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8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theme/themeOverride42.xml" ContentType="application/vnd.openxmlformats-officedocument.themeOverride+xml"/>
  <Override PartName="/xl/drawings/drawing9.xml" ContentType="application/vnd.openxmlformats-officedocument.drawing+xml"/>
  <Override PartName="/xl/charts/chart45.xml" ContentType="application/vnd.openxmlformats-officedocument.drawingml.chart+xml"/>
  <Override PartName="/xl/theme/themeOverride43.xml" ContentType="application/vnd.openxmlformats-officedocument.themeOverride+xml"/>
  <Override PartName="/xl/charts/chart46.xml" ContentType="application/vnd.openxmlformats-officedocument.drawingml.chart+xml"/>
  <Override PartName="/xl/theme/themeOverride44.xml" ContentType="application/vnd.openxmlformats-officedocument.themeOverride+xml"/>
  <Override PartName="/xl/charts/chart47.xml" ContentType="application/vnd.openxmlformats-officedocument.drawingml.chart+xml"/>
  <Override PartName="/xl/theme/themeOverride45.xml" ContentType="application/vnd.openxmlformats-officedocument.themeOverride+xml"/>
  <Override PartName="/xl/charts/chart48.xml" ContentType="application/vnd.openxmlformats-officedocument.drawingml.chart+xml"/>
  <Override PartName="/xl/theme/themeOverride46.xml" ContentType="application/vnd.openxmlformats-officedocument.themeOverride+xml"/>
  <Override PartName="/xl/charts/chart49.xml" ContentType="application/vnd.openxmlformats-officedocument.drawingml.chart+xml"/>
  <Override PartName="/xl/theme/themeOverride47.xml" ContentType="application/vnd.openxmlformats-officedocument.themeOverride+xml"/>
  <Override PartName="/xl/charts/chart50.xml" ContentType="application/vnd.openxmlformats-officedocument.drawingml.chart+xml"/>
  <Override PartName="/xl/theme/themeOverride48.xml" ContentType="application/vnd.openxmlformats-officedocument.themeOverride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theme/themeOverride49.xml" ContentType="application/vnd.openxmlformats-officedocument.themeOverride+xml"/>
  <Override PartName="/xl/charts/chart52.xml" ContentType="application/vnd.openxmlformats-officedocument.drawingml.chart+xml"/>
  <Override PartName="/xl/theme/themeOverride50.xml" ContentType="application/vnd.openxmlformats-officedocument.themeOverride+xml"/>
  <Override PartName="/xl/charts/chart53.xml" ContentType="application/vnd.openxmlformats-officedocument.drawingml.chart+xml"/>
  <Override PartName="/xl/theme/themeOverride51.xml" ContentType="application/vnd.openxmlformats-officedocument.themeOverride+xml"/>
  <Override PartName="/xl/charts/chart54.xml" ContentType="application/vnd.openxmlformats-officedocument.drawingml.chart+xml"/>
  <Override PartName="/xl/theme/themeOverride52.xml" ContentType="application/vnd.openxmlformats-officedocument.themeOverride+xml"/>
  <Override PartName="/xl/charts/chart55.xml" ContentType="application/vnd.openxmlformats-officedocument.drawingml.chart+xml"/>
  <Override PartName="/xl/theme/themeOverride53.xml" ContentType="application/vnd.openxmlformats-officedocument.themeOverride+xml"/>
  <Override PartName="/xl/charts/chart56.xml" ContentType="application/vnd.openxmlformats-officedocument.drawingml.chart+xml"/>
  <Override PartName="/xl/theme/themeOverride54.xml" ContentType="application/vnd.openxmlformats-officedocument.themeOverride+xml"/>
  <Override PartName="/xl/drawings/drawing11.xml" ContentType="application/vnd.openxmlformats-officedocument.drawing+xml"/>
  <Override PartName="/xl/charts/chart57.xml" ContentType="application/vnd.openxmlformats-officedocument.drawingml.chart+xml"/>
  <Override PartName="/xl/theme/themeOverride55.xml" ContentType="application/vnd.openxmlformats-officedocument.themeOverride+xml"/>
  <Override PartName="/xl/charts/chart58.xml" ContentType="application/vnd.openxmlformats-officedocument.drawingml.chart+xml"/>
  <Override PartName="/xl/theme/themeOverride56.xml" ContentType="application/vnd.openxmlformats-officedocument.themeOverride+xml"/>
  <Override PartName="/xl/charts/chart59.xml" ContentType="application/vnd.openxmlformats-officedocument.drawingml.chart+xml"/>
  <Override PartName="/xl/theme/themeOverride57.xml" ContentType="application/vnd.openxmlformats-officedocument.themeOverride+xml"/>
  <Override PartName="/xl/charts/chart60.xml" ContentType="application/vnd.openxmlformats-officedocument.drawingml.chart+xml"/>
  <Override PartName="/xl/theme/themeOverride58.xml" ContentType="application/vnd.openxmlformats-officedocument.themeOverride+xml"/>
  <Override PartName="/xl/charts/chart61.xml" ContentType="application/vnd.openxmlformats-officedocument.drawingml.chart+xml"/>
  <Override PartName="/xl/theme/themeOverride59.xml" ContentType="application/vnd.openxmlformats-officedocument.themeOverride+xml"/>
  <Override PartName="/xl/charts/chart62.xml" ContentType="application/vnd.openxmlformats-officedocument.drawingml.chart+xml"/>
  <Override PartName="/xl/theme/themeOverride60.xml" ContentType="application/vnd.openxmlformats-officedocument.themeOverride+xml"/>
  <Override PartName="/xl/drawings/drawing12.xml" ContentType="application/vnd.openxmlformats-officedocument.drawing+xml"/>
  <Override PartName="/xl/charts/chart63.xml" ContentType="application/vnd.openxmlformats-officedocument.drawingml.chart+xml"/>
  <Override PartName="/xl/theme/themeOverride61.xml" ContentType="application/vnd.openxmlformats-officedocument.themeOverride+xml"/>
  <Override PartName="/xl/charts/chart64.xml" ContentType="application/vnd.openxmlformats-officedocument.drawingml.chart+xml"/>
  <Override PartName="/xl/theme/themeOverride62.xml" ContentType="application/vnd.openxmlformats-officedocument.themeOverride+xml"/>
  <Override PartName="/xl/charts/chart65.xml" ContentType="application/vnd.openxmlformats-officedocument.drawingml.chart+xml"/>
  <Override PartName="/xl/theme/themeOverride63.xml" ContentType="application/vnd.openxmlformats-officedocument.themeOverride+xml"/>
  <Override PartName="/xl/charts/chart66.xml" ContentType="application/vnd.openxmlformats-officedocument.drawingml.chart+xml"/>
  <Override PartName="/xl/theme/themeOverride64.xml" ContentType="application/vnd.openxmlformats-officedocument.themeOverride+xml"/>
  <Override PartName="/xl/charts/chart67.xml" ContentType="application/vnd.openxmlformats-officedocument.drawingml.chart+xml"/>
  <Override PartName="/xl/theme/themeOverride65.xml" ContentType="application/vnd.openxmlformats-officedocument.themeOverride+xml"/>
  <Override PartName="/xl/charts/chart68.xml" ContentType="application/vnd.openxmlformats-officedocument.drawingml.chart+xml"/>
  <Override PartName="/xl/theme/themeOverride66.xml" ContentType="application/vnd.openxmlformats-officedocument.themeOverride+xml"/>
  <Override PartName="/xl/drawings/drawing13.xml" ContentType="application/vnd.openxmlformats-officedocument.drawing+xml"/>
  <Override PartName="/xl/charts/chart69.xml" ContentType="application/vnd.openxmlformats-officedocument.drawingml.chart+xml"/>
  <Override PartName="/xl/theme/themeOverride67.xml" ContentType="application/vnd.openxmlformats-officedocument.themeOverride+xml"/>
  <Override PartName="/xl/charts/chart70.xml" ContentType="application/vnd.openxmlformats-officedocument.drawingml.chart+xml"/>
  <Override PartName="/xl/theme/themeOverride68.xml" ContentType="application/vnd.openxmlformats-officedocument.themeOverride+xml"/>
  <Override PartName="/xl/charts/chart71.xml" ContentType="application/vnd.openxmlformats-officedocument.drawingml.chart+xml"/>
  <Override PartName="/xl/theme/themeOverride69.xml" ContentType="application/vnd.openxmlformats-officedocument.themeOverride+xml"/>
  <Override PartName="/xl/charts/chart72.xml" ContentType="application/vnd.openxmlformats-officedocument.drawingml.chart+xml"/>
  <Override PartName="/xl/theme/themeOverride70.xml" ContentType="application/vnd.openxmlformats-officedocument.themeOverride+xml"/>
  <Override PartName="/xl/charts/chart73.xml" ContentType="application/vnd.openxmlformats-officedocument.drawingml.chart+xml"/>
  <Override PartName="/xl/theme/themeOverride71.xml" ContentType="application/vnd.openxmlformats-officedocument.themeOverride+xml"/>
  <Override PartName="/xl/charts/chart74.xml" ContentType="application/vnd.openxmlformats-officedocument.drawingml.chart+xml"/>
  <Override PartName="/xl/theme/themeOverride72.xml" ContentType="application/vnd.openxmlformats-officedocument.themeOverride+xml"/>
  <Override PartName="/xl/drawings/drawing14.xml" ContentType="application/vnd.openxmlformats-officedocument.drawing+xml"/>
  <Override PartName="/xl/charts/chart75.xml" ContentType="application/vnd.openxmlformats-officedocument.drawingml.chart+xml"/>
  <Override PartName="/xl/theme/themeOverride73.xml" ContentType="application/vnd.openxmlformats-officedocument.themeOverride+xml"/>
  <Override PartName="/xl/charts/chart76.xml" ContentType="application/vnd.openxmlformats-officedocument.drawingml.chart+xml"/>
  <Override PartName="/xl/theme/themeOverride74.xml" ContentType="application/vnd.openxmlformats-officedocument.themeOverride+xml"/>
  <Override PartName="/xl/charts/chart77.xml" ContentType="application/vnd.openxmlformats-officedocument.drawingml.chart+xml"/>
  <Override PartName="/xl/theme/themeOverride75.xml" ContentType="application/vnd.openxmlformats-officedocument.themeOverride+xml"/>
  <Override PartName="/xl/charts/chart78.xml" ContentType="application/vnd.openxmlformats-officedocument.drawingml.chart+xml"/>
  <Override PartName="/xl/theme/themeOverride76.xml" ContentType="application/vnd.openxmlformats-officedocument.themeOverride+xml"/>
  <Override PartName="/xl/charts/chart79.xml" ContentType="application/vnd.openxmlformats-officedocument.drawingml.chart+xml"/>
  <Override PartName="/xl/theme/themeOverride77.xml" ContentType="application/vnd.openxmlformats-officedocument.themeOverride+xml"/>
  <Override PartName="/xl/charts/chart80.xml" ContentType="application/vnd.openxmlformats-officedocument.drawingml.chart+xml"/>
  <Override PartName="/xl/theme/themeOverride78.xml" ContentType="application/vnd.openxmlformats-officedocument.themeOverride+xml"/>
  <Override PartName="/xl/drawings/drawing15.xml" ContentType="application/vnd.openxmlformats-officedocument.drawing+xml"/>
  <Override PartName="/xl/charts/chart81.xml" ContentType="application/vnd.openxmlformats-officedocument.drawingml.chart+xml"/>
  <Override PartName="/xl/theme/themeOverride79.xml" ContentType="application/vnd.openxmlformats-officedocument.themeOverride+xml"/>
  <Override PartName="/xl/charts/chart82.xml" ContentType="application/vnd.openxmlformats-officedocument.drawingml.chart+xml"/>
  <Override PartName="/xl/theme/themeOverride80.xml" ContentType="application/vnd.openxmlformats-officedocument.themeOverride+xml"/>
  <Override PartName="/xl/charts/chart83.xml" ContentType="application/vnd.openxmlformats-officedocument.drawingml.chart+xml"/>
  <Override PartName="/xl/theme/themeOverride81.xml" ContentType="application/vnd.openxmlformats-officedocument.themeOverride+xml"/>
  <Override PartName="/xl/drawings/drawing16.xml" ContentType="application/vnd.openxmlformats-officedocument.drawing+xml"/>
  <Override PartName="/xl/charts/chart84.xml" ContentType="application/vnd.openxmlformats-officedocument.drawingml.chart+xml"/>
  <Override PartName="/xl/theme/themeOverride82.xml" ContentType="application/vnd.openxmlformats-officedocument.themeOverride+xml"/>
  <Override PartName="/xl/charts/chart85.xml" ContentType="application/vnd.openxmlformats-officedocument.drawingml.chart+xml"/>
  <Override PartName="/xl/theme/themeOverride83.xml" ContentType="application/vnd.openxmlformats-officedocument.themeOverride+xml"/>
  <Override PartName="/xl/charts/chart86.xml" ContentType="application/vnd.openxmlformats-officedocument.drawingml.chart+xml"/>
  <Override PartName="/xl/theme/themeOverride84.xml" ContentType="application/vnd.openxmlformats-officedocument.themeOverride+xml"/>
  <Override PartName="/xl/charts/chart87.xml" ContentType="application/vnd.openxmlformats-officedocument.drawingml.chart+xml"/>
  <Override PartName="/xl/theme/themeOverride85.xml" ContentType="application/vnd.openxmlformats-officedocument.themeOverride+xml"/>
  <Override PartName="/xl/charts/chart88.xml" ContentType="application/vnd.openxmlformats-officedocument.drawingml.chart+xml"/>
  <Override PartName="/xl/theme/themeOverride86.xml" ContentType="application/vnd.openxmlformats-officedocument.themeOverride+xml"/>
  <Override PartName="/xl/charts/chart89.xml" ContentType="application/vnd.openxmlformats-officedocument.drawingml.chart+xml"/>
  <Override PartName="/xl/theme/themeOverride87.xml" ContentType="application/vnd.openxmlformats-officedocument.themeOverride+xml"/>
  <Override PartName="/xl/drawings/drawing17.xml" ContentType="application/vnd.openxmlformats-officedocument.drawing+xml"/>
  <Override PartName="/xl/charts/chart90.xml" ContentType="application/vnd.openxmlformats-officedocument.drawingml.chart+xml"/>
  <Override PartName="/xl/theme/themeOverride88.xml" ContentType="application/vnd.openxmlformats-officedocument.themeOverride+xml"/>
  <Override PartName="/xl/charts/chart91.xml" ContentType="application/vnd.openxmlformats-officedocument.drawingml.chart+xml"/>
  <Override PartName="/xl/theme/themeOverride89.xml" ContentType="application/vnd.openxmlformats-officedocument.themeOverride+xml"/>
  <Override PartName="/xl/charts/chart92.xml" ContentType="application/vnd.openxmlformats-officedocument.drawingml.chart+xml"/>
  <Override PartName="/xl/theme/themeOverride90.xml" ContentType="application/vnd.openxmlformats-officedocument.themeOverride+xml"/>
  <Override PartName="/xl/charts/chart93.xml" ContentType="application/vnd.openxmlformats-officedocument.drawingml.chart+xml"/>
  <Override PartName="/xl/theme/themeOverride91.xml" ContentType="application/vnd.openxmlformats-officedocument.themeOverride+xml"/>
  <Override PartName="/xl/charts/chart94.xml" ContentType="application/vnd.openxmlformats-officedocument.drawingml.chart+xml"/>
  <Override PartName="/xl/theme/themeOverride92.xml" ContentType="application/vnd.openxmlformats-officedocument.themeOverride+xml"/>
  <Override PartName="/xl/charts/chart95.xml" ContentType="application/vnd.openxmlformats-officedocument.drawingml.chart+xml"/>
  <Override PartName="/xl/theme/themeOverride93.xml" ContentType="application/vnd.openxmlformats-officedocument.themeOverride+xml"/>
  <Override PartName="/xl/drawings/drawing18.xml" ContentType="application/vnd.openxmlformats-officedocument.drawing+xml"/>
  <Override PartName="/xl/charts/chart96.xml" ContentType="application/vnd.openxmlformats-officedocument.drawingml.chart+xml"/>
  <Override PartName="/xl/theme/themeOverride94.xml" ContentType="application/vnd.openxmlformats-officedocument.themeOverride+xml"/>
  <Override PartName="/xl/charts/chart97.xml" ContentType="application/vnd.openxmlformats-officedocument.drawingml.chart+xml"/>
  <Override PartName="/xl/theme/themeOverride95.xml" ContentType="application/vnd.openxmlformats-officedocument.themeOverride+xml"/>
  <Override PartName="/xl/drawings/drawing19.xml" ContentType="application/vnd.openxmlformats-officedocument.drawing+xml"/>
  <Override PartName="/xl/charts/chart98.xml" ContentType="application/vnd.openxmlformats-officedocument.drawingml.chart+xml"/>
  <Override PartName="/xl/theme/themeOverride96.xml" ContentType="application/vnd.openxmlformats-officedocument.themeOverride+xml"/>
  <Override PartName="/xl/charts/chart99.xml" ContentType="application/vnd.openxmlformats-officedocument.drawingml.chart+xml"/>
  <Override PartName="/xl/theme/themeOverride97.xml" ContentType="application/vnd.openxmlformats-officedocument.themeOverride+xml"/>
  <Override PartName="/xl/charts/chart100.xml" ContentType="application/vnd.openxmlformats-officedocument.drawingml.chart+xml"/>
  <Override PartName="/xl/theme/themeOverride98.xml" ContentType="application/vnd.openxmlformats-officedocument.themeOverride+xml"/>
  <Override PartName="/xl/charts/chart101.xml" ContentType="application/vnd.openxmlformats-officedocument.drawingml.chart+xml"/>
  <Override PartName="/xl/theme/themeOverride99.xml" ContentType="application/vnd.openxmlformats-officedocument.themeOverride+xml"/>
  <Override PartName="/xl/charts/chart102.xml" ContentType="application/vnd.openxmlformats-officedocument.drawingml.chart+xml"/>
  <Override PartName="/xl/theme/themeOverride100.xml" ContentType="application/vnd.openxmlformats-officedocument.themeOverride+xml"/>
  <Override PartName="/xl/charts/chart103.xml" ContentType="application/vnd.openxmlformats-officedocument.drawingml.chart+xml"/>
  <Override PartName="/xl/theme/themeOverride101.xml" ContentType="application/vnd.openxmlformats-officedocument.themeOverride+xml"/>
  <Override PartName="/xl/drawings/drawing20.xml" ContentType="application/vnd.openxmlformats-officedocument.drawing+xml"/>
  <Override PartName="/xl/charts/chart104.xml" ContentType="application/vnd.openxmlformats-officedocument.drawingml.chart+xml"/>
  <Override PartName="/xl/theme/themeOverride102.xml" ContentType="application/vnd.openxmlformats-officedocument.themeOverride+xml"/>
  <Override PartName="/xl/charts/chart105.xml" ContentType="application/vnd.openxmlformats-officedocument.drawingml.chart+xml"/>
  <Override PartName="/xl/theme/themeOverride103.xml" ContentType="application/vnd.openxmlformats-officedocument.themeOverride+xml"/>
  <Override PartName="/xl/charts/chart106.xml" ContentType="application/vnd.openxmlformats-officedocument.drawingml.chart+xml"/>
  <Override PartName="/xl/theme/themeOverride104.xml" ContentType="application/vnd.openxmlformats-officedocument.themeOverride+xml"/>
  <Override PartName="/xl/charts/chart107.xml" ContentType="application/vnd.openxmlformats-officedocument.drawingml.chart+xml"/>
  <Override PartName="/xl/theme/themeOverride105.xml" ContentType="application/vnd.openxmlformats-officedocument.themeOverride+xml"/>
  <Override PartName="/xl/charts/chart108.xml" ContentType="application/vnd.openxmlformats-officedocument.drawingml.chart+xml"/>
  <Override PartName="/xl/theme/themeOverride106.xml" ContentType="application/vnd.openxmlformats-officedocument.themeOverride+xml"/>
  <Override PartName="/xl/charts/chart109.xml" ContentType="application/vnd.openxmlformats-officedocument.drawingml.chart+xml"/>
  <Override PartName="/xl/theme/themeOverride107.xml" ContentType="application/vnd.openxmlformats-officedocument.themeOverride+xml"/>
  <Override PartName="/xl/drawings/drawing21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drawings/drawing22.xml" ContentType="application/vnd.openxmlformats-officedocument.drawing+xml"/>
  <Override PartName="/xl/charts/chart116.xml" ContentType="application/vnd.openxmlformats-officedocument.drawingml.chart+xml"/>
  <Override PartName="/xl/theme/themeOverride108.xml" ContentType="application/vnd.openxmlformats-officedocument.themeOverride+xml"/>
  <Override PartName="/xl/charts/chart117.xml" ContentType="application/vnd.openxmlformats-officedocument.drawingml.chart+xml"/>
  <Override PartName="/xl/theme/themeOverride109.xml" ContentType="application/vnd.openxmlformats-officedocument.themeOverride+xml"/>
  <Override PartName="/xl/drawings/drawing23.xml" ContentType="application/vnd.openxmlformats-officedocument.drawing+xml"/>
  <Override PartName="/xl/charts/chart118.xml" ContentType="application/vnd.openxmlformats-officedocument.drawingml.chart+xml"/>
  <Override PartName="/xl/theme/themeOverride110.xml" ContentType="application/vnd.openxmlformats-officedocument.themeOverride+xml"/>
  <Override PartName="/xl/charts/chart119.xml" ContentType="application/vnd.openxmlformats-officedocument.drawingml.chart+xml"/>
  <Override PartName="/xl/theme/themeOverride111.xml" ContentType="application/vnd.openxmlformats-officedocument.themeOverride+xml"/>
  <Override PartName="/xl/charts/chart120.xml" ContentType="application/vnd.openxmlformats-officedocument.drawingml.chart+xml"/>
  <Override PartName="/xl/theme/themeOverride112.xml" ContentType="application/vnd.openxmlformats-officedocument.themeOverride+xml"/>
  <Override PartName="/xl/drawings/drawing24.xml" ContentType="application/vnd.openxmlformats-officedocument.drawing+xml"/>
  <Override PartName="/xl/charts/chart121.xml" ContentType="application/vnd.openxmlformats-officedocument.drawingml.chart+xml"/>
  <Override PartName="/xl/theme/themeOverride113.xml" ContentType="application/vnd.openxmlformats-officedocument.themeOverride+xml"/>
  <Override PartName="/xl/charts/chart122.xml" ContentType="application/vnd.openxmlformats-officedocument.drawingml.chart+xml"/>
  <Override PartName="/xl/theme/themeOverride114.xml" ContentType="application/vnd.openxmlformats-officedocument.themeOverride+xml"/>
  <Override PartName="/xl/charts/chart123.xml" ContentType="application/vnd.openxmlformats-officedocument.drawingml.chart+xml"/>
  <Override PartName="/xl/theme/themeOverride115.xml" ContentType="application/vnd.openxmlformats-officedocument.themeOverride+xml"/>
  <Override PartName="/xl/charts/chart124.xml" ContentType="application/vnd.openxmlformats-officedocument.drawingml.chart+xml"/>
  <Override PartName="/xl/theme/themeOverride116.xml" ContentType="application/vnd.openxmlformats-officedocument.themeOverride+xml"/>
  <Override PartName="/xl/charts/chart125.xml" ContentType="application/vnd.openxmlformats-officedocument.drawingml.chart+xml"/>
  <Override PartName="/xl/theme/themeOverride117.xml" ContentType="application/vnd.openxmlformats-officedocument.themeOverride+xml"/>
  <Override PartName="/xl/charts/chart126.xml" ContentType="application/vnd.openxmlformats-officedocument.drawingml.chart+xml"/>
  <Override PartName="/xl/theme/themeOverride118.xml" ContentType="application/vnd.openxmlformats-officedocument.themeOverride+xml"/>
  <Override PartName="/xl/drawings/drawing25.xml" ContentType="application/vnd.openxmlformats-officedocument.drawing+xml"/>
  <Override PartName="/xl/charts/chart127.xml" ContentType="application/vnd.openxmlformats-officedocument.drawingml.chart+xml"/>
  <Override PartName="/xl/theme/themeOverride119.xml" ContentType="application/vnd.openxmlformats-officedocument.themeOverride+xml"/>
  <Override PartName="/xl/charts/chart128.xml" ContentType="application/vnd.openxmlformats-officedocument.drawingml.chart+xml"/>
  <Override PartName="/xl/theme/themeOverride120.xml" ContentType="application/vnd.openxmlformats-officedocument.themeOverride+xml"/>
  <Override PartName="/xl/drawings/drawing26.xml" ContentType="application/vnd.openxmlformats-officedocument.drawing+xml"/>
  <Override PartName="/xl/charts/chart129.xml" ContentType="application/vnd.openxmlformats-officedocument.drawingml.chart+xml"/>
  <Override PartName="/xl/theme/themeOverride121.xml" ContentType="application/vnd.openxmlformats-officedocument.themeOverride+xml"/>
  <Override PartName="/xl/charts/chart130.xml" ContentType="application/vnd.openxmlformats-officedocument.drawingml.chart+xml"/>
  <Override PartName="/xl/theme/themeOverride122.xml" ContentType="application/vnd.openxmlformats-officedocument.themeOverride+xml"/>
  <Override PartName="/xl/charts/chart131.xml" ContentType="application/vnd.openxmlformats-officedocument.drawingml.chart+xml"/>
  <Override PartName="/xl/theme/themeOverride123.xml" ContentType="application/vnd.openxmlformats-officedocument.themeOverride+xml"/>
  <Override PartName="/xl/charts/chart132.xml" ContentType="application/vnd.openxmlformats-officedocument.drawingml.chart+xml"/>
  <Override PartName="/xl/theme/themeOverride124.xml" ContentType="application/vnd.openxmlformats-officedocument.themeOverride+xml"/>
  <Override PartName="/xl/charts/chart133.xml" ContentType="application/vnd.openxmlformats-officedocument.drawingml.chart+xml"/>
  <Override PartName="/xl/theme/themeOverride125.xml" ContentType="application/vnd.openxmlformats-officedocument.themeOverride+xml"/>
  <Override PartName="/xl/charts/chart134.xml" ContentType="application/vnd.openxmlformats-officedocument.drawingml.chart+xml"/>
  <Override PartName="/xl/theme/themeOverride126.xml" ContentType="application/vnd.openxmlformats-officedocument.themeOverride+xml"/>
  <Override PartName="/xl/drawings/drawing27.xml" ContentType="application/vnd.openxmlformats-officedocument.drawing+xml"/>
  <Override PartName="/xl/charts/chart135.xml" ContentType="application/vnd.openxmlformats-officedocument.drawingml.chart+xml"/>
  <Override PartName="/xl/theme/themeOverride127.xml" ContentType="application/vnd.openxmlformats-officedocument.themeOverride+xml"/>
  <Override PartName="/xl/charts/chart136.xml" ContentType="application/vnd.openxmlformats-officedocument.drawingml.chart+xml"/>
  <Override PartName="/xl/theme/themeOverride128.xml" ContentType="application/vnd.openxmlformats-officedocument.themeOverride+xml"/>
  <Override PartName="/xl/charts/chart137.xml" ContentType="application/vnd.openxmlformats-officedocument.drawingml.chart+xml"/>
  <Override PartName="/xl/theme/themeOverride129.xml" ContentType="application/vnd.openxmlformats-officedocument.themeOverride+xml"/>
  <Override PartName="/xl/charts/chart138.xml" ContentType="application/vnd.openxmlformats-officedocument.drawingml.chart+xml"/>
  <Override PartName="/xl/theme/themeOverride130.xml" ContentType="application/vnd.openxmlformats-officedocument.themeOverride+xml"/>
  <Override PartName="/xl/charts/chart139.xml" ContentType="application/vnd.openxmlformats-officedocument.drawingml.chart+xml"/>
  <Override PartName="/xl/theme/themeOverride131.xml" ContentType="application/vnd.openxmlformats-officedocument.themeOverride+xml"/>
  <Override PartName="/xl/charts/chart140.xml" ContentType="application/vnd.openxmlformats-officedocument.drawingml.chart+xml"/>
  <Override PartName="/xl/theme/themeOverride132.xml" ContentType="application/vnd.openxmlformats-officedocument.themeOverride+xml"/>
  <Override PartName="/xl/drawings/drawing28.xml" ContentType="application/vnd.openxmlformats-officedocument.drawing+xml"/>
  <Override PartName="/xl/charts/chart141.xml" ContentType="application/vnd.openxmlformats-officedocument.drawingml.chart+xml"/>
  <Override PartName="/xl/theme/themeOverride133.xml" ContentType="application/vnd.openxmlformats-officedocument.themeOverride+xml"/>
  <Override PartName="/xl/charts/chart142.xml" ContentType="application/vnd.openxmlformats-officedocument.drawingml.chart+xml"/>
  <Override PartName="/xl/theme/themeOverride134.xml" ContentType="application/vnd.openxmlformats-officedocument.themeOverride+xml"/>
  <Override PartName="/xl/charts/chart143.xml" ContentType="application/vnd.openxmlformats-officedocument.drawingml.chart+xml"/>
  <Override PartName="/xl/theme/themeOverride135.xml" ContentType="application/vnd.openxmlformats-officedocument.themeOverride+xml"/>
  <Override PartName="/xl/charts/chart144.xml" ContentType="application/vnd.openxmlformats-officedocument.drawingml.chart+xml"/>
  <Override PartName="/xl/theme/themeOverride136.xml" ContentType="application/vnd.openxmlformats-officedocument.themeOverride+xml"/>
  <Override PartName="/xl/charts/chart145.xml" ContentType="application/vnd.openxmlformats-officedocument.drawingml.chart+xml"/>
  <Override PartName="/xl/theme/themeOverride137.xml" ContentType="application/vnd.openxmlformats-officedocument.themeOverride+xml"/>
  <Override PartName="/xl/charts/chart146.xml" ContentType="application/vnd.openxmlformats-officedocument.drawingml.chart+xml"/>
  <Override PartName="/xl/theme/themeOverride138.xml" ContentType="application/vnd.openxmlformats-officedocument.themeOverride+xml"/>
  <Override PartName="/xl/drawings/drawing29.xml" ContentType="application/vnd.openxmlformats-officedocument.drawing+xml"/>
  <Override PartName="/xl/charts/chart147.xml" ContentType="application/vnd.openxmlformats-officedocument.drawingml.chart+xml"/>
  <Override PartName="/xl/theme/themeOverride139.xml" ContentType="application/vnd.openxmlformats-officedocument.themeOverride+xml"/>
  <Override PartName="/xl/charts/chart148.xml" ContentType="application/vnd.openxmlformats-officedocument.drawingml.chart+xml"/>
  <Override PartName="/xl/theme/themeOverride140.xml" ContentType="application/vnd.openxmlformats-officedocument.themeOverride+xml"/>
  <Override PartName="/xl/charts/chart149.xml" ContentType="application/vnd.openxmlformats-officedocument.drawingml.chart+xml"/>
  <Override PartName="/xl/theme/themeOverride141.xml" ContentType="application/vnd.openxmlformats-officedocument.themeOverride+xml"/>
  <Override PartName="/xl/charts/chart150.xml" ContentType="application/vnd.openxmlformats-officedocument.drawingml.chart+xml"/>
  <Override PartName="/xl/theme/themeOverride142.xml" ContentType="application/vnd.openxmlformats-officedocument.themeOverride+xml"/>
  <Override PartName="/xl/charts/chart151.xml" ContentType="application/vnd.openxmlformats-officedocument.drawingml.chart+xml"/>
  <Override PartName="/xl/theme/themeOverride143.xml" ContentType="application/vnd.openxmlformats-officedocument.themeOverride+xml"/>
  <Override PartName="/xl/charts/chart152.xml" ContentType="application/vnd.openxmlformats-officedocument.drawingml.chart+xml"/>
  <Override PartName="/xl/theme/themeOverride144.xml" ContentType="application/vnd.openxmlformats-officedocument.themeOverride+xml"/>
  <Override PartName="/xl/drawings/drawing30.xml" ContentType="application/vnd.openxmlformats-officedocument.drawing+xml"/>
  <Override PartName="/xl/charts/chart153.xml" ContentType="application/vnd.openxmlformats-officedocument.drawingml.chart+xml"/>
  <Override PartName="/xl/theme/themeOverride145.xml" ContentType="application/vnd.openxmlformats-officedocument.themeOverride+xml"/>
  <Override PartName="/xl/charts/chart154.xml" ContentType="application/vnd.openxmlformats-officedocument.drawingml.chart+xml"/>
  <Override PartName="/xl/theme/themeOverride146.xml" ContentType="application/vnd.openxmlformats-officedocument.themeOverride+xml"/>
  <Override PartName="/xl/charts/chart155.xml" ContentType="application/vnd.openxmlformats-officedocument.drawingml.chart+xml"/>
  <Override PartName="/xl/theme/themeOverride147.xml" ContentType="application/vnd.openxmlformats-officedocument.themeOverride+xml"/>
  <Override PartName="/xl/charts/chart156.xml" ContentType="application/vnd.openxmlformats-officedocument.drawingml.chart+xml"/>
  <Override PartName="/xl/theme/themeOverride148.xml" ContentType="application/vnd.openxmlformats-officedocument.themeOverride+xml"/>
  <Override PartName="/xl/charts/chart157.xml" ContentType="application/vnd.openxmlformats-officedocument.drawingml.chart+xml"/>
  <Override PartName="/xl/theme/themeOverride149.xml" ContentType="application/vnd.openxmlformats-officedocument.themeOverride+xml"/>
  <Override PartName="/xl/charts/chart158.xml" ContentType="application/vnd.openxmlformats-officedocument.drawingml.chart+xml"/>
  <Override PartName="/xl/theme/themeOverride150.xml" ContentType="application/vnd.openxmlformats-officedocument.themeOverride+xml"/>
  <Override PartName="/xl/drawings/drawing31.xml" ContentType="application/vnd.openxmlformats-officedocument.drawing+xml"/>
  <Override PartName="/xl/charts/chart159.xml" ContentType="application/vnd.openxmlformats-officedocument.drawingml.chart+xml"/>
  <Override PartName="/xl/theme/themeOverride151.xml" ContentType="application/vnd.openxmlformats-officedocument.themeOverride+xml"/>
  <Override PartName="/xl/charts/chart160.xml" ContentType="application/vnd.openxmlformats-officedocument.drawingml.chart+xml"/>
  <Override PartName="/xl/theme/themeOverride152.xml" ContentType="application/vnd.openxmlformats-officedocument.themeOverride+xml"/>
  <Override PartName="/xl/drawings/drawing32.xml" ContentType="application/vnd.openxmlformats-officedocument.drawing+xml"/>
  <Override PartName="/xl/charts/chart161.xml" ContentType="application/vnd.openxmlformats-officedocument.drawingml.chart+xml"/>
  <Override PartName="/xl/theme/themeOverride153.xml" ContentType="application/vnd.openxmlformats-officedocument.themeOverride+xml"/>
  <Override PartName="/xl/charts/chart162.xml" ContentType="application/vnd.openxmlformats-officedocument.drawingml.chart+xml"/>
  <Override PartName="/xl/theme/themeOverride154.xml" ContentType="application/vnd.openxmlformats-officedocument.themeOverride+xml"/>
  <Override PartName="/xl/charts/chart163.xml" ContentType="application/vnd.openxmlformats-officedocument.drawingml.chart+xml"/>
  <Override PartName="/xl/theme/themeOverride155.xml" ContentType="application/vnd.openxmlformats-officedocument.themeOverride+xml"/>
  <Override PartName="/xl/charts/chart164.xml" ContentType="application/vnd.openxmlformats-officedocument.drawingml.chart+xml"/>
  <Override PartName="/xl/theme/themeOverride156.xml" ContentType="application/vnd.openxmlformats-officedocument.themeOverride+xml"/>
  <Override PartName="/xl/charts/chart165.xml" ContentType="application/vnd.openxmlformats-officedocument.drawingml.chart+xml"/>
  <Override PartName="/xl/theme/themeOverride157.xml" ContentType="application/vnd.openxmlformats-officedocument.themeOverride+xml"/>
  <Override PartName="/xl/charts/chart166.xml" ContentType="application/vnd.openxmlformats-officedocument.drawingml.chart+xml"/>
  <Override PartName="/xl/theme/themeOverride158.xml" ContentType="application/vnd.openxmlformats-officedocument.themeOverride+xml"/>
  <Override PartName="/xl/drawings/drawing33.xml" ContentType="application/vnd.openxmlformats-officedocument.drawing+xml"/>
  <Override PartName="/xl/charts/chart167.xml" ContentType="application/vnd.openxmlformats-officedocument.drawingml.chart+xml"/>
  <Override PartName="/xl/theme/themeOverride159.xml" ContentType="application/vnd.openxmlformats-officedocument.themeOverride+xml"/>
  <Override PartName="/xl/charts/chart168.xml" ContentType="application/vnd.openxmlformats-officedocument.drawingml.chart+xml"/>
  <Override PartName="/xl/theme/themeOverride160.xml" ContentType="application/vnd.openxmlformats-officedocument.themeOverride+xml"/>
  <Override PartName="/xl/charts/chart169.xml" ContentType="application/vnd.openxmlformats-officedocument.drawingml.chart+xml"/>
  <Override PartName="/xl/theme/themeOverride161.xml" ContentType="application/vnd.openxmlformats-officedocument.themeOverride+xml"/>
  <Override PartName="/xl/charts/chart170.xml" ContentType="application/vnd.openxmlformats-officedocument.drawingml.chart+xml"/>
  <Override PartName="/xl/theme/themeOverride162.xml" ContentType="application/vnd.openxmlformats-officedocument.themeOverride+xml"/>
  <Override PartName="/xl/charts/chart171.xml" ContentType="application/vnd.openxmlformats-officedocument.drawingml.chart+xml"/>
  <Override PartName="/xl/theme/themeOverride163.xml" ContentType="application/vnd.openxmlformats-officedocument.themeOverride+xml"/>
  <Override PartName="/xl/charts/chart172.xml" ContentType="application/vnd.openxmlformats-officedocument.drawingml.chart+xml"/>
  <Override PartName="/xl/theme/themeOverride164.xml" ContentType="application/vnd.openxmlformats-officedocument.themeOverride+xml"/>
  <Override PartName="/xl/drawings/drawing34.xml" ContentType="application/vnd.openxmlformats-officedocument.drawing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drawings/drawing35.xml" ContentType="application/vnd.openxmlformats-officedocument.drawing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drawings/drawing36.xml" ContentType="application/vnd.openxmlformats-officedocument.drawing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drawings/drawing37.xml" ContentType="application/vnd.openxmlformats-officedocument.drawing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drawings/drawing38.xml" ContentType="application/vnd.openxmlformats-officedocument.drawing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tuarts_new_macbook/Library/Mobile Documents/com~apple~CloudDocs/Excel docs/Eastons CC/Cumulative Averages/"/>
    </mc:Choice>
  </mc:AlternateContent>
  <xr:revisionPtr revIDLastSave="0" documentId="13_ncr:1_{BC8DC152-004C-EC44-ACD7-1ED3C9CD2026}" xr6:coauthVersionLast="36" xr6:coauthVersionMax="45" xr10:uidLastSave="{00000000-0000-0000-0000-000000000000}"/>
  <bookViews>
    <workbookView xWindow="0" yWindow="460" windowWidth="25600" windowHeight="15540" tabRatio="808" xr2:uid="{00000000-000D-0000-FFFF-FFFF00000000}"/>
  </bookViews>
  <sheets>
    <sheet name="Overall ave" sheetId="16" r:id="rId1"/>
    <sheet name="Season summary" sheetId="19" r:id="rId2"/>
    <sheet name="Best Perf" sheetId="57" r:id="rId3"/>
    <sheet name="Ahearne C" sheetId="37" r:id="rId4"/>
    <sheet name="Akers V" sheetId="56" r:id="rId5"/>
    <sheet name="Anders M" sheetId="44" r:id="rId6"/>
    <sheet name="Barnard A" sheetId="35" r:id="rId7"/>
    <sheet name="Barr S" sheetId="20" r:id="rId8"/>
    <sheet name="Bingham J" sheetId="59" r:id="rId9"/>
    <sheet name="Booth R" sheetId="46" r:id="rId10"/>
    <sheet name="Bowler T" sheetId="32" r:id="rId11"/>
    <sheet name="Carsberg T" sheetId="3" r:id="rId12"/>
    <sheet name="Dawson N" sheetId="9" r:id="rId13"/>
    <sheet name="Drever A" sheetId="47" r:id="rId14"/>
    <sheet name="Elburn A" sheetId="52" r:id="rId15"/>
    <sheet name="Gallant B" sheetId="33" r:id="rId16"/>
    <sheet name="Gallant G" sheetId="34" r:id="rId17"/>
    <sheet name="Gallant J" sheetId="49" r:id="rId18"/>
    <sheet name="Gilbert J" sheetId="42" r:id="rId19"/>
    <sheet name="Gilbert S" sheetId="12" r:id="rId20"/>
    <sheet name="Goff J" sheetId="61" r:id="rId21"/>
    <sheet name="Goodlife M" sheetId="63" r:id="rId22"/>
    <sheet name="Hawkins C" sheetId="50" r:id="rId23"/>
    <sheet name="Holland R" sheetId="64" r:id="rId24"/>
    <sheet name="Hutchings G" sheetId="38" r:id="rId25"/>
    <sheet name="Matthews C" sheetId="58" r:id="rId26"/>
    <sheet name="Matthews K" sheetId="51" r:id="rId27"/>
    <sheet name="Mimmack C" sheetId="2" r:id="rId28"/>
    <sheet name="Morgan-S B" sheetId="48" r:id="rId29"/>
    <sheet name="Ross J" sheetId="60" r:id="rId30"/>
    <sheet name="Russell T" sheetId="39" r:id="rId31"/>
    <sheet name="Scholes P" sheetId="10" r:id="rId32"/>
    <sheet name="Scholes S" sheetId="45" r:id="rId33"/>
    <sheet name="Scott D" sheetId="36" r:id="rId34"/>
    <sheet name="Silk R" sheetId="55" r:id="rId35"/>
    <sheet name="Sims A" sheetId="54" r:id="rId36"/>
    <sheet name="Slemming W" sheetId="53" r:id="rId37"/>
    <sheet name="Stevens P" sheetId="41" r:id="rId38"/>
    <sheet name="Sutcliffe P" sheetId="40" r:id="rId39"/>
    <sheet name="Taylor P" sheetId="7" r:id="rId40"/>
    <sheet name="Wood C" sheetId="8" r:id="rId41"/>
    <sheet name="Stevens J" sheetId="15" r:id="rId42"/>
    <sheet name="Gomez M" sheetId="43" r:id="rId43"/>
    <sheet name="Hindley C" sheetId="14" r:id="rId44"/>
    <sheet name="Gould P" sheetId="13" r:id="rId45"/>
    <sheet name="Harris N" sheetId="18" r:id="rId46"/>
  </sheets>
  <externalReferences>
    <externalReference r:id="rId47"/>
  </externalReferences>
  <definedNames>
    <definedName name="aheac_batav">OFFSET('Ahearne C'!$I$8,0,0,'Ahearne C'!$A$4)</definedName>
    <definedName name="aheac_batrun">OFFSET('Ahearne C'!$F$8,0,0,'Ahearne C'!$A$4)</definedName>
    <definedName name="aheac_bwlav">OFFSET('Ahearne C'!$I$46,0,0,'Ahearne C'!$A$5)</definedName>
    <definedName name="aheac_bwlec">OFFSET('Ahearne C'!$G$46,0,0,'Ahearne C'!$A$5)</definedName>
    <definedName name="aheac_bwlsr">OFFSET('Ahearne C'!$H$46,0,0,'Ahearne C'!$A$5)</definedName>
    <definedName name="aheac_wkt">OFFSET('Ahearne C'!$D$46,0,0,'Ahearne C'!$A$5)</definedName>
    <definedName name="aheac_yrs">OFFSET('Ahearne C'!$A$8,0,0,'Ahearne C'!$A$4)</definedName>
    <definedName name="barna_batav" localSheetId="4">OFFSET('Akers V'!#REF!,0,0,'Akers V'!$A$4)</definedName>
    <definedName name="barna_batav" localSheetId="34">OFFSET('Silk R'!#REF!,0,0,'Silk R'!$A$4)</definedName>
    <definedName name="barna_batav" localSheetId="35">OFFSET('Sims A'!#REF!,0,0,'Sims A'!$A$4)</definedName>
    <definedName name="barna_batav" localSheetId="36">OFFSET('Slemming W'!#REF!,0,0,'Slemming W'!$A$4)</definedName>
    <definedName name="barna_batav">OFFSET('Barnard A'!$I$8,0,0,'Barnard A'!$A$4)</definedName>
    <definedName name="barna_batrun" localSheetId="4">OFFSET('Akers V'!#REF!,0,0,'Akers V'!$A$4)</definedName>
    <definedName name="barna_batrun" localSheetId="34">OFFSET('Silk R'!#REF!,0,0,'Silk R'!$A$4)</definedName>
    <definedName name="barna_batrun" localSheetId="35">OFFSET('Sims A'!#REF!,0,0,'Sims A'!$A$4)</definedName>
    <definedName name="barna_batrun" localSheetId="36">OFFSET('Slemming W'!#REF!,0,0,'Slemming W'!$A$4)</definedName>
    <definedName name="barna_batrun">OFFSET('Barnard A'!$F$8,0,0,'Barnard A'!$A$4)</definedName>
    <definedName name="barna_bwlav" localSheetId="4">OFFSET('Akers V'!#REF!,0,0,'Akers V'!$A$5)</definedName>
    <definedName name="barna_bwlav" localSheetId="34">OFFSET('Silk R'!#REF!,0,0,'Silk R'!$A$5)</definedName>
    <definedName name="barna_bwlav" localSheetId="35">OFFSET('Sims A'!#REF!,0,0,'Sims A'!$A$5)</definedName>
    <definedName name="barna_bwlav" localSheetId="36">OFFSET('Slemming W'!#REF!,0,0,'Slemming W'!$A$5)</definedName>
    <definedName name="barna_bwlav">OFFSET('Barnard A'!$I$48,0,0,'Barnard A'!$A$5)</definedName>
    <definedName name="barna_bwlec" localSheetId="4">OFFSET('Akers V'!#REF!,0,0,'Akers V'!$A$5)</definedName>
    <definedName name="barna_bwlec" localSheetId="34">OFFSET('Silk R'!#REF!,0,0,'Silk R'!$A$5)</definedName>
    <definedName name="barna_bwlec" localSheetId="35">OFFSET('Sims A'!#REF!,0,0,'Sims A'!$A$5)</definedName>
    <definedName name="barna_bwlec" localSheetId="36">OFFSET('Slemming W'!#REF!,0,0,'Slemming W'!$A$5)</definedName>
    <definedName name="barna_bwlec">OFFSET('Barnard A'!$G$48,0,0,'Barnard A'!$A$5)</definedName>
    <definedName name="barna_bwlsr" localSheetId="4">OFFSET('Akers V'!#REF!,0,0,'Akers V'!$A$5)</definedName>
    <definedName name="barna_bwlsr" localSheetId="34">OFFSET('Silk R'!#REF!,0,0,'Silk R'!$A$5)</definedName>
    <definedName name="barna_bwlsr" localSheetId="35">OFFSET('Sims A'!#REF!,0,0,'Sims A'!$A$5)</definedName>
    <definedName name="barna_bwlsr" localSheetId="36">OFFSET('Slemming W'!#REF!,0,0,'Slemming W'!$A$5)</definedName>
    <definedName name="barna_bwlsr">OFFSET('Barnard A'!$H$48,0,0,'Barnard A'!$A$5)</definedName>
    <definedName name="barna_wkt" localSheetId="4">OFFSET('Akers V'!#REF!,0,0,'Akers V'!$A$5)</definedName>
    <definedName name="barna_wkt" localSheetId="34">OFFSET('Silk R'!#REF!,0,0,'Silk R'!$A$5)</definedName>
    <definedName name="barna_wkt" localSheetId="35">OFFSET('Sims A'!#REF!,0,0,'Sims A'!$A$5)</definedName>
    <definedName name="barna_wkt" localSheetId="36">OFFSET('Slemming W'!#REF!,0,0,'Slemming W'!$A$5)</definedName>
    <definedName name="barna_wkt">OFFSET('Barnard A'!$D$48,0,0,'Barnard A'!$A$5)</definedName>
    <definedName name="barna_yrs" localSheetId="4">OFFSET('Akers V'!#REF!,0,0,'Akers V'!$A$4)</definedName>
    <definedName name="barna_yrs" localSheetId="34">OFFSET('Silk R'!#REF!,0,0,'Silk R'!$A$4)</definedName>
    <definedName name="barna_yrs" localSheetId="35">OFFSET('Sims A'!#REF!,0,0,'Sims A'!$A$4)</definedName>
    <definedName name="barna_yrs" localSheetId="36">OFFSET('Slemming W'!#REF!,0,0,'Slemming W'!$A$4)</definedName>
    <definedName name="barna_yrs">OFFSET('Barnard A'!$A$8,0,0,'Barnard A'!$A$4)</definedName>
    <definedName name="barrs_batav">OFFSET('Barr S'!$I$8,0,0,'Barr S'!$A$4)</definedName>
    <definedName name="barrs_batrun">OFFSET('Barr S'!$F$8,0,0,'Barr S'!$A$4)</definedName>
    <definedName name="barrs_bwlav">OFFSET('Barr S'!$I$46,0,0,'Barr S'!$A$5)</definedName>
    <definedName name="barrs_bwlec">OFFSET('Barr S'!$G$46,0,0,'Barr S'!$A$5)</definedName>
    <definedName name="barrs_bwlsr">OFFSET('Barr S'!$H$46,0,0,'Barr S'!$A$5)</definedName>
    <definedName name="barrs_wkt">OFFSET('Barr S'!$D$46,0,0,'Barr S'!$A$5)</definedName>
    <definedName name="barrs_yrs">OFFSET('Barr S'!$A$8,0,0,'Barr S'!$A$4)</definedName>
    <definedName name="bat_duck">'[1]Team Perf'!$AE$2:$AE$262</definedName>
    <definedName name="bat_no">'[1]Team Perf'!$AD$2:$AD$262</definedName>
    <definedName name="bat_run">'[1]Team Perf'!$H$2:$H$262</definedName>
    <definedName name="bootr_batav">OFFSET('Booth R'!$I$8,0,0,'Booth R'!$A$4)</definedName>
    <definedName name="bootr_batrun">OFFSET('Booth R'!$F$8,0,0,'Booth R'!$A$4)</definedName>
    <definedName name="bootr_bwlav">OFFSET('Booth R'!$I$50,0,0,'Booth R'!$A$5)</definedName>
    <definedName name="bootr_bwlec">OFFSET('Booth R'!$G$50,0,0,'Booth R'!$A$5)</definedName>
    <definedName name="bootr_bwlsr">OFFSET('Booth R'!$H$50,0,0,'Booth R'!$A$5)</definedName>
    <definedName name="bootr_wkt">OFFSET('Booth R'!$D$50,0,0,'Booth R'!$A$5)</definedName>
    <definedName name="bootr_yrs">OFFSET('Booth R'!$A$8,0,0,'Booth R'!$A$4)</definedName>
    <definedName name="carsa_batav">OFFSET('Carsberg T'!$I$7,0,0,'Carsberg T'!$A$4)</definedName>
    <definedName name="carsa_batrun">OFFSET('Carsberg T'!$F$7,0,0,'Carsberg T'!$A$4)</definedName>
    <definedName name="carsa_yrs">OFFSET('Carsberg T'!$A$7,0,0,'Carsberg T'!$A$4)</definedName>
    <definedName name="dreva_batav">OFFSET('Drever A'!$I$7,0,0,'Drever A'!$D$2)</definedName>
    <definedName name="dreva_batrun">OFFSET('Drever A'!$F$7,0,0,'Drever A'!$D$2)</definedName>
    <definedName name="dreva_bwlav">OFFSET('Drever A'!$I$42,0,0,'Drever A'!$D$2)</definedName>
    <definedName name="dreva_bwlec">OFFSET('Drever A'!$G$42,0,0,'Drever A'!$D$2)</definedName>
    <definedName name="dreva_bwlsr">OFFSET('Drever A'!$H$42,0,0,'Drever A'!$D$2)</definedName>
    <definedName name="dreva_wkt">OFFSET('Drever A'!$D$42,0,0,'Drever A'!$D$2)</definedName>
    <definedName name="dreva_yrs">OFFSET('Drever A'!$A$7,0,0,'Drever A'!$D$2)</definedName>
    <definedName name="elbua_batav">OFFSET('Elburn A'!$I$8,0,0,'Elburn A'!$A$4)</definedName>
    <definedName name="elbua_batrun">OFFSET('Elburn A'!$F$8,0,0,'Elburn A'!$A$4)</definedName>
    <definedName name="elbua_bwlav">OFFSET('Elburn A'!$I$41,0,0,'Elburn A'!$A$4)</definedName>
    <definedName name="elbua_bwlec">OFFSET('Elburn A'!$G$41,0,0,'Elburn A'!$A$4)</definedName>
    <definedName name="elbua_bwlsr">OFFSET('Elburn A'!$H$41,0,0,'Elburn A'!$A$4)</definedName>
    <definedName name="elbua_wkt">OFFSET('Elburn A'!$D$41,0,0,'Elburn A'!$A$4)</definedName>
    <definedName name="elbua_yrs">OFFSET('Elburn A'!$A$8,0,0,'Elburn A'!$A$4)</definedName>
    <definedName name="gallb_batav">OFFSET('Gallant B'!$I$8,0,0,'Gallant B'!$A$4)</definedName>
    <definedName name="gallb_batrun">OFFSET('Gallant B'!$F$8,0,0,'Gallant B'!$A$4)</definedName>
    <definedName name="gallb_bwlav">OFFSET('Gallant B'!$I$45,0,0,'Gallant B'!$A$4)</definedName>
    <definedName name="gallb_bwlec">OFFSET('Gallant B'!$G$45,0,0,'Gallant B'!$A$4)</definedName>
    <definedName name="gallb_bwlsr">OFFSET('Gallant B'!$H$45,0,0,'Gallant B'!$A$4)</definedName>
    <definedName name="gallb_wkt">OFFSET('Gallant B'!$D$45,0,0,'Gallant B'!$A$4)</definedName>
    <definedName name="gallb_yrs">OFFSET('Gallant B'!$A$8,0,0,'Gallant B'!$A$4)</definedName>
    <definedName name="gallg_batav">OFFSET('Gallant G'!$I$9,0,0,'Gallant G'!$A$4)</definedName>
    <definedName name="gallg_batrun">OFFSET('Gallant G'!$F$9,0,0,'Gallant G'!$A$4)</definedName>
    <definedName name="gallg_bwlav">OFFSET('Gallant G'!$I$44,0,0,'Gallant G'!$A$5)</definedName>
    <definedName name="gallg_bwlec">OFFSET('Gallant G'!$G$44,0,0,'Gallant G'!$A$5)</definedName>
    <definedName name="gallg_bwlsr">OFFSET('Gallant G'!$H$44,0,0,'Gallant G'!$A$5)</definedName>
    <definedName name="gallg_wkt">OFFSET('Gallant G'!$D$44,0,0,'Gallant G'!$A$4)</definedName>
    <definedName name="gallg_yrs">OFFSET('Gallant G'!$A$9,0,0,'Gallant G'!$A$4)</definedName>
    <definedName name="gallj_batav" localSheetId="20">OFFSET('Goff J'!#REF!,0,0,'Goff J'!$A$4)</definedName>
    <definedName name="gallj_batav" localSheetId="21">OFFSET('Goodlife M'!#REF!,0,0,'Goodlife M'!$A$4)</definedName>
    <definedName name="gallj_batav">OFFSET('Gallant J'!$I$8,0,0,'Gallant J'!$D$2)</definedName>
    <definedName name="gallj_batrun" localSheetId="20">OFFSET('Goff J'!#REF!,0,0,'Goff J'!$A$4)</definedName>
    <definedName name="gallj_batrun" localSheetId="21">OFFSET('Goodlife M'!#REF!,0,0,'Goodlife M'!$A$4)</definedName>
    <definedName name="gallj_batrun">OFFSET('Gallant J'!$F$8,0,0,'Gallant J'!$D$2)</definedName>
    <definedName name="gallj_bwlav" localSheetId="20">OFFSET('Goff J'!#REF!,0,0,'Goff J'!$A$4)</definedName>
    <definedName name="gallj_bwlav" localSheetId="21">OFFSET('Goodlife M'!#REF!,0,0,'Goodlife M'!$A$4)</definedName>
    <definedName name="gallj_bwlav">OFFSET('Gallant J'!$I$40,0,0,'Gallant J'!$D$2)</definedName>
    <definedName name="gallj_bwlec" localSheetId="20">OFFSET('Goff J'!#REF!,0,0,'Goff J'!$A$4)</definedName>
    <definedName name="gallj_bwlec" localSheetId="21">OFFSET('Goodlife M'!#REF!,0,0,'Goodlife M'!$A$4)</definedName>
    <definedName name="gallj_bwlec">OFFSET('Gallant J'!$G$40,0,0,'Gallant J'!$D$2)</definedName>
    <definedName name="gallj_bwlsr" localSheetId="20">OFFSET('Goff J'!#REF!,0,0,'Goff J'!$A$4)</definedName>
    <definedName name="gallj_bwlsr" localSheetId="21">OFFSET('Goodlife M'!#REF!,0,0,'Goodlife M'!$A$4)</definedName>
    <definedName name="gallj_bwlsr">OFFSET('Gallant J'!$H$40,0,0,'Gallant J'!$D$2)</definedName>
    <definedName name="gallj_wkt" localSheetId="20">OFFSET('Goff J'!#REF!,0,0,'Goff J'!$A$4)</definedName>
    <definedName name="gallj_wkt" localSheetId="21">OFFSET('Goodlife M'!#REF!,0,0,'Goodlife M'!$A$4)</definedName>
    <definedName name="gallj_wkt">OFFSET('Gallant J'!$D$40,0,0,'Gallant J'!$D$2)</definedName>
    <definedName name="gallj_yrs" localSheetId="20">OFFSET('Goff J'!#REF!,0,0,'Goff J'!$A$4)</definedName>
    <definedName name="gallj_yrs" localSheetId="21">OFFSET('Goodlife M'!#REF!,0,0,'Goodlife M'!$A$4)</definedName>
    <definedName name="gallj_yrs">OFFSET('Gallant J'!$A$8,0,0,'Gallant J'!$D$2)</definedName>
    <definedName name="gilbj_batav">OFFSET('Gilbert J'!$I$8,0,0,'Gilbert J'!$A$4)</definedName>
    <definedName name="gilbj_batrun">OFFSET('Gilbert J'!$F$8,0,0,'Gilbert J'!$A$4)</definedName>
    <definedName name="gilbj_bwlav">OFFSET('Gilbert J'!$I$54,0,0,'Gilbert J'!$A$5)</definedName>
    <definedName name="gilbj_bwlec">OFFSET('Gilbert J'!$G$54,0,0,'Gilbert J'!$A$5)</definedName>
    <definedName name="gilbj_bwlsr">OFFSET('Gilbert J'!$H$54,0,0,'Gilbert J'!$A$5)</definedName>
    <definedName name="gilbj_bwlyrs">OFFSET('Gilbert J'!$A$54,0,0,'Gilbert J'!$A$5)</definedName>
    <definedName name="gilbj_wkt">OFFSET('Gilbert J'!$D$54,0,0,'Gilbert J'!$A$5)</definedName>
    <definedName name="gilbj_yrs">OFFSET('Gilbert J'!$A$8,0,0,'Gilbert J'!$A$4)</definedName>
    <definedName name="gilbs_batav">OFFSET('Gilbert S'!$I$8,0,0,'Gilbert S'!$A$4)</definedName>
    <definedName name="gilbs_batrun">OFFSET('Gilbert S'!$F$8,0,0,'Gilbert S'!$A$4)</definedName>
    <definedName name="gilbs_wktot">OFFSET('Gilbert S'!$E$58,0,0,'Gilbert S'!$A$5)</definedName>
    <definedName name="gilbs_wkyrs">OFFSET('Gilbert S'!$A$56,0,0,'Gilbert S'!$A$5)</definedName>
    <definedName name="gilbs_yrs">OFFSET('Gilbert S'!$A$8,0,0,'Gilbert S'!$A$4)</definedName>
    <definedName name="hawkc_batav" localSheetId="23">OFFSET('Holland R'!#REF!,0,0,'Holland R'!$A$4)</definedName>
    <definedName name="hawkc_batav">OFFSET('Hawkins C'!$I$8,0,0,'Hawkins C'!$A$4)</definedName>
    <definedName name="hawkc_batrun" localSheetId="23">OFFSET('Holland R'!#REF!,0,0,'Holland R'!$A$4)</definedName>
    <definedName name="hawkc_batrun">OFFSET('Hawkins C'!$F$8,0,0,'Hawkins C'!$A$4)</definedName>
    <definedName name="hawkc_bwlav" localSheetId="23">OFFSET('Holland R'!#REF!,0,0,'Holland R'!$A$4)</definedName>
    <definedName name="hawkc_bwlav">OFFSET('Hawkins C'!$I$43,0,0,'Hawkins C'!$A$4)</definedName>
    <definedName name="hawkc_bwlec" localSheetId="23">OFFSET('Holland R'!#REF!,0,0,'Holland R'!$A$4)</definedName>
    <definedName name="hawkc_bwlec">OFFSET('Hawkins C'!$G$43,0,0,'Hawkins C'!$A$4)</definedName>
    <definedName name="hawkc_bwlsr" localSheetId="23">OFFSET('Holland R'!#REF!,0,0,'Holland R'!$A$4)</definedName>
    <definedName name="hawkc_bwlsr">OFFSET('Hawkins C'!$H$43,0,0,'Hawkins C'!$A$4)</definedName>
    <definedName name="hawkc_wkts" localSheetId="23">OFFSET('Holland R'!#REF!,0,0,'Holland R'!$A$4)</definedName>
    <definedName name="hawkc_wkts">OFFSET('Hawkins C'!$D$43,0,0,'Hawkins C'!$A$4)</definedName>
    <definedName name="hawkc_yrs" localSheetId="23">OFFSET('Holland R'!#REF!,0,0,'Holland R'!$A$4)</definedName>
    <definedName name="hawkc_yrs">OFFSET('Hawkins C'!$A$8,0,0,'Hawkins C'!$A$4)</definedName>
    <definedName name="hutcg_batav">OFFSET('Hutchings G'!$I$7,0,0,'Hutchings G'!$A$4)</definedName>
    <definedName name="hutcg_batrun">OFFSET('Hutchings G'!$F$7,0,0,'Hutchings G'!$A$4)</definedName>
    <definedName name="hutcg_yrs">OFFSET('Hutchings G'!$A$7,0,0,'Hutchings G'!$A$4)</definedName>
    <definedName name="match_team_data">'[1]Player Sheet'!$B$1:$AE$64</definedName>
    <definedName name="mattc_batav">OFFSET('Matthews C'!$J$8,0,0,'Matthews C'!$E$1)</definedName>
    <definedName name="mattc_batrun">OFFSET('Matthews C'!$G$8,0,0,'Matthews C'!$E$1)</definedName>
    <definedName name="mattc_bwlav">OFFSET('Matthews C'!$K$37,0,0,'Matthews C'!$F$1)</definedName>
    <definedName name="mattc_bwlec">OFFSET('Matthews C'!$I$37,0,0,'Matthews C'!$F$1)</definedName>
    <definedName name="mattc_bwlsr">OFFSET('Matthews C'!$J$37,0,0,'Matthews C'!$F$1)</definedName>
    <definedName name="mattc_bwlyrs">OFFSET('Matthews C'!$C$37,0,0,'Matthews C'!$F$1)</definedName>
    <definedName name="mattc_wkts">OFFSET('Matthews C'!$F$37,0,0,'Matthews C'!$F$1)</definedName>
    <definedName name="mattc_yrs">OFFSET('Matthews C'!$B$8,0,0,'Matthews C'!$E$1)</definedName>
    <definedName name="mattk_batav">OFFSET('Matthews K'!$I$8,0,0,'Matthews K'!$A$4)</definedName>
    <definedName name="mattk_batrun">OFFSET('Matthews K'!$F$8,0,0,'Matthews K'!$A$4)</definedName>
    <definedName name="mattk_bwlav">OFFSET('Matthews K'!$I$42,0,0,'Matthews K'!$A$5)</definedName>
    <definedName name="mattk_bwlec">OFFSET('Matthews K'!$G$42,0,0,'Matthews K'!$A$5)</definedName>
    <definedName name="mattk_bwlsr">OFFSET('Matthews K'!$H$42,0,0,'Matthews K'!$A$5)</definedName>
    <definedName name="mattk_bwlyrs">OFFSET('Matthews K'!$A$42,0,0,'Matthews K'!$A$5)</definedName>
    <definedName name="mattk_wkts">OFFSET('Matthews K'!$D$42,0,0,'Matthews K'!$A$5)</definedName>
    <definedName name="mattk_yrs">OFFSET('Matthews K'!$A$8,0,0,'Matthews K'!$A$4)</definedName>
    <definedName name="mimmc_batav">OFFSET('Mimmack C'!$I$8,0,0,'Mimmack C'!$A$4)</definedName>
    <definedName name="mimmc_batrun">OFFSET('Mimmack C'!$F$8,0,0,'Mimmack C'!$A$4)</definedName>
    <definedName name="mimmc_bwlav">OFFSET('Mimmack C'!$I$64,0,0,'Mimmack C'!$A$4)</definedName>
    <definedName name="mimmc_bwlec">OFFSET('Mimmack C'!$G$64,0,0,'Mimmack C'!$A$4)</definedName>
    <definedName name="mimmc_bwlsr">OFFSET('Mimmack C'!$H$64,0,0,'Mimmack C'!$A$4)</definedName>
    <definedName name="mimmc_wkts">OFFSET('Mimmack C'!$D$64,0,0,'Mimmack C'!$A$4)</definedName>
    <definedName name="mimmc_yrs">OFFSET('Mimmack C'!$A$8,0,0,'Mimmack C'!$A$5)</definedName>
    <definedName name="_xlnm.Print_Area" localSheetId="25">'Matthews C'!$A$2:$N$84</definedName>
    <definedName name="rossj_batav">OFFSET('Ross J'!$I$8,0,0,'Ross J'!$A$4)</definedName>
    <definedName name="rossj_batrun">OFFSET('Ross J'!$F$8,0,0,'Ross J'!$A$4)</definedName>
    <definedName name="rossj_bwlav">OFFSET('Ross J'!$I$38,0,0,'Ross J'!$A$5)</definedName>
    <definedName name="rossj_bwlec">OFFSET('Ross J'!$G$38,0,0,'Ross J'!$A$5)</definedName>
    <definedName name="rossj_bwlsr">OFFSET('Ross J'!$H$38,0,0,'Ross J'!$A$5)</definedName>
    <definedName name="rossj_wkt">OFFSET('Ross J'!$D$38,0,0,'Ross J'!$A$5)</definedName>
    <definedName name="rossj_wkts">OFFSET('Ross J'!$D$38,0,0,'Ross J'!$A$5)</definedName>
    <definedName name="rossj_yrs">OFFSET('Ross J'!$A$8,0,0,'Ross J'!$A$4)</definedName>
    <definedName name="russt_batav">OFFSET('Russell T'!$I$7,0,0,'Russell T'!$A$4)</definedName>
    <definedName name="russt_batrun">OFFSET('Russell T'!$F$7,0,0,'Russell T'!$A$4)</definedName>
    <definedName name="russt_bwlav">OFFSET('Russell T'!$I$42,0,0,'Russell T'!$A$4)</definedName>
    <definedName name="russt_bwlec">OFFSET('Russell T'!$G$42,0,0,'Russell T'!$A$4)</definedName>
    <definedName name="russt_bwlsr">OFFSET('Russell T'!$H$42,0,0,'Russell T'!$A$4)</definedName>
    <definedName name="russt_wkts">OFFSET('Russell T'!$D$42,0,0,'Russell T'!$A$4)</definedName>
    <definedName name="russt_yrs">OFFSET('Russell T'!$A$7,0,0,'Russell T'!$A$4)</definedName>
    <definedName name="schop_batav">OFFSET('Scholes P'!$I$8,0,0,'Scholes P'!$A$4)</definedName>
    <definedName name="schop_batrun">OFFSET('Scholes P'!$F$8,0,0,'Scholes P'!$A$4)</definedName>
    <definedName name="schop_yrs">OFFSET('Scholes P'!$A$8,0,0,'Scholes P'!$A$4)</definedName>
    <definedName name="scotd_batav">OFFSET('Scott D'!$I$8,0,0,'Scott D'!$A$4)</definedName>
    <definedName name="scotd_batrun">OFFSET('Scott D'!$F$8,0,0,'Scott D'!$A$4)</definedName>
    <definedName name="scotd_bwlav">OFFSET('Scott D'!$I$48,0,0,'Scott D'!$A$5)</definedName>
    <definedName name="scotd_bwlec">OFFSET('Scott D'!$G$48,0,0,'Scott D'!$A$5)</definedName>
    <definedName name="scotd_bwlsr">OFFSET('Scott D'!$H$48,0,0,'Scott D'!$A$5)</definedName>
    <definedName name="scotd_bwlyrs">OFFSET('Scott D'!$A$48,0,0,'Scott D'!$A$5)</definedName>
    <definedName name="scotd_wkts">OFFSET('Scott D'!$D$48,0,0,'Scott D'!$A$5)</definedName>
    <definedName name="scotd_yrs">OFFSET('Scott D'!$A$8,0,0,'Scott D'!$A$4)</definedName>
    <definedName name="scott_d">'Scott D'!$C$1</definedName>
    <definedName name="silkr_batav">OFFSET('Silk R'!$I$8,0,0,'Silk R'!$A$4)</definedName>
    <definedName name="silkr_batrun">OFFSET('Silk R'!$F$8,0,0,'Silk R'!$A$4)</definedName>
    <definedName name="silkr_bwlav">OFFSET('Silk R'!$I$39,0,0,'Silk R'!$A$5)</definedName>
    <definedName name="silkr_bwlec">OFFSET('Silk R'!$G$39,0,0,'Silk R'!$A$5)</definedName>
    <definedName name="silkr_bwlsr">OFFSET('Silk R'!$H$39,0,0,'Silk R'!$A$5)</definedName>
    <definedName name="silkr_wkt">OFFSET('Silk R'!$D$39,0,0,'Silk R'!$A$5)</definedName>
    <definedName name="silkr_yrs">OFFSET('Silk R'!$A$8,0,0,'Silk R'!$A$4)</definedName>
    <definedName name="slemw_batrun">OFFSET('Slemming W'!$F$8,0,0,'Slemming W'!$A$4)</definedName>
    <definedName name="slemw_yrs">OFFSET('Slemming W'!$A$8,0,0,'Slemming W'!$A$4)</definedName>
    <definedName name="smitb_batav">OFFSET('Morgan-S B'!$I$7,0,0,'Morgan-S B'!$D$2)</definedName>
    <definedName name="smitb_batrun">OFFSET('Morgan-S B'!$F$7,0,0,'Morgan-S B'!$D$2)</definedName>
    <definedName name="smitb_yrs">OFFSET('Morgan-S B'!$A$7,0,0,'Morgan-S B'!$D$2)</definedName>
    <definedName name="taylp_batav">OFFSET('Taylor P'!$I$8,0,0,'Taylor P'!$A$4)</definedName>
    <definedName name="taylp_batrun">OFFSET('Taylor P'!$F$8,0,0,'Taylor P'!$A$4)</definedName>
    <definedName name="taylp_bwlav">OFFSET('Taylor P'!$I$63,0,0,'Taylor P'!$A$4)</definedName>
    <definedName name="taylp_bwlec">OFFSET('Taylor P'!$G$63,0,0,'Taylor P'!$A$4)</definedName>
    <definedName name="taylp_bwlsr">OFFSET('Taylor P'!$H$63,0,0,'Taylor P'!$A$4)</definedName>
    <definedName name="taylp_wkts">OFFSET('Taylor P'!$D$63,0,0,'Taylor P'!$A$4)</definedName>
    <definedName name="taylp_yrs">OFFSET('Taylor P'!$A$8,0,0,'Taylor P'!$A$4)</definedName>
    <definedName name="team_name">'[1]Team Perf'!$D$2:$D$325</definedName>
    <definedName name="woodc_batav">OFFSET('Wood C'!$I$8,0,0,'Wood C'!$A$4)</definedName>
    <definedName name="woodc_batrun">OFFSET('Wood C'!$F$8,0,0,'Wood C'!$A$4)</definedName>
    <definedName name="woodc_bwlav">OFFSET('Wood C'!$I$61,0,0,'Wood C'!$A$4)</definedName>
    <definedName name="woodc_bwlec">OFFSET('Wood C'!$G$61,0,0,'Wood C'!$A$4)</definedName>
    <definedName name="woodc_bwlsr">OFFSET('Wood C'!$H$61,0,0,'Wood C'!$A$4)</definedName>
    <definedName name="woodc_wkts">OFFSET('Wood C'!$D$61,0,0,'Wood C'!$A$4)</definedName>
    <definedName name="woodc_yrs">OFFSET('Wood C'!$A$8,0,0,'Wood C'!$A$4)</definedName>
  </definedNames>
  <calcPr calcId="181029" calcMode="manual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9" l="1"/>
  <c r="B32" i="19"/>
  <c r="B34" i="19"/>
  <c r="J15" i="54"/>
  <c r="A5" i="42"/>
  <c r="A4" i="42"/>
  <c r="G72" i="42"/>
  <c r="H72" i="42"/>
  <c r="I72" i="42"/>
  <c r="G44" i="49"/>
  <c r="H44" i="49"/>
  <c r="I44" i="49"/>
  <c r="H73" i="42" l="1"/>
  <c r="I45" i="49"/>
  <c r="H45" i="49"/>
  <c r="G73" i="42"/>
  <c r="I73" i="42"/>
  <c r="G45" i="49"/>
  <c r="B38" i="19" l="1"/>
  <c r="H7" i="43"/>
  <c r="H8" i="13"/>
  <c r="H68" i="10"/>
  <c r="G68" i="10"/>
  <c r="H26" i="18"/>
  <c r="H27" i="18"/>
  <c r="F29" i="18"/>
  <c r="D29" i="18"/>
  <c r="C29" i="18"/>
  <c r="B29" i="18"/>
  <c r="H29" i="13"/>
  <c r="H30" i="13"/>
  <c r="F32" i="13"/>
  <c r="D32" i="13"/>
  <c r="C32" i="13"/>
  <c r="B32" i="13"/>
  <c r="H24" i="15"/>
  <c r="F74" i="10"/>
  <c r="H70" i="10"/>
  <c r="G70" i="10"/>
  <c r="G71" i="10"/>
  <c r="H71" i="10"/>
  <c r="G57" i="12"/>
  <c r="H57" i="12"/>
  <c r="B54" i="14"/>
  <c r="F54" i="14"/>
  <c r="H54" i="14"/>
  <c r="E54" i="14"/>
  <c r="G54" i="14"/>
  <c r="D54" i="14"/>
  <c r="C54" i="14"/>
  <c r="H52" i="14"/>
  <c r="G52" i="14"/>
  <c r="I55" i="42"/>
  <c r="H55" i="42"/>
  <c r="G55" i="42"/>
  <c r="I9" i="42"/>
  <c r="H56" i="12"/>
  <c r="H58" i="12"/>
  <c r="H59" i="12"/>
  <c r="G56" i="12"/>
  <c r="H69" i="10"/>
  <c r="H67" i="10"/>
  <c r="D74" i="10"/>
  <c r="C74" i="10"/>
  <c r="E74" i="10"/>
  <c r="G69" i="10"/>
  <c r="G67" i="10"/>
  <c r="A4" i="52"/>
  <c r="A5" i="52"/>
  <c r="A5" i="9"/>
  <c r="I8" i="59"/>
  <c r="G19" i="59"/>
  <c r="H19" i="59"/>
  <c r="I19" i="59"/>
  <c r="I8" i="64"/>
  <c r="A4" i="64"/>
  <c r="I9" i="64"/>
  <c r="G39" i="64"/>
  <c r="H39" i="64"/>
  <c r="I39" i="64"/>
  <c r="A5" i="2"/>
  <c r="J72" i="16"/>
  <c r="K41" i="16"/>
  <c r="J71" i="16"/>
  <c r="K30" i="16"/>
  <c r="K40" i="16"/>
  <c r="A5" i="63"/>
  <c r="A4" i="63"/>
  <c r="A4" i="61"/>
  <c r="A5" i="61"/>
  <c r="A5" i="8"/>
  <c r="K31" i="16"/>
  <c r="A5" i="7"/>
  <c r="J37" i="58"/>
  <c r="K37" i="58"/>
  <c r="I37" i="58"/>
  <c r="J8" i="58"/>
  <c r="A5" i="36"/>
  <c r="J68" i="16"/>
  <c r="A5" i="60"/>
  <c r="A4" i="60"/>
  <c r="B37" i="19"/>
  <c r="H38" i="60"/>
  <c r="G38" i="60"/>
  <c r="I38" i="60"/>
  <c r="I8" i="60"/>
  <c r="J73" i="16"/>
  <c r="A5" i="59"/>
  <c r="A4" i="59"/>
  <c r="G20" i="59"/>
  <c r="H20" i="59"/>
  <c r="I20" i="59"/>
  <c r="I9" i="59"/>
  <c r="G63" i="46"/>
  <c r="H63" i="46"/>
  <c r="I63" i="46"/>
  <c r="J63" i="16"/>
  <c r="A4" i="51"/>
  <c r="A5" i="51"/>
  <c r="G42" i="51"/>
  <c r="H42" i="51"/>
  <c r="I42" i="51"/>
  <c r="G43" i="51"/>
  <c r="H43" i="51"/>
  <c r="I43" i="51"/>
  <c r="F1" i="58"/>
  <c r="E1" i="58"/>
  <c r="G12" i="58"/>
  <c r="F19" i="16"/>
  <c r="G83" i="8"/>
  <c r="G87" i="7"/>
  <c r="I87" i="7"/>
  <c r="H83" i="8"/>
  <c r="I38" i="58"/>
  <c r="I83" i="8"/>
  <c r="H87" i="7"/>
  <c r="J38" i="58"/>
  <c r="K38" i="58"/>
  <c r="I30" i="8"/>
  <c r="I32" i="7"/>
  <c r="I43" i="53"/>
  <c r="H43" i="53"/>
  <c r="G43" i="53"/>
  <c r="J9" i="58"/>
  <c r="G43" i="54"/>
  <c r="G41" i="55"/>
  <c r="I41" i="55"/>
  <c r="H43" i="54"/>
  <c r="I43" i="54"/>
  <c r="H41" i="55"/>
  <c r="I11" i="54"/>
  <c r="I11" i="53"/>
  <c r="I30" i="3"/>
  <c r="I12" i="48"/>
  <c r="I10" i="55"/>
  <c r="I27" i="10"/>
  <c r="I19" i="36"/>
  <c r="A4" i="35"/>
  <c r="A5" i="37"/>
  <c r="A4" i="37"/>
  <c r="G45" i="51"/>
  <c r="G49" i="50"/>
  <c r="I33" i="2"/>
  <c r="I14" i="50"/>
  <c r="I12" i="51"/>
  <c r="I13" i="47"/>
  <c r="I25" i="12"/>
  <c r="I11" i="52"/>
  <c r="I18" i="38"/>
  <c r="I45" i="51"/>
  <c r="H45" i="51"/>
  <c r="H49" i="50"/>
  <c r="I49" i="50"/>
  <c r="J70" i="16"/>
  <c r="A4" i="53"/>
  <c r="A4" i="55"/>
  <c r="G70" i="12"/>
  <c r="E75" i="42"/>
  <c r="D75" i="42"/>
  <c r="D56" i="16" s="1"/>
  <c r="B75" i="42"/>
  <c r="F75" i="42"/>
  <c r="F56" i="16" s="1"/>
  <c r="E47" i="49"/>
  <c r="E62" i="16" s="1"/>
  <c r="D47" i="49"/>
  <c r="B47" i="49"/>
  <c r="B62" i="16" s="1"/>
  <c r="F47" i="49"/>
  <c r="F62" i="16" s="1"/>
  <c r="C47" i="49"/>
  <c r="C62" i="16" s="1"/>
  <c r="F15" i="49"/>
  <c r="F18" i="16" s="1"/>
  <c r="E54" i="34"/>
  <c r="D54" i="34"/>
  <c r="D57" i="16"/>
  <c r="B54" i="34"/>
  <c r="F54" i="34"/>
  <c r="F57" i="16" s="1"/>
  <c r="C54" i="34"/>
  <c r="C57" i="16"/>
  <c r="C19" i="34"/>
  <c r="C27" i="16"/>
  <c r="D19" i="34"/>
  <c r="D27" i="16"/>
  <c r="F19" i="34"/>
  <c r="H19" i="34"/>
  <c r="H27" i="16"/>
  <c r="G19" i="34"/>
  <c r="G27" i="16"/>
  <c r="E19" i="34"/>
  <c r="E27" i="16" s="1"/>
  <c r="B19" i="34"/>
  <c r="B27" i="16"/>
  <c r="B57" i="33"/>
  <c r="F57" i="33"/>
  <c r="F53" i="16"/>
  <c r="C57" i="33"/>
  <c r="C53" i="16"/>
  <c r="L20" i="33"/>
  <c r="J20" i="33"/>
  <c r="J8" i="16"/>
  <c r="C20" i="33"/>
  <c r="C8" i="16"/>
  <c r="D20" i="33"/>
  <c r="D8" i="16"/>
  <c r="H20" i="33"/>
  <c r="H8" i="16"/>
  <c r="G20" i="33"/>
  <c r="G8" i="16"/>
  <c r="F20" i="33"/>
  <c r="F8" i="16"/>
  <c r="E20" i="33"/>
  <c r="E8" i="16" s="1"/>
  <c r="B20" i="33"/>
  <c r="B8" i="16"/>
  <c r="A4" i="9"/>
  <c r="A4" i="3"/>
  <c r="L32" i="3"/>
  <c r="J32" i="3"/>
  <c r="J7" i="16" s="1"/>
  <c r="C32" i="3"/>
  <c r="C7" i="16"/>
  <c r="D32" i="3"/>
  <c r="D7" i="16"/>
  <c r="H32" i="3"/>
  <c r="H7" i="16"/>
  <c r="G32" i="3"/>
  <c r="G7" i="16"/>
  <c r="F32" i="3"/>
  <c r="F7" i="16"/>
  <c r="E32" i="3"/>
  <c r="E7" i="16" s="1"/>
  <c r="B32" i="3"/>
  <c r="B7" i="16"/>
  <c r="B59" i="20"/>
  <c r="F59" i="20"/>
  <c r="F58" i="16"/>
  <c r="C59" i="20"/>
  <c r="C58" i="16"/>
  <c r="L21" i="20"/>
  <c r="B21" i="20"/>
  <c r="B15" i="16"/>
  <c r="C21" i="20"/>
  <c r="C15" i="16"/>
  <c r="H21" i="20"/>
  <c r="H15" i="16"/>
  <c r="G21" i="20"/>
  <c r="G15" i="16"/>
  <c r="F21" i="20"/>
  <c r="F15" i="16"/>
  <c r="E21" i="20"/>
  <c r="E15" i="16"/>
  <c r="A4" i="20"/>
  <c r="A5" i="56"/>
  <c r="A4" i="56"/>
  <c r="K38" i="16"/>
  <c r="I42" i="56"/>
  <c r="H42" i="56"/>
  <c r="G42" i="56"/>
  <c r="I8" i="56"/>
  <c r="I41" i="56"/>
  <c r="H41" i="56"/>
  <c r="G41" i="56"/>
  <c r="I9" i="56"/>
  <c r="I6" i="44"/>
  <c r="I8" i="44"/>
  <c r="I43" i="50"/>
  <c r="H43" i="50"/>
  <c r="G43" i="50"/>
  <c r="I9" i="50"/>
  <c r="I8" i="50"/>
  <c r="L15" i="40"/>
  <c r="L17" i="39"/>
  <c r="L19" i="34"/>
  <c r="L17" i="32"/>
  <c r="E17" i="32"/>
  <c r="I11" i="47"/>
  <c r="I10" i="47"/>
  <c r="I9" i="47"/>
  <c r="I8" i="47"/>
  <c r="I7" i="47"/>
  <c r="E15" i="41"/>
  <c r="K39" i="16"/>
  <c r="K33" i="16"/>
  <c r="K42" i="16"/>
  <c r="K21" i="16"/>
  <c r="K36" i="16"/>
  <c r="K35" i="16"/>
  <c r="K34" i="16"/>
  <c r="K29" i="16"/>
  <c r="K11" i="16"/>
  <c r="K23" i="16"/>
  <c r="K24" i="16"/>
  <c r="K26" i="16"/>
  <c r="K12" i="16"/>
  <c r="K16" i="16"/>
  <c r="K9" i="16"/>
  <c r="K7" i="16"/>
  <c r="K13" i="16"/>
  <c r="K27" i="16"/>
  <c r="K5" i="16"/>
  <c r="K15" i="16"/>
  <c r="K8" i="16"/>
  <c r="K6" i="16"/>
  <c r="K18" i="16"/>
  <c r="I41" i="53"/>
  <c r="H41" i="53"/>
  <c r="G41" i="53"/>
  <c r="J61" i="16"/>
  <c r="J67" i="16"/>
  <c r="J60" i="16"/>
  <c r="I39" i="55"/>
  <c r="H39" i="55"/>
  <c r="G39" i="55"/>
  <c r="I8" i="55"/>
  <c r="A5" i="55"/>
  <c r="I9" i="53"/>
  <c r="I8" i="53"/>
  <c r="I8" i="54"/>
  <c r="I41" i="54"/>
  <c r="H41" i="54"/>
  <c r="G41" i="54"/>
  <c r="I40" i="54"/>
  <c r="H40" i="54"/>
  <c r="G40" i="54"/>
  <c r="I9" i="54"/>
  <c r="A5" i="54"/>
  <c r="A4" i="54"/>
  <c r="I40" i="53"/>
  <c r="H40" i="53"/>
  <c r="G40" i="53"/>
  <c r="A5" i="53"/>
  <c r="I25" i="14"/>
  <c r="I24" i="43"/>
  <c r="E15" i="40"/>
  <c r="J15" i="40"/>
  <c r="J15" i="41"/>
  <c r="J12" i="45"/>
  <c r="E17" i="39"/>
  <c r="J17" i="39"/>
  <c r="J19" i="34"/>
  <c r="J27" i="16"/>
  <c r="J17" i="32"/>
  <c r="E10" i="44"/>
  <c r="E42" i="16"/>
  <c r="E12" i="45"/>
  <c r="E40" i="16"/>
  <c r="I81" i="8"/>
  <c r="H81" i="8"/>
  <c r="G81" i="8"/>
  <c r="I42" i="52"/>
  <c r="H42" i="52"/>
  <c r="G42" i="52"/>
  <c r="J10" i="44"/>
  <c r="J42" i="16"/>
  <c r="I17" i="36"/>
  <c r="J21" i="20"/>
  <c r="I28" i="8"/>
  <c r="A4" i="8"/>
  <c r="I85" i="7"/>
  <c r="H85" i="7"/>
  <c r="G85" i="7"/>
  <c r="I30" i="7"/>
  <c r="A4" i="7"/>
  <c r="I10" i="48"/>
  <c r="D2" i="48"/>
  <c r="A4" i="36"/>
  <c r="I25" i="10"/>
  <c r="A4" i="10"/>
  <c r="I50" i="39"/>
  <c r="H50" i="39"/>
  <c r="G50" i="39"/>
  <c r="I15" i="39"/>
  <c r="A4" i="39"/>
  <c r="I87" i="2"/>
  <c r="H87" i="2"/>
  <c r="G87" i="2"/>
  <c r="I31" i="2"/>
  <c r="A4" i="2"/>
  <c r="I10" i="51"/>
  <c r="I16" i="38"/>
  <c r="A4" i="38"/>
  <c r="I47" i="50"/>
  <c r="H47" i="50"/>
  <c r="G47" i="50"/>
  <c r="G42" i="49"/>
  <c r="H42" i="49"/>
  <c r="I42" i="49"/>
  <c r="I12" i="50"/>
  <c r="A4" i="50"/>
  <c r="I10" i="49"/>
  <c r="D2" i="49"/>
  <c r="A4" i="34"/>
  <c r="I16" i="34"/>
  <c r="I51" i="34"/>
  <c r="H51" i="34"/>
  <c r="G51" i="34"/>
  <c r="A5" i="34"/>
  <c r="I55" i="33"/>
  <c r="H55" i="33"/>
  <c r="G55" i="33"/>
  <c r="I18" i="33"/>
  <c r="A4" i="33"/>
  <c r="A4" i="12"/>
  <c r="I23" i="12"/>
  <c r="A5" i="12"/>
  <c r="I70" i="42"/>
  <c r="H70" i="42"/>
  <c r="G70" i="42"/>
  <c r="G61" i="46"/>
  <c r="H61" i="46"/>
  <c r="I61" i="46"/>
  <c r="I24" i="42"/>
  <c r="I9" i="52"/>
  <c r="D2" i="47"/>
  <c r="I28" i="3"/>
  <c r="I19" i="46"/>
  <c r="A5" i="46"/>
  <c r="A4" i="46"/>
  <c r="I57" i="20"/>
  <c r="H57" i="20"/>
  <c r="G57" i="20"/>
  <c r="I19" i="20"/>
  <c r="A5" i="20"/>
  <c r="I57" i="35"/>
  <c r="H57" i="35"/>
  <c r="G57" i="35"/>
  <c r="A5" i="35"/>
  <c r="I17" i="35"/>
  <c r="I53" i="37"/>
  <c r="H53" i="37"/>
  <c r="G53" i="37"/>
  <c r="I15" i="37"/>
  <c r="I8" i="37"/>
  <c r="I9" i="37"/>
  <c r="I10" i="37"/>
  <c r="I11" i="37"/>
  <c r="I12" i="37"/>
  <c r="I13" i="37"/>
  <c r="I14" i="37"/>
  <c r="E23" i="16"/>
  <c r="E26" i="16"/>
  <c r="E34" i="16"/>
  <c r="E35" i="16"/>
  <c r="F12" i="45"/>
  <c r="F10" i="44"/>
  <c r="C12" i="45"/>
  <c r="C40" i="16"/>
  <c r="D12" i="45"/>
  <c r="G12" i="45"/>
  <c r="H12" i="45"/>
  <c r="H40" i="16"/>
  <c r="B12" i="45"/>
  <c r="B40" i="16"/>
  <c r="G25" i="14"/>
  <c r="I16" i="36"/>
  <c r="H22" i="43"/>
  <c r="G40" i="49"/>
  <c r="H40" i="49"/>
  <c r="I40" i="49"/>
  <c r="J64" i="16"/>
  <c r="J62" i="16"/>
  <c r="G46" i="50"/>
  <c r="H46" i="50"/>
  <c r="I46" i="50"/>
  <c r="I41" i="52"/>
  <c r="H41" i="52"/>
  <c r="G41" i="52"/>
  <c r="I8" i="52"/>
  <c r="I9" i="51"/>
  <c r="I8" i="51"/>
  <c r="G45" i="50"/>
  <c r="H45" i="50"/>
  <c r="I45" i="50"/>
  <c r="I11" i="50"/>
  <c r="I10" i="50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G68" i="8"/>
  <c r="H68" i="8"/>
  <c r="I68" i="8"/>
  <c r="G69" i="8"/>
  <c r="H69" i="8"/>
  <c r="I69" i="8"/>
  <c r="G70" i="8"/>
  <c r="H70" i="8"/>
  <c r="I70" i="8"/>
  <c r="G71" i="8"/>
  <c r="H71" i="8"/>
  <c r="I71" i="8"/>
  <c r="G72" i="8"/>
  <c r="H72" i="8"/>
  <c r="I72" i="8"/>
  <c r="G73" i="8"/>
  <c r="H73" i="8"/>
  <c r="I73" i="8"/>
  <c r="G74" i="8"/>
  <c r="H74" i="8"/>
  <c r="I74" i="8"/>
  <c r="G75" i="8"/>
  <c r="H75" i="8"/>
  <c r="I75" i="8"/>
  <c r="G76" i="8"/>
  <c r="H76" i="8"/>
  <c r="I76" i="8"/>
  <c r="G77" i="8"/>
  <c r="H77" i="8"/>
  <c r="I77" i="8"/>
  <c r="G78" i="8"/>
  <c r="H78" i="8"/>
  <c r="I78" i="8"/>
  <c r="G79" i="8"/>
  <c r="H79" i="8"/>
  <c r="I79" i="8"/>
  <c r="G80" i="8"/>
  <c r="H80" i="8"/>
  <c r="I80" i="8"/>
  <c r="I61" i="8"/>
  <c r="H61" i="8"/>
  <c r="G61" i="8"/>
  <c r="I26" i="8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G77" i="7"/>
  <c r="H77" i="7"/>
  <c r="I77" i="7"/>
  <c r="G78" i="7"/>
  <c r="H78" i="7"/>
  <c r="I78" i="7"/>
  <c r="G79" i="7"/>
  <c r="H79" i="7"/>
  <c r="I79" i="7"/>
  <c r="G80" i="7"/>
  <c r="H80" i="7"/>
  <c r="I80" i="7"/>
  <c r="G81" i="7"/>
  <c r="H81" i="7"/>
  <c r="I81" i="7"/>
  <c r="G82" i="7"/>
  <c r="H82" i="7"/>
  <c r="I82" i="7"/>
  <c r="G83" i="7"/>
  <c r="H83" i="7"/>
  <c r="I83" i="7"/>
  <c r="I84" i="7"/>
  <c r="H84" i="7"/>
  <c r="G84" i="7"/>
  <c r="I28" i="7"/>
  <c r="I12" i="40"/>
  <c r="I46" i="41"/>
  <c r="H46" i="41"/>
  <c r="G46" i="41"/>
  <c r="I12" i="41"/>
  <c r="I8" i="48"/>
  <c r="I15" i="36"/>
  <c r="I23" i="10"/>
  <c r="I48" i="39"/>
  <c r="H48" i="39"/>
  <c r="G48" i="39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I86" i="2"/>
  <c r="H86" i="2"/>
  <c r="G86" i="2"/>
  <c r="I30" i="2"/>
  <c r="I14" i="38"/>
  <c r="I8" i="49"/>
  <c r="I41" i="49"/>
  <c r="H41" i="49"/>
  <c r="G41" i="49"/>
  <c r="I9" i="49"/>
  <c r="I49" i="34"/>
  <c r="H49" i="34"/>
  <c r="G49" i="34"/>
  <c r="I14" i="34"/>
  <c r="I53" i="33"/>
  <c r="H53" i="33"/>
  <c r="G53" i="33"/>
  <c r="I16" i="33"/>
  <c r="E66" i="12"/>
  <c r="H68" i="12"/>
  <c r="G68" i="12"/>
  <c r="I21" i="12"/>
  <c r="I68" i="42"/>
  <c r="H68" i="42"/>
  <c r="G68" i="42"/>
  <c r="I22" i="42"/>
  <c r="I45" i="47"/>
  <c r="H45" i="47"/>
  <c r="G45" i="47"/>
  <c r="I46" i="47"/>
  <c r="H46" i="47"/>
  <c r="G46" i="47"/>
  <c r="I69" i="9"/>
  <c r="H69" i="9"/>
  <c r="G69" i="9"/>
  <c r="I68" i="9"/>
  <c r="H68" i="9"/>
  <c r="G6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6" i="3"/>
  <c r="I59" i="46"/>
  <c r="H59" i="46"/>
  <c r="G59" i="46"/>
  <c r="I17" i="46"/>
  <c r="G46" i="20"/>
  <c r="G47" i="20"/>
  <c r="G48" i="20"/>
  <c r="G49" i="20"/>
  <c r="G50" i="20"/>
  <c r="G51" i="20"/>
  <c r="G52" i="20"/>
  <c r="G53" i="20"/>
  <c r="G54" i="20"/>
  <c r="G55" i="20"/>
  <c r="G56" i="20"/>
  <c r="I55" i="20"/>
  <c r="H55" i="20"/>
  <c r="I17" i="20"/>
  <c r="G55" i="35"/>
  <c r="G56" i="35"/>
  <c r="I55" i="35"/>
  <c r="H55" i="35"/>
  <c r="I15" i="35"/>
  <c r="I16" i="35"/>
  <c r="I51" i="37"/>
  <c r="H51" i="37"/>
  <c r="G51" i="37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16" i="19"/>
  <c r="B5" i="19"/>
  <c r="B9" i="19"/>
  <c r="B10" i="19"/>
  <c r="B11" i="19"/>
  <c r="B12" i="19"/>
  <c r="B13" i="19"/>
  <c r="B8" i="19"/>
  <c r="B6" i="19"/>
  <c r="B3" i="19"/>
  <c r="J66" i="16"/>
  <c r="F75" i="18"/>
  <c r="I9" i="48"/>
  <c r="I7" i="48"/>
  <c r="H23" i="14"/>
  <c r="H22" i="14"/>
  <c r="H25" i="15"/>
  <c r="I27" i="8"/>
  <c r="I29" i="7"/>
  <c r="I13" i="40"/>
  <c r="I47" i="41"/>
  <c r="H47" i="41"/>
  <c r="G47" i="41"/>
  <c r="I13" i="41"/>
  <c r="I24" i="10"/>
  <c r="H49" i="39"/>
  <c r="I49" i="39"/>
  <c r="G49" i="39"/>
  <c r="I29" i="2"/>
  <c r="I15" i="38"/>
  <c r="G50" i="34"/>
  <c r="I50" i="34"/>
  <c r="H50" i="34"/>
  <c r="I15" i="34"/>
  <c r="G54" i="33"/>
  <c r="I54" i="33"/>
  <c r="H54" i="33"/>
  <c r="I17" i="33"/>
  <c r="G69" i="12"/>
  <c r="H69" i="12"/>
  <c r="I22" i="12"/>
  <c r="H69" i="42"/>
  <c r="I69" i="42"/>
  <c r="G69" i="42"/>
  <c r="I23" i="42"/>
  <c r="E48" i="47"/>
  <c r="D48" i="47"/>
  <c r="I48" i="47"/>
  <c r="B48" i="47"/>
  <c r="F48" i="47"/>
  <c r="C48" i="47"/>
  <c r="I27" i="3"/>
  <c r="H50" i="32"/>
  <c r="I50" i="32"/>
  <c r="G50" i="32"/>
  <c r="I15" i="32"/>
  <c r="G51" i="46"/>
  <c r="G52" i="46"/>
  <c r="G53" i="46"/>
  <c r="G54" i="46"/>
  <c r="G55" i="46"/>
  <c r="G56" i="46"/>
  <c r="G57" i="46"/>
  <c r="G58" i="46"/>
  <c r="G60" i="46"/>
  <c r="G50" i="46"/>
  <c r="H51" i="46"/>
  <c r="H52" i="46"/>
  <c r="H53" i="46"/>
  <c r="H54" i="46"/>
  <c r="H55" i="46"/>
  <c r="H56" i="46"/>
  <c r="H57" i="46"/>
  <c r="H58" i="46"/>
  <c r="H60" i="46"/>
  <c r="H50" i="46"/>
  <c r="I50" i="46"/>
  <c r="I52" i="46"/>
  <c r="I53" i="46"/>
  <c r="I54" i="46"/>
  <c r="I55" i="46"/>
  <c r="I56" i="46"/>
  <c r="I57" i="46"/>
  <c r="I58" i="46"/>
  <c r="I60" i="46"/>
  <c r="I51" i="46"/>
  <c r="I18" i="46"/>
  <c r="I56" i="20"/>
  <c r="H56" i="20"/>
  <c r="I18" i="20"/>
  <c r="H56" i="35"/>
  <c r="I56" i="35"/>
  <c r="G52" i="37"/>
  <c r="I52" i="37"/>
  <c r="H52" i="37"/>
  <c r="F25" i="46"/>
  <c r="F29" i="16"/>
  <c r="I16" i="46"/>
  <c r="I15" i="46"/>
  <c r="I14" i="46"/>
  <c r="I13" i="46"/>
  <c r="I12" i="46"/>
  <c r="I11" i="46"/>
  <c r="I10" i="46"/>
  <c r="I9" i="46"/>
  <c r="I8" i="46"/>
  <c r="I25" i="8"/>
  <c r="I27" i="7"/>
  <c r="I11" i="40"/>
  <c r="I53" i="36"/>
  <c r="H53" i="36"/>
  <c r="G53" i="36"/>
  <c r="I14" i="36"/>
  <c r="I10" i="45"/>
  <c r="I22" i="10"/>
  <c r="G47" i="39"/>
  <c r="I47" i="39"/>
  <c r="H47" i="39"/>
  <c r="I12" i="39"/>
  <c r="I28" i="2"/>
  <c r="I13" i="38"/>
  <c r="H48" i="34"/>
  <c r="I48" i="34"/>
  <c r="G48" i="34"/>
  <c r="I13" i="34"/>
  <c r="I12" i="34"/>
  <c r="G52" i="33"/>
  <c r="I52" i="33"/>
  <c r="H52" i="33"/>
  <c r="I15" i="33"/>
  <c r="G67" i="12"/>
  <c r="H67" i="12"/>
  <c r="I20" i="12"/>
  <c r="G67" i="42"/>
  <c r="I67" i="42"/>
  <c r="H67" i="42"/>
  <c r="I21" i="42"/>
  <c r="G67" i="9"/>
  <c r="I67" i="9"/>
  <c r="H67" i="9"/>
  <c r="I25" i="3"/>
  <c r="G51" i="32"/>
  <c r="I51" i="32"/>
  <c r="H51" i="32"/>
  <c r="I14" i="32"/>
  <c r="I54" i="20"/>
  <c r="H54" i="20"/>
  <c r="I16" i="20"/>
  <c r="G54" i="35"/>
  <c r="I54" i="35"/>
  <c r="H54" i="35"/>
  <c r="I14" i="35"/>
  <c r="G50" i="37"/>
  <c r="I50" i="37"/>
  <c r="H50" i="37"/>
  <c r="U49" i="16"/>
  <c r="U48" i="16"/>
  <c r="U47" i="16"/>
  <c r="J40" i="16"/>
  <c r="J34" i="16"/>
  <c r="J35" i="16"/>
  <c r="J23" i="16"/>
  <c r="J26" i="16"/>
  <c r="J15" i="16"/>
  <c r="J54" i="16"/>
  <c r="J53" i="16"/>
  <c r="J50" i="16"/>
  <c r="J49" i="16"/>
  <c r="J48" i="16"/>
  <c r="J65" i="16"/>
  <c r="J69" i="16"/>
  <c r="J57" i="16"/>
  <c r="J55" i="16"/>
  <c r="J56" i="16"/>
  <c r="J52" i="16"/>
  <c r="J51" i="16"/>
  <c r="U50" i="16"/>
  <c r="J58" i="16"/>
  <c r="J47" i="16"/>
  <c r="F67" i="15"/>
  <c r="Q50" i="16"/>
  <c r="E67" i="15"/>
  <c r="B67" i="15"/>
  <c r="D67" i="15"/>
  <c r="H67" i="15"/>
  <c r="S50" i="16"/>
  <c r="D40" i="16"/>
  <c r="F40" i="16"/>
  <c r="G40" i="16"/>
  <c r="I9" i="45"/>
  <c r="I8" i="45"/>
  <c r="C10" i="44"/>
  <c r="C42" i="16"/>
  <c r="D10" i="44"/>
  <c r="D42" i="16"/>
  <c r="F42" i="16"/>
  <c r="G10" i="44"/>
  <c r="G42" i="16"/>
  <c r="H10" i="44"/>
  <c r="H42" i="16"/>
  <c r="B10" i="44"/>
  <c r="B42" i="16"/>
  <c r="I7" i="44"/>
  <c r="E59" i="20"/>
  <c r="E58" i="16"/>
  <c r="C67" i="15"/>
  <c r="N50" i="16"/>
  <c r="O50" i="16"/>
  <c r="M50" i="16"/>
  <c r="C75" i="42"/>
  <c r="C56" i="16" s="1"/>
  <c r="C53" i="32"/>
  <c r="C55" i="16"/>
  <c r="D53" i="32"/>
  <c r="D55" i="16"/>
  <c r="E53" i="32"/>
  <c r="F53" i="32"/>
  <c r="F55" i="16"/>
  <c r="B53" i="32"/>
  <c r="C49" i="41"/>
  <c r="C65" i="16"/>
  <c r="D49" i="41"/>
  <c r="D65" i="16"/>
  <c r="E49" i="41"/>
  <c r="F49" i="41"/>
  <c r="F65" i="16"/>
  <c r="B49" i="41"/>
  <c r="D57" i="33"/>
  <c r="D53" i="16"/>
  <c r="C52" i="39"/>
  <c r="C54" i="16"/>
  <c r="D52" i="39"/>
  <c r="D54" i="16"/>
  <c r="E52" i="39"/>
  <c r="E54" i="16"/>
  <c r="F52" i="39"/>
  <c r="F54" i="16"/>
  <c r="B52" i="39"/>
  <c r="G52" i="39"/>
  <c r="G54" i="16"/>
  <c r="H52" i="39"/>
  <c r="H54" i="16"/>
  <c r="B54" i="16"/>
  <c r="C17" i="39"/>
  <c r="C34" i="16"/>
  <c r="D17" i="39"/>
  <c r="D34" i="16"/>
  <c r="F17" i="39"/>
  <c r="F34" i="16"/>
  <c r="G17" i="39"/>
  <c r="G34" i="16"/>
  <c r="H17" i="39"/>
  <c r="H34" i="16"/>
  <c r="B17" i="39"/>
  <c r="B34" i="16"/>
  <c r="C15" i="41"/>
  <c r="C35" i="16"/>
  <c r="D15" i="41"/>
  <c r="D35" i="16"/>
  <c r="F15" i="41"/>
  <c r="I15" i="41"/>
  <c r="I35" i="16"/>
  <c r="F35" i="16"/>
  <c r="G15" i="41"/>
  <c r="G35" i="16"/>
  <c r="H15" i="41"/>
  <c r="H35" i="16"/>
  <c r="B15" i="41"/>
  <c r="B35" i="16"/>
  <c r="G17" i="16"/>
  <c r="C17" i="32"/>
  <c r="C23" i="16"/>
  <c r="D17" i="32"/>
  <c r="D23" i="16"/>
  <c r="F17" i="32"/>
  <c r="G17" i="32"/>
  <c r="G23" i="16"/>
  <c r="H17" i="32"/>
  <c r="H23" i="16"/>
  <c r="B17" i="32"/>
  <c r="B23" i="16"/>
  <c r="C15" i="40"/>
  <c r="C26" i="16"/>
  <c r="D15" i="40"/>
  <c r="D26" i="16"/>
  <c r="F15" i="40"/>
  <c r="F26" i="16"/>
  <c r="G15" i="40"/>
  <c r="G26" i="16"/>
  <c r="H15" i="40"/>
  <c r="H26" i="16"/>
  <c r="B15" i="40"/>
  <c r="B26" i="16"/>
  <c r="D21" i="20"/>
  <c r="D15" i="16"/>
  <c r="G73" i="13"/>
  <c r="G61" i="43"/>
  <c r="H61" i="43"/>
  <c r="I61" i="43"/>
  <c r="G62" i="43"/>
  <c r="H62" i="43"/>
  <c r="I62" i="43"/>
  <c r="G63" i="43"/>
  <c r="H63" i="43"/>
  <c r="I63" i="43"/>
  <c r="G59" i="43"/>
  <c r="H59" i="43"/>
  <c r="I59" i="43"/>
  <c r="G52" i="43"/>
  <c r="H52" i="43"/>
  <c r="I52" i="43"/>
  <c r="I47" i="43"/>
  <c r="H47" i="43"/>
  <c r="E65" i="43"/>
  <c r="D65" i="43"/>
  <c r="I65" i="43"/>
  <c r="B65" i="43"/>
  <c r="F65" i="43"/>
  <c r="C65" i="43"/>
  <c r="I60" i="43"/>
  <c r="H60" i="43"/>
  <c r="G60" i="43"/>
  <c r="I58" i="43"/>
  <c r="H58" i="43"/>
  <c r="G58" i="43"/>
  <c r="I57" i="43"/>
  <c r="H57" i="43"/>
  <c r="G57" i="43"/>
  <c r="I56" i="43"/>
  <c r="H56" i="43"/>
  <c r="G56" i="43"/>
  <c r="I55" i="43"/>
  <c r="H55" i="43"/>
  <c r="G55" i="43"/>
  <c r="I54" i="43"/>
  <c r="H54" i="43"/>
  <c r="G54" i="43"/>
  <c r="I53" i="43"/>
  <c r="H53" i="43"/>
  <c r="G53" i="43"/>
  <c r="I50" i="43"/>
  <c r="H50" i="43"/>
  <c r="G50" i="43"/>
  <c r="I49" i="43"/>
  <c r="H49" i="43"/>
  <c r="G49" i="43"/>
  <c r="G47" i="43"/>
  <c r="F24" i="43"/>
  <c r="C24" i="43"/>
  <c r="D24" i="43"/>
  <c r="G24" i="43"/>
  <c r="B24" i="43"/>
  <c r="H21" i="43"/>
  <c r="H20" i="43"/>
  <c r="H19" i="43"/>
  <c r="H18" i="43"/>
  <c r="H17" i="43"/>
  <c r="H16" i="43"/>
  <c r="H15" i="43"/>
  <c r="H14" i="43"/>
  <c r="H13" i="43"/>
  <c r="H12" i="43"/>
  <c r="H11" i="43"/>
  <c r="H9" i="43"/>
  <c r="H8" i="43"/>
  <c r="H6" i="43"/>
  <c r="G54" i="42"/>
  <c r="G56" i="42"/>
  <c r="G57" i="42"/>
  <c r="G58" i="42"/>
  <c r="G59" i="42"/>
  <c r="G60" i="42"/>
  <c r="H54" i="42"/>
  <c r="I54" i="42"/>
  <c r="H56" i="42"/>
  <c r="I56" i="42"/>
  <c r="H57" i="42"/>
  <c r="I57" i="42"/>
  <c r="H58" i="42"/>
  <c r="I58" i="42"/>
  <c r="H59" i="42"/>
  <c r="I59" i="42"/>
  <c r="H60" i="42"/>
  <c r="I60" i="42"/>
  <c r="I8" i="42"/>
  <c r="I10" i="42"/>
  <c r="I11" i="42"/>
  <c r="I12" i="42"/>
  <c r="I13" i="42"/>
  <c r="I14" i="42"/>
  <c r="I66" i="42"/>
  <c r="H66" i="42"/>
  <c r="G66" i="42"/>
  <c r="I65" i="42"/>
  <c r="H65" i="42"/>
  <c r="G65" i="42"/>
  <c r="I64" i="42"/>
  <c r="H64" i="42"/>
  <c r="G64" i="42"/>
  <c r="I63" i="42"/>
  <c r="H63" i="42"/>
  <c r="G63" i="42"/>
  <c r="I62" i="42"/>
  <c r="H62" i="42"/>
  <c r="G62" i="42"/>
  <c r="I61" i="42"/>
  <c r="H61" i="42"/>
  <c r="G61" i="42"/>
  <c r="I20" i="42"/>
  <c r="I19" i="42"/>
  <c r="I18" i="42"/>
  <c r="I17" i="42"/>
  <c r="I16" i="42"/>
  <c r="I15" i="42"/>
  <c r="I43" i="41"/>
  <c r="H43" i="41"/>
  <c r="G43" i="41"/>
  <c r="I41" i="41"/>
  <c r="H41" i="41"/>
  <c r="G41" i="41"/>
  <c r="I40" i="41"/>
  <c r="H40" i="41"/>
  <c r="G40" i="41"/>
  <c r="I10" i="41"/>
  <c r="I9" i="41"/>
  <c r="I7" i="41"/>
  <c r="I6" i="41"/>
  <c r="I10" i="40"/>
  <c r="I9" i="40"/>
  <c r="I8" i="40"/>
  <c r="I7" i="40"/>
  <c r="I6" i="40"/>
  <c r="I46" i="39"/>
  <c r="H46" i="39"/>
  <c r="G46" i="39"/>
  <c r="I45" i="39"/>
  <c r="H45" i="39"/>
  <c r="G45" i="39"/>
  <c r="I44" i="39"/>
  <c r="H44" i="39"/>
  <c r="G44" i="39"/>
  <c r="I43" i="39"/>
  <c r="H43" i="39"/>
  <c r="G43" i="39"/>
  <c r="I42" i="39"/>
  <c r="H42" i="39"/>
  <c r="G42" i="39"/>
  <c r="I11" i="39"/>
  <c r="I10" i="39"/>
  <c r="I9" i="39"/>
  <c r="I8" i="39"/>
  <c r="I7" i="39"/>
  <c r="I12" i="38"/>
  <c r="I11" i="38"/>
  <c r="I10" i="38"/>
  <c r="I9" i="38"/>
  <c r="I8" i="38"/>
  <c r="I7" i="38"/>
  <c r="G46" i="37"/>
  <c r="H46" i="37"/>
  <c r="G47" i="37"/>
  <c r="H47" i="37"/>
  <c r="G48" i="37"/>
  <c r="H48" i="37"/>
  <c r="I49" i="37"/>
  <c r="H49" i="37"/>
  <c r="G49" i="37"/>
  <c r="I48" i="37"/>
  <c r="I47" i="37"/>
  <c r="I46" i="37"/>
  <c r="G48" i="36"/>
  <c r="H48" i="36"/>
  <c r="I48" i="36"/>
  <c r="G49" i="36"/>
  <c r="H49" i="36"/>
  <c r="I49" i="36"/>
  <c r="G50" i="36"/>
  <c r="H50" i="36"/>
  <c r="I50" i="36"/>
  <c r="G51" i="36"/>
  <c r="H51" i="36"/>
  <c r="I51" i="36"/>
  <c r="I13" i="36"/>
  <c r="I12" i="36"/>
  <c r="I11" i="36"/>
  <c r="I10" i="36"/>
  <c r="I9" i="36"/>
  <c r="I8" i="36"/>
  <c r="I53" i="35"/>
  <c r="H53" i="35"/>
  <c r="G53" i="35"/>
  <c r="I52" i="35"/>
  <c r="H52" i="35"/>
  <c r="G52" i="35"/>
  <c r="I50" i="35"/>
  <c r="H50" i="35"/>
  <c r="G50" i="35"/>
  <c r="I49" i="35"/>
  <c r="H49" i="35"/>
  <c r="G49" i="35"/>
  <c r="I48" i="35"/>
  <c r="H48" i="35"/>
  <c r="G48" i="35"/>
  <c r="I13" i="35"/>
  <c r="I12" i="35"/>
  <c r="I11" i="35"/>
  <c r="I10" i="35"/>
  <c r="I9" i="35"/>
  <c r="I8" i="35"/>
  <c r="G46" i="34"/>
  <c r="H46" i="34"/>
  <c r="I46" i="34"/>
  <c r="I47" i="34"/>
  <c r="H47" i="34"/>
  <c r="G47" i="34"/>
  <c r="I44" i="34"/>
  <c r="H44" i="34"/>
  <c r="G44" i="34"/>
  <c r="I11" i="34"/>
  <c r="I51" i="33"/>
  <c r="H51" i="33"/>
  <c r="G51" i="33"/>
  <c r="I50" i="33"/>
  <c r="H50" i="33"/>
  <c r="G50" i="33"/>
  <c r="I49" i="33"/>
  <c r="H49" i="33"/>
  <c r="G49" i="33"/>
  <c r="I48" i="33"/>
  <c r="H48" i="33"/>
  <c r="G48" i="33"/>
  <c r="I47" i="33"/>
  <c r="H47" i="33"/>
  <c r="G47" i="33"/>
  <c r="I46" i="33"/>
  <c r="H46" i="33"/>
  <c r="G46" i="33"/>
  <c r="I45" i="33"/>
  <c r="H45" i="33"/>
  <c r="G45" i="33"/>
  <c r="I14" i="33"/>
  <c r="I13" i="33"/>
  <c r="I12" i="33"/>
  <c r="I11" i="33"/>
  <c r="I10" i="33"/>
  <c r="I9" i="33"/>
  <c r="I8" i="33"/>
  <c r="I42" i="32"/>
  <c r="I43" i="32"/>
  <c r="I44" i="32"/>
  <c r="I45" i="32"/>
  <c r="I46" i="32"/>
  <c r="I47" i="32"/>
  <c r="I48" i="32"/>
  <c r="I49" i="32"/>
  <c r="H42" i="32"/>
  <c r="H43" i="32"/>
  <c r="H44" i="32"/>
  <c r="H45" i="32"/>
  <c r="H46" i="32"/>
  <c r="H47" i="32"/>
  <c r="H48" i="32"/>
  <c r="H49" i="32"/>
  <c r="G42" i="32"/>
  <c r="G43" i="32"/>
  <c r="G44" i="32"/>
  <c r="G45" i="32"/>
  <c r="G46" i="32"/>
  <c r="G47" i="32"/>
  <c r="G48" i="32"/>
  <c r="G49" i="32"/>
  <c r="I13" i="32"/>
  <c r="I12" i="32"/>
  <c r="I11" i="32"/>
  <c r="I10" i="32"/>
  <c r="I9" i="32"/>
  <c r="I8" i="32"/>
  <c r="I7" i="32"/>
  <c r="I6" i="32"/>
  <c r="H47" i="20"/>
  <c r="I47" i="20"/>
  <c r="H48" i="20"/>
  <c r="I48" i="20"/>
  <c r="H49" i="20"/>
  <c r="I49" i="20"/>
  <c r="H50" i="20"/>
  <c r="I50" i="20"/>
  <c r="H51" i="20"/>
  <c r="I51" i="20"/>
  <c r="H52" i="20"/>
  <c r="I52" i="20"/>
  <c r="H53" i="20"/>
  <c r="I53" i="20"/>
  <c r="I9" i="20"/>
  <c r="I10" i="20"/>
  <c r="I11" i="20"/>
  <c r="I12" i="20"/>
  <c r="I13" i="20"/>
  <c r="I14" i="20"/>
  <c r="I15" i="20"/>
  <c r="I8" i="20"/>
  <c r="G58" i="12"/>
  <c r="G59" i="12"/>
  <c r="G60" i="12"/>
  <c r="H60" i="12"/>
  <c r="G61" i="12"/>
  <c r="H61" i="12"/>
  <c r="G62" i="12"/>
  <c r="H62" i="12"/>
  <c r="G63" i="12"/>
  <c r="H63" i="12"/>
  <c r="G64" i="12"/>
  <c r="H64" i="12"/>
  <c r="H65" i="12"/>
  <c r="G65" i="12"/>
  <c r="H66" i="12"/>
  <c r="G66" i="12"/>
  <c r="I9" i="12"/>
  <c r="I10" i="12"/>
  <c r="I11" i="12"/>
  <c r="I12" i="12"/>
  <c r="I13" i="12"/>
  <c r="I14" i="12"/>
  <c r="I15" i="12"/>
  <c r="I16" i="12"/>
  <c r="I17" i="12"/>
  <c r="I18" i="12"/>
  <c r="I19" i="12"/>
  <c r="I8" i="12"/>
  <c r="E61" i="10"/>
  <c r="D61" i="10"/>
  <c r="J61" i="10" s="1"/>
  <c r="B61" i="10"/>
  <c r="G61" i="10"/>
  <c r="C61" i="10"/>
  <c r="H59" i="10"/>
  <c r="I59" i="10"/>
  <c r="J59" i="10"/>
  <c r="J58" i="10"/>
  <c r="I58" i="10"/>
  <c r="H5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8" i="10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8" i="8"/>
  <c r="H55" i="9"/>
  <c r="G63" i="7"/>
  <c r="I63" i="7"/>
  <c r="H63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12" i="3"/>
  <c r="I56" i="9"/>
  <c r="I57" i="9"/>
  <c r="I58" i="9"/>
  <c r="I59" i="9"/>
  <c r="I60" i="9"/>
  <c r="I61" i="9"/>
  <c r="I62" i="9"/>
  <c r="I63" i="9"/>
  <c r="I64" i="9"/>
  <c r="I65" i="9"/>
  <c r="I66" i="9"/>
  <c r="H56" i="9"/>
  <c r="H57" i="9"/>
  <c r="H58" i="9"/>
  <c r="H59" i="9"/>
  <c r="H60" i="9"/>
  <c r="H61" i="9"/>
  <c r="H62" i="9"/>
  <c r="H63" i="9"/>
  <c r="H64" i="9"/>
  <c r="H65" i="9"/>
  <c r="H66" i="9"/>
  <c r="G56" i="9"/>
  <c r="G57" i="9"/>
  <c r="G58" i="9"/>
  <c r="G59" i="9"/>
  <c r="G60" i="9"/>
  <c r="G61" i="9"/>
  <c r="G62" i="9"/>
  <c r="G63" i="9"/>
  <c r="G64" i="9"/>
  <c r="G65" i="9"/>
  <c r="G66" i="9"/>
  <c r="I8" i="9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8" i="2"/>
  <c r="T5" i="16"/>
  <c r="T6" i="16"/>
  <c r="T7" i="16"/>
  <c r="R47" i="16"/>
  <c r="S47" i="16"/>
  <c r="T47" i="16"/>
  <c r="R48" i="16"/>
  <c r="S48" i="16"/>
  <c r="T48" i="16"/>
  <c r="R49" i="16"/>
  <c r="S49" i="16"/>
  <c r="T49" i="16"/>
  <c r="G55" i="9"/>
  <c r="I55" i="9"/>
  <c r="H46" i="20"/>
  <c r="I46" i="20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B27" i="15"/>
  <c r="C27" i="15"/>
  <c r="D27" i="15"/>
  <c r="F27" i="15"/>
  <c r="G27" i="15"/>
  <c r="G50" i="15"/>
  <c r="G51" i="15"/>
  <c r="H51" i="15"/>
  <c r="I51" i="15"/>
  <c r="G52" i="15"/>
  <c r="H52" i="15"/>
  <c r="I52" i="15"/>
  <c r="G53" i="15"/>
  <c r="H53" i="15"/>
  <c r="I53" i="15"/>
  <c r="G54" i="15"/>
  <c r="H54" i="15"/>
  <c r="I54" i="15"/>
  <c r="G56" i="15"/>
  <c r="H56" i="15"/>
  <c r="I56" i="15"/>
  <c r="G57" i="15"/>
  <c r="H57" i="15"/>
  <c r="I57" i="15"/>
  <c r="G58" i="15"/>
  <c r="H58" i="15"/>
  <c r="I58" i="15"/>
  <c r="G59" i="15"/>
  <c r="H59" i="15"/>
  <c r="I59" i="15"/>
  <c r="G60" i="15"/>
  <c r="H60" i="15"/>
  <c r="I60" i="15"/>
  <c r="G61" i="15"/>
  <c r="H61" i="15"/>
  <c r="I61" i="15"/>
  <c r="G63" i="15"/>
  <c r="H63" i="15"/>
  <c r="I63" i="15"/>
  <c r="G64" i="15"/>
  <c r="G65" i="15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B25" i="14"/>
  <c r="C25" i="14"/>
  <c r="D25" i="14"/>
  <c r="E25" i="14"/>
  <c r="H25" i="14"/>
  <c r="F25" i="14"/>
  <c r="H7" i="13"/>
  <c r="H9" i="13"/>
  <c r="H10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32" i="13"/>
  <c r="G32" i="13"/>
  <c r="G55" i="13"/>
  <c r="H55" i="13"/>
  <c r="I55" i="13"/>
  <c r="G57" i="13"/>
  <c r="H57" i="13"/>
  <c r="I57" i="13"/>
  <c r="G58" i="13"/>
  <c r="H58" i="13"/>
  <c r="I58" i="13"/>
  <c r="G60" i="13"/>
  <c r="H60" i="13"/>
  <c r="I60" i="13"/>
  <c r="G61" i="13"/>
  <c r="H61" i="13"/>
  <c r="I61" i="13"/>
  <c r="G62" i="13"/>
  <c r="H62" i="13"/>
  <c r="I62" i="13"/>
  <c r="G63" i="13"/>
  <c r="H63" i="13"/>
  <c r="I63" i="13"/>
  <c r="G64" i="13"/>
  <c r="H64" i="13"/>
  <c r="I64" i="13"/>
  <c r="G65" i="13"/>
  <c r="H65" i="13"/>
  <c r="I65" i="13"/>
  <c r="G66" i="13"/>
  <c r="H66" i="13"/>
  <c r="I66" i="13"/>
  <c r="G67" i="13"/>
  <c r="H67" i="13"/>
  <c r="I67" i="13"/>
  <c r="G68" i="13"/>
  <c r="H68" i="13"/>
  <c r="I68" i="13"/>
  <c r="G69" i="13"/>
  <c r="G70" i="13"/>
  <c r="H70" i="13"/>
  <c r="I70" i="13"/>
  <c r="G71" i="13"/>
  <c r="G72" i="13"/>
  <c r="H73" i="13"/>
  <c r="I73" i="13"/>
  <c r="G76" i="13"/>
  <c r="B79" i="13"/>
  <c r="D79" i="13"/>
  <c r="H79" i="13"/>
  <c r="C79" i="13"/>
  <c r="E79" i="13"/>
  <c r="G79" i="13"/>
  <c r="F79" i="13"/>
  <c r="H6" i="18"/>
  <c r="H7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G29" i="18"/>
  <c r="G53" i="18"/>
  <c r="H53" i="18"/>
  <c r="I53" i="18"/>
  <c r="G54" i="18"/>
  <c r="H54" i="18"/>
  <c r="I54" i="18"/>
  <c r="G56" i="18"/>
  <c r="H56" i="18"/>
  <c r="I56" i="18"/>
  <c r="G57" i="18"/>
  <c r="H57" i="18"/>
  <c r="I57" i="18"/>
  <c r="G58" i="18"/>
  <c r="H58" i="18"/>
  <c r="I58" i="18"/>
  <c r="G59" i="18"/>
  <c r="H59" i="18"/>
  <c r="I59" i="18"/>
  <c r="G60" i="18"/>
  <c r="H60" i="18"/>
  <c r="I60" i="18"/>
  <c r="G61" i="18"/>
  <c r="H61" i="18"/>
  <c r="I61" i="18"/>
  <c r="G62" i="18"/>
  <c r="H62" i="18"/>
  <c r="I62" i="18"/>
  <c r="G63" i="18"/>
  <c r="H63" i="18"/>
  <c r="I63" i="18"/>
  <c r="G64" i="18"/>
  <c r="H64" i="18"/>
  <c r="I64" i="18"/>
  <c r="G65" i="18"/>
  <c r="H65" i="18"/>
  <c r="I65" i="18"/>
  <c r="G66" i="18"/>
  <c r="H66" i="18"/>
  <c r="I66" i="18"/>
  <c r="G67" i="18"/>
  <c r="H67" i="18"/>
  <c r="I67" i="18"/>
  <c r="G68" i="18"/>
  <c r="H68" i="18"/>
  <c r="I68" i="18"/>
  <c r="G69" i="18"/>
  <c r="H69" i="18"/>
  <c r="I69" i="18"/>
  <c r="G70" i="18"/>
  <c r="H70" i="18"/>
  <c r="I70" i="18"/>
  <c r="G71" i="18"/>
  <c r="H71" i="18"/>
  <c r="I71" i="18"/>
  <c r="G72" i="18"/>
  <c r="H72" i="18"/>
  <c r="I72" i="18"/>
  <c r="B75" i="18"/>
  <c r="D75" i="18"/>
  <c r="H75" i="18"/>
  <c r="C75" i="18"/>
  <c r="E75" i="18"/>
  <c r="H65" i="43"/>
  <c r="H27" i="15"/>
  <c r="H61" i="10"/>
  <c r="H29" i="18"/>
  <c r="I52" i="39"/>
  <c r="I54" i="16"/>
  <c r="G48" i="47"/>
  <c r="I17" i="39"/>
  <c r="I34" i="16"/>
  <c r="G65" i="43"/>
  <c r="I12" i="45"/>
  <c r="I40" i="16"/>
  <c r="G75" i="18"/>
  <c r="I79" i="13"/>
  <c r="B35" i="19"/>
  <c r="H82" i="8"/>
  <c r="H70" i="12"/>
  <c r="I58" i="35"/>
  <c r="G54" i="37"/>
  <c r="I24" i="9"/>
  <c r="I43" i="56"/>
  <c r="E57" i="33"/>
  <c r="E53" i="16"/>
  <c r="G42" i="54"/>
  <c r="I19" i="34"/>
  <c r="I27" i="16"/>
  <c r="F27" i="16"/>
  <c r="I86" i="7"/>
  <c r="I29" i="8"/>
  <c r="H57" i="33"/>
  <c r="H53" i="16"/>
  <c r="H40" i="55"/>
  <c r="G54" i="36"/>
  <c r="G86" i="7"/>
  <c r="I9" i="55"/>
  <c r="G40" i="55"/>
  <c r="G42" i="53"/>
  <c r="B53" i="16"/>
  <c r="G58" i="35"/>
  <c r="I10" i="56"/>
  <c r="H42" i="54"/>
  <c r="H86" i="7"/>
  <c r="I54" i="36"/>
  <c r="I10" i="53"/>
  <c r="H42" i="53"/>
  <c r="H58" i="35"/>
  <c r="I29" i="3"/>
  <c r="I11" i="48"/>
  <c r="I40" i="55"/>
  <c r="I10" i="54"/>
  <c r="I26" i="10"/>
  <c r="I31" i="7"/>
  <c r="G82" i="8"/>
  <c r="H43" i="56"/>
  <c r="I18" i="36"/>
  <c r="H54" i="36"/>
  <c r="I42" i="53"/>
  <c r="I16" i="37"/>
  <c r="F23" i="16"/>
  <c r="I17" i="32"/>
  <c r="I23" i="16"/>
  <c r="I75" i="18"/>
  <c r="H24" i="43"/>
  <c r="I21" i="20"/>
  <c r="I15" i="16"/>
  <c r="E65" i="16"/>
  <c r="G49" i="41"/>
  <c r="G65" i="16"/>
  <c r="I49" i="41"/>
  <c r="I65" i="16"/>
  <c r="E57" i="16"/>
  <c r="G54" i="34"/>
  <c r="G57" i="16"/>
  <c r="I54" i="34"/>
  <c r="I57" i="16"/>
  <c r="H53" i="32"/>
  <c r="H55" i="16"/>
  <c r="B55" i="16"/>
  <c r="E56" i="16"/>
  <c r="I75" i="42"/>
  <c r="I56" i="16" s="1"/>
  <c r="D59" i="20"/>
  <c r="D58" i="16"/>
  <c r="P50" i="16"/>
  <c r="G67" i="15"/>
  <c r="R50" i="16"/>
  <c r="I67" i="15"/>
  <c r="T50" i="16"/>
  <c r="I54" i="37"/>
  <c r="I32" i="3"/>
  <c r="I7" i="16"/>
  <c r="I10" i="44"/>
  <c r="I42" i="16"/>
  <c r="I20" i="33"/>
  <c r="I8" i="16"/>
  <c r="I15" i="40"/>
  <c r="I26" i="16"/>
  <c r="H49" i="41"/>
  <c r="H65" i="16"/>
  <c r="B65" i="16"/>
  <c r="H54" i="34"/>
  <c r="H57" i="16"/>
  <c r="B57" i="16"/>
  <c r="E55" i="16"/>
  <c r="G53" i="32"/>
  <c r="G55" i="16"/>
  <c r="I53" i="32"/>
  <c r="I55" i="16"/>
  <c r="G59" i="20"/>
  <c r="G58" i="16"/>
  <c r="H54" i="37"/>
  <c r="B58" i="16"/>
  <c r="I47" i="49"/>
  <c r="I62" i="16" s="1"/>
  <c r="D62" i="16"/>
  <c r="H47" i="49"/>
  <c r="H62" i="16" s="1"/>
  <c r="I18" i="35"/>
  <c r="H48" i="47"/>
  <c r="G43" i="56"/>
  <c r="I42" i="54"/>
  <c r="I82" i="8"/>
  <c r="I57" i="33"/>
  <c r="I53" i="16"/>
  <c r="G57" i="33"/>
  <c r="G53" i="16"/>
  <c r="I59" i="20"/>
  <c r="I58" i="16"/>
  <c r="H59" i="20"/>
  <c r="H58" i="16"/>
  <c r="D40" i="19"/>
  <c r="H40" i="19"/>
  <c r="F40" i="19"/>
  <c r="E40" i="19"/>
  <c r="G40" i="19"/>
  <c r="B36" i="19"/>
  <c r="B40" i="19"/>
  <c r="C40" i="19"/>
  <c r="G89" i="2"/>
  <c r="G59" i="35"/>
  <c r="G55" i="37"/>
  <c r="H55" i="37"/>
  <c r="G44" i="56"/>
  <c r="I44" i="56"/>
  <c r="I55" i="37"/>
  <c r="H44" i="56"/>
  <c r="I89" i="2"/>
  <c r="H89" i="2"/>
  <c r="I59" i="35"/>
  <c r="H59" i="35"/>
  <c r="I17" i="37"/>
  <c r="I11" i="56"/>
  <c r="I19" i="35"/>
  <c r="H72" i="12"/>
  <c r="G72" i="12"/>
  <c r="G15" i="49"/>
  <c r="G18" i="16" s="1"/>
  <c r="E41" i="58"/>
  <c r="C63" i="16"/>
  <c r="E15" i="49"/>
  <c r="E18" i="16" s="1"/>
  <c r="H12" i="58"/>
  <c r="G19" i="16"/>
  <c r="H15" i="49"/>
  <c r="H18" i="16" s="1"/>
  <c r="F58" i="36"/>
  <c r="F69" i="16"/>
  <c r="C58" i="36"/>
  <c r="C69" i="16"/>
  <c r="H41" i="58"/>
  <c r="F63" i="16"/>
  <c r="I12" i="58"/>
  <c r="H19" i="16"/>
  <c r="G21" i="59"/>
  <c r="G64" i="46"/>
  <c r="B58" i="36"/>
  <c r="G42" i="55"/>
  <c r="I39" i="58"/>
  <c r="G41" i="58"/>
  <c r="G84" i="8"/>
  <c r="G46" i="51"/>
  <c r="G40" i="64"/>
  <c r="G45" i="52"/>
  <c r="I17" i="61"/>
  <c r="G17" i="61"/>
  <c r="G39" i="60"/>
  <c r="I39" i="60"/>
  <c r="G56" i="37"/>
  <c r="G90" i="2"/>
  <c r="G60" i="35"/>
  <c r="G88" i="7"/>
  <c r="G56" i="36"/>
  <c r="E58" i="36"/>
  <c r="G44" i="54"/>
  <c r="I17" i="63"/>
  <c r="G17" i="63"/>
  <c r="D41" i="58"/>
  <c r="B63" i="16"/>
  <c r="H17" i="61"/>
  <c r="H17" i="63"/>
  <c r="H39" i="60"/>
  <c r="E12" i="58"/>
  <c r="D19" i="16"/>
  <c r="D15" i="49"/>
  <c r="D18" i="16" s="1"/>
  <c r="M12" i="58"/>
  <c r="F12" i="58"/>
  <c r="E19" i="16"/>
  <c r="I42" i="55"/>
  <c r="I64" i="46"/>
  <c r="H44" i="54"/>
  <c r="H45" i="52"/>
  <c r="I45" i="56"/>
  <c r="G45" i="56"/>
  <c r="I46" i="51"/>
  <c r="I44" i="54"/>
  <c r="I90" i="2"/>
  <c r="H42" i="55"/>
  <c r="H84" i="8"/>
  <c r="H40" i="64"/>
  <c r="I56" i="37"/>
  <c r="H90" i="2"/>
  <c r="H45" i="56"/>
  <c r="G58" i="36"/>
  <c r="G69" i="16"/>
  <c r="E69" i="16"/>
  <c r="I45" i="52"/>
  <c r="I40" i="64"/>
  <c r="I84" i="8"/>
  <c r="E63" i="16"/>
  <c r="I41" i="58"/>
  <c r="G63" i="16"/>
  <c r="H64" i="46"/>
  <c r="B69" i="16"/>
  <c r="H56" i="37"/>
  <c r="H88" i="7"/>
  <c r="I88" i="7"/>
  <c r="H46" i="51"/>
  <c r="D58" i="36"/>
  <c r="H56" i="36"/>
  <c r="I56" i="36"/>
  <c r="F41" i="58"/>
  <c r="K39" i="58"/>
  <c r="J39" i="58"/>
  <c r="I60" i="35"/>
  <c r="H60" i="35"/>
  <c r="I21" i="59"/>
  <c r="H21" i="59"/>
  <c r="D69" i="16"/>
  <c r="I58" i="36"/>
  <c r="I69" i="16"/>
  <c r="H58" i="36"/>
  <c r="H69" i="16"/>
  <c r="D63" i="16"/>
  <c r="K41" i="58"/>
  <c r="I63" i="16"/>
  <c r="J41" i="58"/>
  <c r="H63" i="16"/>
  <c r="K12" i="58"/>
  <c r="L12" i="58"/>
  <c r="K19" i="16"/>
  <c r="J19" i="16"/>
  <c r="J59" i="16"/>
  <c r="I8" i="61"/>
  <c r="I9" i="60"/>
  <c r="I8" i="63"/>
  <c r="C12" i="58"/>
  <c r="B19" i="16"/>
  <c r="I10" i="59"/>
  <c r="I20" i="36"/>
  <c r="I34" i="2"/>
  <c r="I15" i="50"/>
  <c r="I13" i="48"/>
  <c r="I12" i="54"/>
  <c r="I26" i="12"/>
  <c r="I26" i="42"/>
  <c r="I28" i="10"/>
  <c r="I11" i="55"/>
  <c r="I14" i="47"/>
  <c r="I10" i="64"/>
  <c r="I31" i="8"/>
  <c r="I13" i="51"/>
  <c r="I12" i="52"/>
  <c r="J10" i="58"/>
  <c r="D12" i="58"/>
  <c r="I33" i="7"/>
  <c r="I12" i="56"/>
  <c r="I12" i="49"/>
  <c r="I19" i="38"/>
  <c r="I20" i="35"/>
  <c r="I22" i="46"/>
  <c r="G73" i="12"/>
  <c r="H73" i="12"/>
  <c r="J12" i="58"/>
  <c r="I19" i="16"/>
  <c r="C19" i="16"/>
  <c r="H17" i="47"/>
  <c r="H36" i="16" s="1"/>
  <c r="H11" i="61"/>
  <c r="H30" i="16" s="1"/>
  <c r="D11" i="61"/>
  <c r="D30" i="16" s="1"/>
  <c r="G11" i="61"/>
  <c r="G30" i="16" s="1"/>
  <c r="E11" i="63"/>
  <c r="E41" i="16" s="1"/>
  <c r="G12" i="60"/>
  <c r="G22" i="16" s="1"/>
  <c r="D11" i="63"/>
  <c r="D41" i="16" s="1"/>
  <c r="E12" i="60"/>
  <c r="E22" i="16"/>
  <c r="G11" i="63"/>
  <c r="G41" i="16" s="1"/>
  <c r="H12" i="60"/>
  <c r="H22" i="16" s="1"/>
  <c r="D12" i="60"/>
  <c r="D22" i="16" s="1"/>
  <c r="H11" i="63"/>
  <c r="H41" i="16" s="1"/>
  <c r="F11" i="63"/>
  <c r="F41" i="16" s="1"/>
  <c r="F12" i="60"/>
  <c r="F22" i="16" s="1"/>
  <c r="C20" i="63"/>
  <c r="C72" i="16" s="1"/>
  <c r="D42" i="60"/>
  <c r="C42" i="60"/>
  <c r="C68" i="16" s="1"/>
  <c r="D20" i="63"/>
  <c r="D72" i="16" s="1"/>
  <c r="C20" i="61"/>
  <c r="C71" i="16" s="1"/>
  <c r="D20" i="61"/>
  <c r="D71" i="16" s="1"/>
  <c r="F11" i="61"/>
  <c r="F30" i="16" s="1"/>
  <c r="D76" i="12"/>
  <c r="C76" i="12"/>
  <c r="F31" i="10"/>
  <c r="F21" i="16" s="1"/>
  <c r="G15" i="56"/>
  <c r="G38" i="16" s="1"/>
  <c r="F13" i="59"/>
  <c r="F37" i="16" s="1"/>
  <c r="C48" i="52"/>
  <c r="C59" i="16" s="1"/>
  <c r="C47" i="54"/>
  <c r="C60" i="16" s="1"/>
  <c r="C49" i="51"/>
  <c r="C64" i="16" s="1"/>
  <c r="C53" i="50"/>
  <c r="C70" i="16" s="1"/>
  <c r="C47" i="53"/>
  <c r="C67" i="16" s="1"/>
  <c r="C48" i="56"/>
  <c r="C59" i="37"/>
  <c r="C52" i="16" s="1"/>
  <c r="C63" i="35"/>
  <c r="C48" i="16" s="1"/>
  <c r="F47" i="53"/>
  <c r="F67" i="16" s="1"/>
  <c r="F18" i="50"/>
  <c r="F14" i="16" s="1"/>
  <c r="F36" i="7"/>
  <c r="F11" i="16" s="1"/>
  <c r="F14" i="55"/>
  <c r="F39" i="16" s="1"/>
  <c r="G27" i="9"/>
  <c r="G6" i="16" s="1"/>
  <c r="G31" i="10"/>
  <c r="G21" i="16" s="1"/>
  <c r="F15" i="52"/>
  <c r="F24" i="16" s="1"/>
  <c r="D15" i="52"/>
  <c r="D24" i="16" s="1"/>
  <c r="G21" i="37"/>
  <c r="G13" i="16" s="1"/>
  <c r="F16" i="51"/>
  <c r="F28" i="16" s="1"/>
  <c r="F22" i="38"/>
  <c r="F25" i="16" s="1"/>
  <c r="G17" i="47"/>
  <c r="G36" i="16" s="1"/>
  <c r="F21" i="37"/>
  <c r="F13" i="16" s="1"/>
  <c r="C72" i="9"/>
  <c r="C51" i="16" s="1"/>
  <c r="E13" i="64"/>
  <c r="E31" i="16" s="1"/>
  <c r="G23" i="36"/>
  <c r="G9" i="16" s="1"/>
  <c r="G16" i="51"/>
  <c r="G28" i="16" s="1"/>
  <c r="G14" i="55"/>
  <c r="G39" i="16" s="1"/>
  <c r="D22" i="38"/>
  <c r="D25" i="16" s="1"/>
  <c r="D21" i="37"/>
  <c r="D13" i="16" s="1"/>
  <c r="H13" i="59"/>
  <c r="H37" i="16" s="1"/>
  <c r="H36" i="7"/>
  <c r="H11" i="16" s="1"/>
  <c r="E34" i="8"/>
  <c r="E12" i="16" s="1"/>
  <c r="H34" i="8"/>
  <c r="H12" i="16" s="1"/>
  <c r="D34" i="8"/>
  <c r="D12" i="16" s="1"/>
  <c r="F15" i="53"/>
  <c r="F32" i="16" s="1"/>
  <c r="E15" i="53"/>
  <c r="E32" i="16" s="1"/>
  <c r="G37" i="2"/>
  <c r="G10" i="16" s="1"/>
  <c r="C91" i="7"/>
  <c r="C50" i="16" s="1"/>
  <c r="G34" i="8"/>
  <c r="G12" i="16" s="1"/>
  <c r="H15" i="53"/>
  <c r="H32" i="16" s="1"/>
  <c r="F23" i="36"/>
  <c r="F9" i="16" s="1"/>
  <c r="H23" i="36"/>
  <c r="H9" i="16" s="1"/>
  <c r="F16" i="48"/>
  <c r="F16" i="16" s="1"/>
  <c r="H16" i="48"/>
  <c r="H16" i="16" s="1"/>
  <c r="E16" i="48"/>
  <c r="E16" i="16" s="1"/>
  <c r="D13" i="64"/>
  <c r="D31" i="16" s="1"/>
  <c r="G13" i="64"/>
  <c r="G31" i="16" s="1"/>
  <c r="G15" i="53"/>
  <c r="G32" i="16" s="1"/>
  <c r="H25" i="46"/>
  <c r="H29" i="16" s="1"/>
  <c r="D25" i="46"/>
  <c r="D29" i="16" s="1"/>
  <c r="G25" i="46"/>
  <c r="G29" i="16" s="1"/>
  <c r="C87" i="8"/>
  <c r="C49" i="16" s="1"/>
  <c r="C45" i="55"/>
  <c r="C61" i="16" s="1"/>
  <c r="F34" i="8"/>
  <c r="F12" i="16" s="1"/>
  <c r="D15" i="53"/>
  <c r="D32" i="16" s="1"/>
  <c r="F37" i="2"/>
  <c r="F10" i="16" s="1"/>
  <c r="E23" i="35"/>
  <c r="E5" i="16" s="1"/>
  <c r="H23" i="35"/>
  <c r="H5" i="16" s="1"/>
  <c r="C93" i="2"/>
  <c r="C47" i="16" s="1"/>
  <c r="C67" i="46"/>
  <c r="C66" i="16" s="1"/>
  <c r="H31" i="10"/>
  <c r="H21" i="16" s="1"/>
  <c r="D23" i="35"/>
  <c r="D5" i="16" s="1"/>
  <c r="C43" i="64"/>
  <c r="D36" i="7"/>
  <c r="D11" i="16" s="1"/>
  <c r="F15" i="54"/>
  <c r="F33" i="16" s="1"/>
  <c r="H15" i="54"/>
  <c r="H33" i="16" s="1"/>
  <c r="H14" i="55"/>
  <c r="H39" i="16" s="1"/>
  <c r="G18" i="50"/>
  <c r="G14" i="16" s="1"/>
  <c r="F27" i="9"/>
  <c r="F6" i="16" s="1"/>
  <c r="D13" i="59"/>
  <c r="D37" i="16" s="1"/>
  <c r="G23" i="35"/>
  <c r="G5" i="16" s="1"/>
  <c r="F23" i="35"/>
  <c r="F5" i="16" s="1"/>
  <c r="E21" i="37"/>
  <c r="E13" i="16" s="1"/>
  <c r="H21" i="37"/>
  <c r="H13" i="16" s="1"/>
  <c r="C24" i="59"/>
  <c r="C73" i="16" s="1"/>
  <c r="G22" i="38"/>
  <c r="G25" i="16" s="1"/>
  <c r="F45" i="55"/>
  <c r="F61" i="16" s="1"/>
  <c r="H29" i="42"/>
  <c r="H20" i="16" s="1"/>
  <c r="F29" i="42"/>
  <c r="F20" i="16" s="1"/>
  <c r="G29" i="42"/>
  <c r="G20" i="16" s="1"/>
  <c r="F29" i="12"/>
  <c r="F17" i="16" s="1"/>
  <c r="H37" i="2"/>
  <c r="H10" i="16" s="1"/>
  <c r="H13" i="64"/>
  <c r="H31" i="16" s="1"/>
  <c r="H18" i="50"/>
  <c r="H14" i="16" s="1"/>
  <c r="G15" i="52"/>
  <c r="G24" i="16" s="1"/>
  <c r="F17" i="47"/>
  <c r="F36" i="16" s="1"/>
  <c r="H27" i="9"/>
  <c r="H6" i="16" s="1"/>
  <c r="H15" i="56"/>
  <c r="H38" i="16" s="1"/>
  <c r="F15" i="56"/>
  <c r="F38" i="16" s="1"/>
  <c r="F13" i="64"/>
  <c r="F31" i="16" s="1"/>
  <c r="H15" i="52"/>
  <c r="H24" i="16" s="1"/>
  <c r="G36" i="7"/>
  <c r="G11" i="16" s="1"/>
  <c r="G15" i="54"/>
  <c r="G33" i="16" s="1"/>
  <c r="G16" i="48"/>
  <c r="G16" i="16" s="1"/>
  <c r="D37" i="2"/>
  <c r="D10" i="16" s="1"/>
  <c r="H16" i="51"/>
  <c r="H28" i="16" s="1"/>
  <c r="H22" i="38"/>
  <c r="H25" i="16" s="1"/>
  <c r="E17" i="47"/>
  <c r="E36" i="16" s="1"/>
  <c r="D27" i="9"/>
  <c r="D6" i="16" s="1"/>
  <c r="G13" i="59"/>
  <c r="G37" i="16" s="1"/>
  <c r="F93" i="2"/>
  <c r="F47" i="16" s="1"/>
  <c r="G22" i="59"/>
  <c r="E24" i="59"/>
  <c r="E73" i="16" s="1"/>
  <c r="G91" i="2"/>
  <c r="E93" i="2"/>
  <c r="E47" i="16" s="1"/>
  <c r="B67" i="46"/>
  <c r="B87" i="8"/>
  <c r="B91" i="7"/>
  <c r="F63" i="35"/>
  <c r="F48" i="16" s="1"/>
  <c r="F49" i="51"/>
  <c r="F64" i="16" s="1"/>
  <c r="F48" i="52"/>
  <c r="F59" i="16" s="1"/>
  <c r="G57" i="37"/>
  <c r="E59" i="37"/>
  <c r="F24" i="59"/>
  <c r="F73" i="16" s="1"/>
  <c r="B24" i="59"/>
  <c r="B73" i="16" s="1"/>
  <c r="G47" i="51"/>
  <c r="E49" i="51"/>
  <c r="G41" i="64"/>
  <c r="E43" i="64"/>
  <c r="G43" i="55"/>
  <c r="E45" i="55"/>
  <c r="F43" i="64"/>
  <c r="B47" i="54"/>
  <c r="B60" i="16" s="1"/>
  <c r="B63" i="35"/>
  <c r="G61" i="35"/>
  <c r="E63" i="35"/>
  <c r="E48" i="16" s="1"/>
  <c r="B48" i="56"/>
  <c r="G85" i="8"/>
  <c r="E87" i="8"/>
  <c r="I18" i="63"/>
  <c r="G18" i="63"/>
  <c r="E20" i="63"/>
  <c r="F42" i="60"/>
  <c r="F68" i="16" s="1"/>
  <c r="F59" i="37"/>
  <c r="F52" i="16" s="1"/>
  <c r="H29" i="12"/>
  <c r="H17" i="16" s="1"/>
  <c r="F67" i="46"/>
  <c r="F66" i="16" s="1"/>
  <c r="F72" i="9"/>
  <c r="F51" i="16" s="1"/>
  <c r="B72" i="9"/>
  <c r="B49" i="51"/>
  <c r="B64" i="16" s="1"/>
  <c r="B43" i="64"/>
  <c r="G89" i="7"/>
  <c r="E91" i="7"/>
  <c r="E50" i="16" s="1"/>
  <c r="B45" i="55"/>
  <c r="F48" i="56"/>
  <c r="B48" i="52"/>
  <c r="B59" i="16" s="1"/>
  <c r="B53" i="50"/>
  <c r="B70" i="16" s="1"/>
  <c r="H18" i="61"/>
  <c r="B20" i="61"/>
  <c r="B71" i="16" s="1"/>
  <c r="H18" i="63"/>
  <c r="B20" i="63"/>
  <c r="G20" i="63" s="1"/>
  <c r="G72" i="16" s="1"/>
  <c r="H40" i="60"/>
  <c r="B42" i="60"/>
  <c r="B68" i="16" s="1"/>
  <c r="F91" i="7"/>
  <c r="F50" i="16" s="1"/>
  <c r="F87" i="8"/>
  <c r="F49" i="16" s="1"/>
  <c r="G70" i="9"/>
  <c r="E72" i="9"/>
  <c r="G65" i="46"/>
  <c r="E67" i="46"/>
  <c r="G67" i="46" s="1"/>
  <c r="G66" i="16" s="1"/>
  <c r="B93" i="2"/>
  <c r="F53" i="50"/>
  <c r="F70" i="16" s="1"/>
  <c r="B59" i="37"/>
  <c r="B52" i="16" s="1"/>
  <c r="G46" i="52"/>
  <c r="E48" i="52"/>
  <c r="G48" i="52" s="1"/>
  <c r="J33" i="16"/>
  <c r="F47" i="54"/>
  <c r="F60" i="16" s="1"/>
  <c r="G51" i="50"/>
  <c r="E53" i="50"/>
  <c r="G45" i="54"/>
  <c r="E47" i="54"/>
  <c r="E47" i="53"/>
  <c r="E67" i="16" s="1"/>
  <c r="F20" i="61"/>
  <c r="F71" i="16" s="1"/>
  <c r="G18" i="61"/>
  <c r="I18" i="61"/>
  <c r="E20" i="61"/>
  <c r="G20" i="61" s="1"/>
  <c r="G71" i="16" s="1"/>
  <c r="G40" i="60"/>
  <c r="I40" i="60"/>
  <c r="E42" i="60"/>
  <c r="F20" i="63"/>
  <c r="F72" i="16" s="1"/>
  <c r="E70" i="16"/>
  <c r="H20" i="61"/>
  <c r="H71" i="16" s="1"/>
  <c r="B61" i="16"/>
  <c r="E49" i="16"/>
  <c r="B48" i="16"/>
  <c r="E64" i="16"/>
  <c r="E59" i="16"/>
  <c r="G59" i="16"/>
  <c r="E51" i="16"/>
  <c r="B51" i="16"/>
  <c r="E72" i="16"/>
  <c r="I20" i="63"/>
  <c r="I72" i="16" s="1"/>
  <c r="G63" i="35"/>
  <c r="G48" i="16" s="1"/>
  <c r="E52" i="16"/>
  <c r="E61" i="16"/>
  <c r="G45" i="55"/>
  <c r="G61" i="16" s="1"/>
  <c r="B50" i="16"/>
  <c r="B66" i="16"/>
  <c r="F76" i="12"/>
  <c r="E76" i="12"/>
  <c r="D15" i="54"/>
  <c r="D33" i="16" s="1"/>
  <c r="D14" i="55"/>
  <c r="D39" i="16" s="1"/>
  <c r="D23" i="36"/>
  <c r="D9" i="16" s="1"/>
  <c r="D31" i="10"/>
  <c r="D21" i="16" s="1"/>
  <c r="D16" i="48"/>
  <c r="D16" i="16" s="1"/>
  <c r="D16" i="51"/>
  <c r="D28" i="16" s="1"/>
  <c r="D18" i="50"/>
  <c r="D14" i="16" s="1"/>
  <c r="D29" i="12"/>
  <c r="D17" i="16" s="1"/>
  <c r="D29" i="42"/>
  <c r="D20" i="16" s="1"/>
  <c r="D17" i="47"/>
  <c r="D36" i="16" s="1"/>
  <c r="E11" i="61"/>
  <c r="E30" i="16" s="1"/>
  <c r="D15" i="56"/>
  <c r="D38" i="16" s="1"/>
  <c r="E29" i="42"/>
  <c r="E20" i="16" s="1"/>
  <c r="E37" i="2"/>
  <c r="E10" i="16" s="1"/>
  <c r="E31" i="10"/>
  <c r="E21" i="16" s="1"/>
  <c r="E15" i="54"/>
  <c r="E33" i="16" s="1"/>
  <c r="E13" i="59"/>
  <c r="E37" i="16" s="1"/>
  <c r="E22" i="38"/>
  <c r="E25" i="16" s="1"/>
  <c r="E16" i="51"/>
  <c r="E28" i="16" s="1"/>
  <c r="E25" i="46"/>
  <c r="E29" i="16" s="1"/>
  <c r="E36" i="7"/>
  <c r="E11" i="16" s="1"/>
  <c r="E18" i="50"/>
  <c r="E14" i="16" s="1"/>
  <c r="E14" i="55"/>
  <c r="E39" i="16" s="1"/>
  <c r="E15" i="52"/>
  <c r="E24" i="16" s="1"/>
  <c r="E15" i="56"/>
  <c r="E38" i="16" s="1"/>
  <c r="E27" i="9"/>
  <c r="E6" i="16" s="1"/>
  <c r="E29" i="12"/>
  <c r="E17" i="16" s="1"/>
  <c r="E23" i="36"/>
  <c r="E9" i="16" s="1"/>
  <c r="D59" i="37"/>
  <c r="D52" i="16" s="1"/>
  <c r="I57" i="37"/>
  <c r="H57" i="37"/>
  <c r="D47" i="54"/>
  <c r="H45" i="54"/>
  <c r="I45" i="54"/>
  <c r="H45" i="53"/>
  <c r="B47" i="53"/>
  <c r="G45" i="53"/>
  <c r="D43" i="64"/>
  <c r="H43" i="64" s="1"/>
  <c r="I41" i="64"/>
  <c r="H41" i="64"/>
  <c r="D91" i="7"/>
  <c r="D50" i="16" s="1"/>
  <c r="H89" i="7"/>
  <c r="I89" i="7"/>
  <c r="I46" i="56"/>
  <c r="G46" i="56"/>
  <c r="E48" i="56"/>
  <c r="G48" i="56" s="1"/>
  <c r="D49" i="51"/>
  <c r="I49" i="51" s="1"/>
  <c r="I64" i="16" s="1"/>
  <c r="I47" i="51"/>
  <c r="H47" i="51"/>
  <c r="D93" i="2"/>
  <c r="H93" i="2" s="1"/>
  <c r="H47" i="16" s="1"/>
  <c r="I91" i="2"/>
  <c r="H91" i="2"/>
  <c r="D45" i="55"/>
  <c r="I45" i="55" s="1"/>
  <c r="I61" i="16" s="1"/>
  <c r="H43" i="55"/>
  <c r="I43" i="55"/>
  <c r="D87" i="8"/>
  <c r="I85" i="8"/>
  <c r="H85" i="8"/>
  <c r="D67" i="46"/>
  <c r="H65" i="46"/>
  <c r="I65" i="46"/>
  <c r="D47" i="53"/>
  <c r="D67" i="16" s="1"/>
  <c r="I45" i="53"/>
  <c r="D48" i="52"/>
  <c r="D59" i="16" s="1"/>
  <c r="I46" i="52"/>
  <c r="H46" i="52"/>
  <c r="D48" i="56"/>
  <c r="H48" i="56" s="1"/>
  <c r="H46" i="56"/>
  <c r="H49" i="51"/>
  <c r="H64" i="16" s="1"/>
  <c r="D24" i="59"/>
  <c r="I24" i="59" s="1"/>
  <c r="I73" i="16" s="1"/>
  <c r="I22" i="59"/>
  <c r="H22" i="59"/>
  <c r="D47" i="16"/>
  <c r="D63" i="35"/>
  <c r="I61" i="35"/>
  <c r="H61" i="35"/>
  <c r="H91" i="7"/>
  <c r="H50" i="16" s="1"/>
  <c r="I59" i="37"/>
  <c r="I52" i="16" s="1"/>
  <c r="D53" i="50"/>
  <c r="D70" i="16" s="1"/>
  <c r="H51" i="50"/>
  <c r="I51" i="50"/>
  <c r="I48" i="52"/>
  <c r="I59" i="16" s="1"/>
  <c r="H48" i="52"/>
  <c r="H59" i="16" s="1"/>
  <c r="D49" i="16"/>
  <c r="I87" i="8"/>
  <c r="I49" i="16" s="1"/>
  <c r="B67" i="16"/>
  <c r="I47" i="54"/>
  <c r="I60" i="16" s="1"/>
  <c r="D60" i="16"/>
  <c r="D72" i="9"/>
  <c r="I72" i="9" s="1"/>
  <c r="I51" i="16" s="1"/>
  <c r="I70" i="9"/>
  <c r="H70" i="9"/>
  <c r="J15" i="53"/>
  <c r="K15" i="53" s="1"/>
  <c r="K32" i="16" s="1"/>
  <c r="J32" i="16"/>
  <c r="I53" i="50" l="1"/>
  <c r="I70" i="16" s="1"/>
  <c r="G72" i="9"/>
  <c r="G51" i="16" s="1"/>
  <c r="G87" i="8"/>
  <c r="G49" i="16" s="1"/>
  <c r="H42" i="60"/>
  <c r="H68" i="16" s="1"/>
  <c r="H47" i="53"/>
  <c r="H67" i="16" s="1"/>
  <c r="H24" i="59"/>
  <c r="H73" i="16" s="1"/>
  <c r="H87" i="8"/>
  <c r="H49" i="16" s="1"/>
  <c r="I67" i="46"/>
  <c r="I66" i="16" s="1"/>
  <c r="I42" i="60"/>
  <c r="I68" i="16" s="1"/>
  <c r="D68" i="16"/>
  <c r="G47" i="49"/>
  <c r="G62" i="16" s="1"/>
  <c r="I63" i="35"/>
  <c r="I48" i="16" s="1"/>
  <c r="G91" i="7"/>
  <c r="G50" i="16" s="1"/>
  <c r="H53" i="50"/>
  <c r="H70" i="16" s="1"/>
  <c r="D61" i="16"/>
  <c r="E66" i="16"/>
  <c r="B49" i="16"/>
  <c r="H72" i="9"/>
  <c r="H51" i="16" s="1"/>
  <c r="E42" i="19"/>
  <c r="D51" i="16"/>
  <c r="G42" i="60"/>
  <c r="G68" i="16" s="1"/>
  <c r="G43" i="64"/>
  <c r="H63" i="35"/>
  <c r="H48" i="16" s="1"/>
  <c r="D73" i="16"/>
  <c r="H47" i="54"/>
  <c r="H60" i="16" s="1"/>
  <c r="G47" i="53"/>
  <c r="G67" i="16" s="1"/>
  <c r="H45" i="55"/>
  <c r="H61" i="16" s="1"/>
  <c r="I93" i="2"/>
  <c r="I47" i="16" s="1"/>
  <c r="H67" i="46"/>
  <c r="H66" i="16" s="1"/>
  <c r="I47" i="53"/>
  <c r="I67" i="16" s="1"/>
  <c r="I48" i="56"/>
  <c r="I43" i="64"/>
  <c r="G59" i="37"/>
  <c r="G52" i="16" s="1"/>
  <c r="E71" i="16"/>
  <c r="G49" i="51"/>
  <c r="G64" i="16" s="1"/>
  <c r="G53" i="50"/>
  <c r="G70" i="16" s="1"/>
  <c r="H59" i="37"/>
  <c r="H52" i="16" s="1"/>
  <c r="I91" i="7"/>
  <c r="I50" i="16" s="1"/>
  <c r="D66" i="16"/>
  <c r="B72" i="16"/>
  <c r="D64" i="16"/>
  <c r="G24" i="59"/>
  <c r="G73" i="16" s="1"/>
  <c r="H20" i="63"/>
  <c r="H72" i="16" s="1"/>
  <c r="G47" i="54"/>
  <c r="G60" i="16" s="1"/>
  <c r="G93" i="2"/>
  <c r="G47" i="16" s="1"/>
  <c r="H75" i="42"/>
  <c r="H56" i="16" s="1"/>
  <c r="D42" i="19"/>
  <c r="I61" i="10"/>
  <c r="B56" i="16"/>
  <c r="G75" i="42"/>
  <c r="G56" i="16" s="1"/>
  <c r="D48" i="16"/>
  <c r="F42" i="19"/>
  <c r="E60" i="16"/>
  <c r="I20" i="61"/>
  <c r="I71" i="16" s="1"/>
  <c r="B47" i="16"/>
  <c r="E68" i="16"/>
  <c r="C42" i="19"/>
  <c r="J11" i="63" l="1"/>
  <c r="J41" i="16" s="1"/>
  <c r="J16" i="48" l="1"/>
  <c r="J16" i="16" s="1"/>
  <c r="J12" i="60"/>
  <c r="J22" i="16" l="1"/>
  <c r="K12" i="60"/>
  <c r="L12" i="60"/>
  <c r="L11" i="63"/>
  <c r="J11" i="61" l="1"/>
  <c r="J30" i="16" s="1"/>
  <c r="L11" i="61" l="1"/>
  <c r="L31" i="10" l="1"/>
  <c r="L37" i="2"/>
  <c r="L29" i="42"/>
  <c r="L23" i="36"/>
  <c r="L15" i="53"/>
  <c r="L13" i="59"/>
  <c r="L14" i="55" l="1"/>
  <c r="L15" i="52"/>
  <c r="L27" i="9"/>
  <c r="L15" i="56"/>
  <c r="L18" i="50"/>
  <c r="L22" i="38" l="1"/>
  <c r="L16" i="51"/>
  <c r="L34" i="8"/>
  <c r="L25" i="46"/>
  <c r="L36" i="7"/>
  <c r="L21" i="37"/>
  <c r="L13" i="64"/>
  <c r="L23" i="35"/>
  <c r="L15" i="54"/>
  <c r="L17" i="47"/>
  <c r="L16" i="48"/>
  <c r="L15" i="49"/>
  <c r="J34" i="8" l="1"/>
  <c r="J12" i="16" s="1"/>
  <c r="J36" i="7"/>
  <c r="J11" i="16" s="1"/>
  <c r="J15" i="49"/>
  <c r="J18" i="16" s="1"/>
  <c r="J14" i="55"/>
  <c r="J39" i="16" s="1"/>
  <c r="J15" i="56"/>
  <c r="J38" i="16" s="1"/>
  <c r="J13" i="59"/>
  <c r="J37" i="16" s="1"/>
  <c r="J18" i="50"/>
  <c r="J13" i="64"/>
  <c r="J31" i="16" s="1"/>
  <c r="J23" i="35"/>
  <c r="J5" i="16" s="1"/>
  <c r="J22" i="38"/>
  <c r="J16" i="51"/>
  <c r="J31" i="10"/>
  <c r="J21" i="16" s="1"/>
  <c r="J37" i="2"/>
  <c r="J29" i="42"/>
  <c r="J21" i="37"/>
  <c r="J13" i="16" s="1"/>
  <c r="J17" i="47"/>
  <c r="J36" i="16" s="1"/>
  <c r="J15" i="52"/>
  <c r="J24" i="16" s="1"/>
  <c r="J27" i="9"/>
  <c r="J6" i="16" s="1"/>
  <c r="J29" i="12"/>
  <c r="J25" i="46"/>
  <c r="J29" i="16" s="1"/>
  <c r="J23" i="36"/>
  <c r="J9" i="16" s="1"/>
  <c r="K29" i="42" l="1"/>
  <c r="K20" i="16" s="1"/>
  <c r="J17" i="16"/>
  <c r="K17" i="16"/>
  <c r="K16" i="51"/>
  <c r="K28" i="16" s="1"/>
  <c r="J28" i="16"/>
  <c r="K18" i="50"/>
  <c r="K14" i="16" s="1"/>
  <c r="J14" i="16"/>
  <c r="J20" i="16"/>
  <c r="J25" i="16"/>
  <c r="K22" i="38"/>
  <c r="K25" i="16" s="1"/>
  <c r="J10" i="16"/>
  <c r="K37" i="2"/>
  <c r="K10" i="16" s="1"/>
  <c r="B15" i="53"/>
  <c r="B32" i="16" s="1"/>
  <c r="B15" i="54"/>
  <c r="B33" i="16" s="1"/>
  <c r="B16" i="48"/>
  <c r="B16" i="16" s="1"/>
  <c r="B11" i="63"/>
  <c r="B41" i="16" s="1"/>
  <c r="B13" i="59"/>
  <c r="B37" i="16" s="1"/>
  <c r="H72" i="10"/>
  <c r="B18" i="50"/>
  <c r="B14" i="16" s="1"/>
  <c r="B17" i="47"/>
  <c r="B36" i="16" s="1"/>
  <c r="G72" i="10" l="1"/>
  <c r="B74" i="10"/>
  <c r="B15" i="49"/>
  <c r="B18" i="16" s="1"/>
  <c r="I13" i="49"/>
  <c r="C15" i="49"/>
  <c r="I32" i="8"/>
  <c r="C34" i="8"/>
  <c r="C36" i="7"/>
  <c r="I34" i="7"/>
  <c r="C16" i="48"/>
  <c r="I14" i="48"/>
  <c r="I11" i="59"/>
  <c r="C13" i="59"/>
  <c r="I9" i="61"/>
  <c r="C11" i="61"/>
  <c r="I20" i="38"/>
  <c r="C22" i="38"/>
  <c r="B13" i="64"/>
  <c r="B31" i="16" s="1"/>
  <c r="I23" i="46"/>
  <c r="C25" i="46"/>
  <c r="I11" i="64"/>
  <c r="C13" i="64"/>
  <c r="B27" i="9"/>
  <c r="B6" i="16" s="1"/>
  <c r="C29" i="12"/>
  <c r="I27" i="12"/>
  <c r="B12" i="60"/>
  <c r="B22" i="16" s="1"/>
  <c r="I27" i="42"/>
  <c r="C29" i="42"/>
  <c r="I9" i="63"/>
  <c r="C11" i="63"/>
  <c r="I35" i="2"/>
  <c r="C37" i="2"/>
  <c r="B31" i="10"/>
  <c r="B21" i="16" s="1"/>
  <c r="B14" i="55"/>
  <c r="B39" i="16" s="1"/>
  <c r="C15" i="53"/>
  <c r="I13" i="53"/>
  <c r="B15" i="52"/>
  <c r="B24" i="16" s="1"/>
  <c r="B21" i="37"/>
  <c r="B25" i="46"/>
  <c r="B29" i="16" s="1"/>
  <c r="H74" i="12"/>
  <c r="B29" i="12"/>
  <c r="B17" i="16" s="1"/>
  <c r="I15" i="47"/>
  <c r="C17" i="47"/>
  <c r="B36" i="7"/>
  <c r="B11" i="16" s="1"/>
  <c r="B22" i="38"/>
  <c r="B25" i="16" s="1"/>
  <c r="B23" i="36"/>
  <c r="B9" i="16" s="1"/>
  <c r="I29" i="10"/>
  <c r="C31" i="10"/>
  <c r="I21" i="35"/>
  <c r="C23" i="35"/>
  <c r="C21" i="37"/>
  <c r="I19" i="37"/>
  <c r="B29" i="42"/>
  <c r="B20" i="16" s="1"/>
  <c r="I13" i="54"/>
  <c r="C15" i="54"/>
  <c r="B37" i="2"/>
  <c r="B10" i="16" s="1"/>
  <c r="B23" i="35"/>
  <c r="B5" i="16" s="1"/>
  <c r="B16" i="51"/>
  <c r="B28" i="16" s="1"/>
  <c r="I21" i="36"/>
  <c r="C23" i="36"/>
  <c r="I14" i="51"/>
  <c r="C16" i="51"/>
  <c r="I16" i="50"/>
  <c r="C18" i="50"/>
  <c r="I25" i="9"/>
  <c r="C27" i="9"/>
  <c r="I12" i="55"/>
  <c r="C14" i="55"/>
  <c r="C15" i="56"/>
  <c r="I13" i="56"/>
  <c r="I10" i="60"/>
  <c r="C12" i="60"/>
  <c r="B34" i="8"/>
  <c r="B12" i="16" s="1"/>
  <c r="I13" i="52"/>
  <c r="C15" i="52"/>
  <c r="B15" i="56"/>
  <c r="B38" i="16" s="1"/>
  <c r="B11" i="61"/>
  <c r="B30" i="16" s="1"/>
  <c r="G74" i="10" l="1"/>
  <c r="H74" i="10"/>
  <c r="C18" i="16"/>
  <c r="I15" i="49"/>
  <c r="I18" i="16" s="1"/>
  <c r="C17" i="16"/>
  <c r="I29" i="12"/>
  <c r="I17" i="16" s="1"/>
  <c r="I16" i="48"/>
  <c r="I16" i="16" s="1"/>
  <c r="C16" i="16"/>
  <c r="I15" i="56"/>
  <c r="I38" i="16" s="1"/>
  <c r="C38" i="16"/>
  <c r="C29" i="16"/>
  <c r="I25" i="46"/>
  <c r="I29" i="16" s="1"/>
  <c r="C25" i="16"/>
  <c r="I22" i="38"/>
  <c r="I25" i="16" s="1"/>
  <c r="I13" i="59"/>
  <c r="I37" i="16" s="1"/>
  <c r="C37" i="16"/>
  <c r="C6" i="16"/>
  <c r="I27" i="9"/>
  <c r="I6" i="16" s="1"/>
  <c r="C28" i="16"/>
  <c r="I16" i="51"/>
  <c r="I28" i="16" s="1"/>
  <c r="I23" i="35"/>
  <c r="I5" i="16" s="1"/>
  <c r="C5" i="16"/>
  <c r="B76" i="12"/>
  <c r="G76" i="12" s="1"/>
  <c r="H76" i="12"/>
  <c r="G74" i="12"/>
  <c r="B13" i="16"/>
  <c r="M21" i="37"/>
  <c r="C41" i="16"/>
  <c r="I11" i="63"/>
  <c r="I41" i="16" s="1"/>
  <c r="C24" i="16"/>
  <c r="I15" i="52"/>
  <c r="I24" i="16" s="1"/>
  <c r="C22" i="16"/>
  <c r="I12" i="60"/>
  <c r="I22" i="16" s="1"/>
  <c r="I14" i="55"/>
  <c r="I39" i="16" s="1"/>
  <c r="C39" i="16"/>
  <c r="I18" i="50"/>
  <c r="I14" i="16" s="1"/>
  <c r="C14" i="16"/>
  <c r="C9" i="16"/>
  <c r="I23" i="36"/>
  <c r="I9" i="16" s="1"/>
  <c r="I15" i="54"/>
  <c r="I33" i="16" s="1"/>
  <c r="C33" i="16"/>
  <c r="C21" i="16"/>
  <c r="I31" i="10"/>
  <c r="I21" i="16" s="1"/>
  <c r="C36" i="16"/>
  <c r="I17" i="47"/>
  <c r="I36" i="16" s="1"/>
  <c r="I15" i="53"/>
  <c r="I32" i="16" s="1"/>
  <c r="C32" i="16"/>
  <c r="I36" i="7"/>
  <c r="I11" i="16" s="1"/>
  <c r="C11" i="16"/>
  <c r="C13" i="16"/>
  <c r="I21" i="37"/>
  <c r="I13" i="16" s="1"/>
  <c r="C10" i="16"/>
  <c r="I37" i="2"/>
  <c r="I10" i="16" s="1"/>
  <c r="C20" i="16"/>
  <c r="I29" i="42"/>
  <c r="I20" i="16" s="1"/>
  <c r="C31" i="16"/>
  <c r="I13" i="64"/>
  <c r="I31" i="16" s="1"/>
  <c r="C30" i="16"/>
  <c r="I11" i="61"/>
  <c r="I30" i="16" s="1"/>
  <c r="C12" i="16"/>
  <c r="I34" i="8"/>
  <c r="I12" i="16" s="1"/>
</calcChain>
</file>

<file path=xl/sharedStrings.xml><?xml version="1.0" encoding="utf-8"?>
<sst xmlns="http://schemas.openxmlformats.org/spreadsheetml/2006/main" count="1921" uniqueCount="466">
  <si>
    <t>Stevens P</t>
    <phoneticPr fontId="3" type="noConversion"/>
  </si>
  <si>
    <t>Gilbert J</t>
    <phoneticPr fontId="3" type="noConversion"/>
  </si>
  <si>
    <t>3--23</t>
  </si>
  <si>
    <t>5--16</t>
  </si>
  <si>
    <t>1--37</t>
  </si>
  <si>
    <t>5--6</t>
  </si>
  <si>
    <t>8--44</t>
  </si>
  <si>
    <t>4--32</t>
  </si>
  <si>
    <t>2--30</t>
  </si>
  <si>
    <t>0--40</t>
  </si>
  <si>
    <t>6--14</t>
  </si>
  <si>
    <t>6--50</t>
  </si>
  <si>
    <t>2--35</t>
  </si>
  <si>
    <t>3--30</t>
  </si>
  <si>
    <t>%</t>
  </si>
  <si>
    <t>4--10</t>
  </si>
  <si>
    <t>3--8</t>
  </si>
  <si>
    <t>6--13</t>
  </si>
  <si>
    <t>4--35</t>
  </si>
  <si>
    <t>5--13</t>
  </si>
  <si>
    <t>2--41</t>
  </si>
  <si>
    <t>5--36</t>
  </si>
  <si>
    <t>100s</t>
  </si>
  <si>
    <t>2--25</t>
  </si>
  <si>
    <t>7--20</t>
  </si>
  <si>
    <t>6--18</t>
  </si>
  <si>
    <t>no</t>
  </si>
  <si>
    <t>total</t>
  </si>
  <si>
    <t>Barnard</t>
  </si>
  <si>
    <t>Scott</t>
  </si>
  <si>
    <t>Stevens J</t>
  </si>
  <si>
    <t>Mch</t>
  </si>
  <si>
    <t>Inn</t>
  </si>
  <si>
    <t>N O</t>
  </si>
  <si>
    <t>Runs</t>
  </si>
  <si>
    <t>50s</t>
  </si>
  <si>
    <t>Av</t>
  </si>
  <si>
    <t>Dawson</t>
  </si>
  <si>
    <t>Carsberg</t>
  </si>
  <si>
    <t>Mimmack</t>
  </si>
  <si>
    <t>Taylor</t>
  </si>
  <si>
    <t>Wood</t>
  </si>
  <si>
    <t>Barr</t>
  </si>
  <si>
    <t>Gilbert</t>
  </si>
  <si>
    <t>Bowler</t>
  </si>
  <si>
    <t>Scholes</t>
  </si>
  <si>
    <t>5wkts</t>
    <phoneticPr fontId="3" type="noConversion"/>
  </si>
  <si>
    <t>Gould</t>
  </si>
  <si>
    <t>Harris</t>
  </si>
  <si>
    <t>Stevens</t>
  </si>
  <si>
    <t>Hindley</t>
  </si>
  <si>
    <t>Gallant B</t>
    <phoneticPr fontId="3" type="noConversion"/>
  </si>
  <si>
    <t>Gallant G</t>
    <phoneticPr fontId="3" type="noConversion"/>
  </si>
  <si>
    <t>Gomez</t>
  </si>
  <si>
    <t>TOTAL</t>
  </si>
  <si>
    <t>Totals</t>
  </si>
  <si>
    <t>Batting</t>
  </si>
  <si>
    <t>Bowling</t>
  </si>
  <si>
    <t>Ov</t>
  </si>
  <si>
    <t>Mdn</t>
  </si>
  <si>
    <t>Wkts</t>
  </si>
  <si>
    <t>Best</t>
  </si>
  <si>
    <t>5-Wkt</t>
  </si>
  <si>
    <t>Econ</t>
  </si>
  <si>
    <t>S R</t>
  </si>
  <si>
    <t>7--26</t>
  </si>
  <si>
    <t>2--23</t>
  </si>
  <si>
    <t>4--4</t>
  </si>
  <si>
    <t>4--16</t>
  </si>
  <si>
    <t>3--27</t>
  </si>
  <si>
    <t>5--17</t>
  </si>
  <si>
    <t>5--42</t>
  </si>
  <si>
    <t>2--28</t>
  </si>
  <si>
    <t>0--9</t>
  </si>
  <si>
    <t>0--21</t>
  </si>
  <si>
    <t>8--19</t>
  </si>
  <si>
    <t>2--20</t>
  </si>
  <si>
    <t>3--28</t>
  </si>
  <si>
    <t>2--27</t>
  </si>
  <si>
    <t>3--15</t>
  </si>
  <si>
    <t>3--44</t>
  </si>
  <si>
    <t>0--20</t>
  </si>
  <si>
    <t>5--25</t>
  </si>
  <si>
    <t>4--2</t>
  </si>
  <si>
    <t>2--29</t>
  </si>
  <si>
    <t>6--59</t>
  </si>
  <si>
    <t>6--40</t>
  </si>
  <si>
    <t>5--5</t>
  </si>
  <si>
    <t>3--47</t>
  </si>
  <si>
    <t>5--20</t>
  </si>
  <si>
    <t>1--17</t>
  </si>
  <si>
    <t>1--10</t>
  </si>
  <si>
    <t>2--31</t>
  </si>
  <si>
    <t>3--19</t>
  </si>
  <si>
    <t>5--75</t>
  </si>
  <si>
    <t>4--54</t>
  </si>
  <si>
    <t>1--29</t>
  </si>
  <si>
    <t>0--5</t>
  </si>
  <si>
    <t>Seasons Summary:</t>
  </si>
  <si>
    <t>Year</t>
  </si>
  <si>
    <t>Played</t>
  </si>
  <si>
    <t xml:space="preserve">Won </t>
  </si>
  <si>
    <t>Lost</t>
  </si>
  <si>
    <t>Drawn</t>
  </si>
  <si>
    <t xml:space="preserve">Cancelled </t>
  </si>
  <si>
    <t>Abandoned</t>
  </si>
  <si>
    <t>Tied</t>
  </si>
  <si>
    <t>Chris</t>
  </si>
  <si>
    <t>Batting:</t>
  </si>
  <si>
    <t>5--2</t>
  </si>
  <si>
    <t>9--10</t>
  </si>
  <si>
    <t>Wickets</t>
  </si>
  <si>
    <t>Overs</t>
  </si>
  <si>
    <t>Strike Rate</t>
  </si>
  <si>
    <t>Average</t>
  </si>
  <si>
    <t>Economy</t>
  </si>
  <si>
    <t>Nick</t>
  </si>
  <si>
    <t>Mdns</t>
  </si>
  <si>
    <t>Bowling:</t>
  </si>
  <si>
    <t>Tony</t>
  </si>
  <si>
    <t>Peter</t>
  </si>
  <si>
    <t>2--0</t>
  </si>
  <si>
    <t>2--4</t>
  </si>
  <si>
    <t>3--24</t>
  </si>
  <si>
    <t>5--37</t>
  </si>
  <si>
    <t>4--38</t>
  </si>
  <si>
    <t>1--24</t>
  </si>
  <si>
    <t>Colin</t>
  </si>
  <si>
    <t>3--41</t>
  </si>
  <si>
    <t>3--12</t>
  </si>
  <si>
    <t>Paul</t>
  </si>
  <si>
    <t>Stuart</t>
  </si>
  <si>
    <t>Ct</t>
  </si>
  <si>
    <t>St</t>
  </si>
  <si>
    <t>Wk</t>
  </si>
  <si>
    <t>Byes</t>
  </si>
  <si>
    <t>Av Wk</t>
  </si>
  <si>
    <t>Av Bye</t>
  </si>
  <si>
    <t>Wicket Keeping:</t>
  </si>
  <si>
    <t>Sandy</t>
  </si>
  <si>
    <t>Matches</t>
  </si>
  <si>
    <t>Innings</t>
  </si>
  <si>
    <t>Total</t>
  </si>
  <si>
    <t>Toby</t>
  </si>
  <si>
    <t xml:space="preserve">Gallant </t>
  </si>
  <si>
    <t>Ben</t>
  </si>
  <si>
    <t>George</t>
  </si>
  <si>
    <t>Andy</t>
  </si>
  <si>
    <t>Dave</t>
  </si>
  <si>
    <t xml:space="preserve">Hutchings </t>
  </si>
  <si>
    <t>Gary</t>
  </si>
  <si>
    <t>Russell</t>
  </si>
  <si>
    <t>Tim</t>
  </si>
  <si>
    <t>Sutcliffe</t>
  </si>
  <si>
    <t xml:space="preserve">Stevens </t>
  </si>
  <si>
    <t>Patrick</t>
  </si>
  <si>
    <t>Ahearne</t>
  </si>
  <si>
    <t>Jan</t>
  </si>
  <si>
    <t>Gilbert S</t>
  </si>
  <si>
    <t>Scholes P</t>
  </si>
  <si>
    <t>Overall Averages</t>
  </si>
  <si>
    <t>(click name to go to averages)</t>
  </si>
  <si>
    <t>John</t>
  </si>
  <si>
    <t>Malcolm</t>
  </si>
  <si>
    <t>(back to front sheet)</t>
  </si>
  <si>
    <t>Anders</t>
  </si>
  <si>
    <t>Mark</t>
  </si>
  <si>
    <t>Sean</t>
  </si>
  <si>
    <t>Scholes S</t>
  </si>
  <si>
    <t>N/A</t>
  </si>
  <si>
    <t>1--19</t>
  </si>
  <si>
    <t>5--10</t>
  </si>
  <si>
    <t>2--7</t>
  </si>
  <si>
    <t>4--47</t>
  </si>
  <si>
    <t>5--53</t>
  </si>
  <si>
    <t>5--29</t>
  </si>
  <si>
    <t>3--11</t>
  </si>
  <si>
    <t>5--52</t>
  </si>
  <si>
    <t>1--15</t>
  </si>
  <si>
    <t>5--46</t>
  </si>
  <si>
    <t>4--44</t>
  </si>
  <si>
    <t>3--16</t>
  </si>
  <si>
    <t>2--37</t>
  </si>
  <si>
    <t>4--31</t>
  </si>
  <si>
    <t>5--11</t>
  </si>
  <si>
    <t>5--26</t>
  </si>
  <si>
    <t>6--37</t>
  </si>
  <si>
    <t>2--17</t>
  </si>
  <si>
    <t>2--32</t>
  </si>
  <si>
    <t>1--13</t>
  </si>
  <si>
    <t>1--31</t>
  </si>
  <si>
    <t>1--12</t>
  </si>
  <si>
    <t>2--8</t>
  </si>
  <si>
    <t>3--18</t>
  </si>
  <si>
    <t>3--34</t>
  </si>
  <si>
    <t>1--8</t>
  </si>
  <si>
    <t>Highest</t>
  </si>
  <si>
    <t>2--14</t>
  </si>
  <si>
    <t>2--19</t>
  </si>
  <si>
    <t>3--21</t>
  </si>
  <si>
    <t>4--18</t>
  </si>
  <si>
    <t>1--30</t>
  </si>
  <si>
    <t>0--13</t>
  </si>
  <si>
    <t>5--28</t>
  </si>
  <si>
    <t>1--21</t>
  </si>
  <si>
    <t>3--38</t>
  </si>
  <si>
    <t>7--38</t>
  </si>
  <si>
    <t>2--59</t>
  </si>
  <si>
    <t>0--17</t>
  </si>
  <si>
    <t>High</t>
  </si>
  <si>
    <t>*</t>
  </si>
  <si>
    <t>6--16</t>
  </si>
  <si>
    <t>5--4</t>
  </si>
  <si>
    <t>6--65</t>
  </si>
  <si>
    <t>5--38</t>
  </si>
  <si>
    <t>6--32</t>
  </si>
  <si>
    <t>4--27</t>
  </si>
  <si>
    <t>4--28</t>
  </si>
  <si>
    <t>2--22</t>
  </si>
  <si>
    <t>2--21</t>
  </si>
  <si>
    <t>3--39</t>
  </si>
  <si>
    <t>2--12</t>
  </si>
  <si>
    <t>5--18</t>
  </si>
  <si>
    <t>Booth R</t>
  </si>
  <si>
    <t>Rob</t>
  </si>
  <si>
    <t>1--3</t>
  </si>
  <si>
    <t>Drever A</t>
  </si>
  <si>
    <t>Angus</t>
  </si>
  <si>
    <t>1--6</t>
  </si>
  <si>
    <t>Against</t>
  </si>
  <si>
    <t>Gt Canfield</t>
  </si>
  <si>
    <t>88*</t>
  </si>
  <si>
    <t>Stansted</t>
  </si>
  <si>
    <t>6--46</t>
  </si>
  <si>
    <t>3--43</t>
  </si>
  <si>
    <t>6--22</t>
  </si>
  <si>
    <t>--</t>
  </si>
  <si>
    <t>1--64</t>
  </si>
  <si>
    <t>3--26</t>
  </si>
  <si>
    <t>5--33</t>
  </si>
  <si>
    <t>Barry</t>
  </si>
  <si>
    <t>1--20</t>
  </si>
  <si>
    <t>2--62</t>
  </si>
  <si>
    <t>Joe</t>
  </si>
  <si>
    <t>Gallant J</t>
  </si>
  <si>
    <t>2--18</t>
  </si>
  <si>
    <t>3--50</t>
  </si>
  <si>
    <t>4--43</t>
  </si>
  <si>
    <t>Hawkins</t>
  </si>
  <si>
    <t>Chester</t>
  </si>
  <si>
    <t>1--2</t>
  </si>
  <si>
    <t>2--6</t>
  </si>
  <si>
    <t>Hawkins C</t>
  </si>
  <si>
    <t>Matthews</t>
  </si>
  <si>
    <t>Kevin</t>
  </si>
  <si>
    <t>1--11</t>
  </si>
  <si>
    <t>Elburn</t>
  </si>
  <si>
    <t>Andrew</t>
  </si>
  <si>
    <t>1--23</t>
  </si>
  <si>
    <t>Smith B</t>
  </si>
  <si>
    <t>Matthews K</t>
  </si>
  <si>
    <t>Elburn A</t>
  </si>
  <si>
    <t>4--19</t>
  </si>
  <si>
    <t>Not Out</t>
  </si>
  <si>
    <t>Ducks</t>
  </si>
  <si>
    <t>ducks</t>
  </si>
  <si>
    <t>ahearne c</t>
  </si>
  <si>
    <t>barr s</t>
  </si>
  <si>
    <t>booth r</t>
  </si>
  <si>
    <t>elburn a</t>
  </si>
  <si>
    <t>gilbert j</t>
  </si>
  <si>
    <t>gilbert s</t>
  </si>
  <si>
    <t>gallant b</t>
  </si>
  <si>
    <t>gallant j</t>
  </si>
  <si>
    <t>gallant g</t>
  </si>
  <si>
    <t>hawkins c</t>
  </si>
  <si>
    <t>Fielding</t>
  </si>
  <si>
    <t>hutchings g</t>
  </si>
  <si>
    <t>matthews k</t>
  </si>
  <si>
    <t>scholes p</t>
  </si>
  <si>
    <t>scott d</t>
  </si>
  <si>
    <t>morgan-smith b</t>
  </si>
  <si>
    <t>taylor p</t>
  </si>
  <si>
    <t>6--17</t>
  </si>
  <si>
    <t>1--25</t>
  </si>
  <si>
    <t>1--35</t>
  </si>
  <si>
    <t xml:space="preserve">Slemming </t>
  </si>
  <si>
    <t>Will</t>
  </si>
  <si>
    <t>slemmings w</t>
  </si>
  <si>
    <t>Silk</t>
  </si>
  <si>
    <t>silk r</t>
  </si>
  <si>
    <t>Slemmings W</t>
  </si>
  <si>
    <t>Silk R</t>
  </si>
  <si>
    <t>6--12</t>
  </si>
  <si>
    <t>5--27</t>
  </si>
  <si>
    <t>Morgan-Smith</t>
  </si>
  <si>
    <t>Not out</t>
  </si>
  <si>
    <t>Akers</t>
  </si>
  <si>
    <t>Vic</t>
  </si>
  <si>
    <t>akers v</t>
  </si>
  <si>
    <t>2--10</t>
  </si>
  <si>
    <t>Akers V</t>
  </si>
  <si>
    <t>Best Performances:</t>
  </si>
  <si>
    <t>Highest Score</t>
  </si>
  <si>
    <t>Most runs</t>
  </si>
  <si>
    <t>Best Bowling</t>
  </si>
  <si>
    <t>Most Wickets</t>
  </si>
  <si>
    <t>Best Fielding</t>
  </si>
  <si>
    <t>Name</t>
  </si>
  <si>
    <t>Total Runs</t>
  </si>
  <si>
    <t>Wkts/runs</t>
  </si>
  <si>
    <t>Dismissals</t>
  </si>
  <si>
    <t>Barnard A</t>
  </si>
  <si>
    <t>138 NO</t>
  </si>
  <si>
    <t>6 for 12</t>
  </si>
  <si>
    <t>119 NO</t>
  </si>
  <si>
    <t>Mimmack C</t>
  </si>
  <si>
    <t>5 for 10</t>
  </si>
  <si>
    <t>Dawson N</t>
  </si>
  <si>
    <t>6 for 22</t>
  </si>
  <si>
    <t>Gallant B</t>
  </si>
  <si>
    <t>5 for 16</t>
  </si>
  <si>
    <t>5 for 2</t>
  </si>
  <si>
    <t>6 for 37</t>
  </si>
  <si>
    <t>Wood C</t>
  </si>
  <si>
    <t>6 for 50</t>
  </si>
  <si>
    <t>Barr S</t>
  </si>
  <si>
    <t>7 for 20</t>
  </si>
  <si>
    <t>Bowler T</t>
  </si>
  <si>
    <t>5 for 11</t>
  </si>
  <si>
    <t>Carsberg T</t>
  </si>
  <si>
    <t>6 for 13</t>
  </si>
  <si>
    <t>7 for 26</t>
  </si>
  <si>
    <t>8 for 19</t>
  </si>
  <si>
    <t>6 for 59</t>
  </si>
  <si>
    <t>barnard a</t>
  </si>
  <si>
    <t>dawson n</t>
  </si>
  <si>
    <t>drever a</t>
  </si>
  <si>
    <t>mimmack c</t>
  </si>
  <si>
    <t>sims a</t>
  </si>
  <si>
    <t>Sims</t>
  </si>
  <si>
    <t>wood c</t>
  </si>
  <si>
    <t>Sims A</t>
  </si>
  <si>
    <t>7 for 7</t>
  </si>
  <si>
    <t>155 NO</t>
  </si>
  <si>
    <t>1--27</t>
  </si>
  <si>
    <t>1--54</t>
  </si>
  <si>
    <t>2--26</t>
  </si>
  <si>
    <t>7--7</t>
  </si>
  <si>
    <t>Linney R</t>
  </si>
  <si>
    <t>111 NO</t>
  </si>
  <si>
    <t>6 for 8</t>
  </si>
  <si>
    <t>Gilberts</t>
  </si>
  <si>
    <t>carsberg t</t>
  </si>
  <si>
    <t xml:space="preserve">NO </t>
  </si>
  <si>
    <t>RNO</t>
  </si>
  <si>
    <t>NO</t>
  </si>
  <si>
    <t>6 -- 12</t>
  </si>
  <si>
    <t>5 -- 27</t>
  </si>
  <si>
    <t>1 -- 36</t>
  </si>
  <si>
    <t>3 -- 35</t>
  </si>
  <si>
    <t>3--29</t>
  </si>
  <si>
    <t>Matthews C</t>
  </si>
  <si>
    <t>matthews c</t>
  </si>
  <si>
    <t>3 -- 3</t>
  </si>
  <si>
    <t>3 -- 6</t>
  </si>
  <si>
    <t>Hutchings G</t>
  </si>
  <si>
    <t>Russell T</t>
  </si>
  <si>
    <t>Aherne C</t>
  </si>
  <si>
    <t>Sutcliffe P</t>
  </si>
  <si>
    <t>Anders M</t>
  </si>
  <si>
    <t>Gould P</t>
  </si>
  <si>
    <t>Hindley C</t>
  </si>
  <si>
    <t>Gomez M</t>
  </si>
  <si>
    <t>Harris N</t>
  </si>
  <si>
    <t>5--48</t>
  </si>
  <si>
    <t>Scott D</t>
  </si>
  <si>
    <t>Taylor P</t>
  </si>
  <si>
    <t>James</t>
  </si>
  <si>
    <t>Bingham J</t>
  </si>
  <si>
    <t>Ross</t>
  </si>
  <si>
    <t>Justin</t>
  </si>
  <si>
    <t>Ross J</t>
  </si>
  <si>
    <t>4 -- 22</t>
  </si>
  <si>
    <t>0 -- 17</t>
  </si>
  <si>
    <t>1 -- 0</t>
  </si>
  <si>
    <t>Eastons Cricket Club</t>
  </si>
  <si>
    <t>Chris Matthews</t>
  </si>
  <si>
    <t>0 -- 25</t>
  </si>
  <si>
    <t>2 -- 16</t>
  </si>
  <si>
    <t>4 -- 14</t>
  </si>
  <si>
    <t>159 NO</t>
  </si>
  <si>
    <t>7 for 14</t>
  </si>
  <si>
    <t>goff j</t>
  </si>
  <si>
    <t>3 -- 12</t>
  </si>
  <si>
    <t>Goff</t>
  </si>
  <si>
    <t>Josh</t>
  </si>
  <si>
    <t>Goodlife</t>
  </si>
  <si>
    <t>Matt</t>
  </si>
  <si>
    <t>goodlife m</t>
  </si>
  <si>
    <t>Goff J</t>
  </si>
  <si>
    <t>Goodlife M</t>
  </si>
  <si>
    <t>4 -- 37</t>
  </si>
  <si>
    <t>0 -- 0</t>
  </si>
  <si>
    <t>russell t</t>
  </si>
  <si>
    <t>Batting - Retired</t>
  </si>
  <si>
    <t>Bowling - Retired</t>
  </si>
  <si>
    <t>holland r</t>
  </si>
  <si>
    <t xml:space="preserve">Holland </t>
  </si>
  <si>
    <t>Holland R</t>
  </si>
  <si>
    <t>2 -- 43</t>
  </si>
  <si>
    <t>1 -- 22</t>
  </si>
  <si>
    <t>Bingham-Wallis</t>
  </si>
  <si>
    <t>bingham-wallis j</t>
  </si>
  <si>
    <t/>
  </si>
  <si>
    <t>5 -- 35</t>
  </si>
  <si>
    <t>1 -- 2</t>
  </si>
  <si>
    <t>1 -- 9</t>
  </si>
  <si>
    <t>6 -- 8</t>
  </si>
  <si>
    <t>1 -- 23</t>
  </si>
  <si>
    <t>3 -- 22</t>
  </si>
  <si>
    <t>2 -- 14</t>
  </si>
  <si>
    <t>0 -- 14</t>
  </si>
  <si>
    <t>5 -- 34</t>
  </si>
  <si>
    <t>1 -- 12</t>
  </si>
  <si>
    <t>0 -- 15</t>
  </si>
  <si>
    <t>4 -- 10</t>
  </si>
  <si>
    <t>2 -- 30</t>
  </si>
  <si>
    <t>2 -- 29</t>
  </si>
  <si>
    <t>2 -- 27</t>
  </si>
  <si>
    <t>1 -- 10</t>
  </si>
  <si>
    <t>7 -- 14</t>
  </si>
  <si>
    <t>0 -- 10</t>
  </si>
  <si>
    <t>3 -- 21</t>
  </si>
  <si>
    <t>3 -- 10</t>
  </si>
  <si>
    <t>1 -- 5</t>
  </si>
  <si>
    <t>4 -- 35</t>
  </si>
  <si>
    <t xml:space="preserve">Fielding </t>
  </si>
  <si>
    <t>6--53</t>
  </si>
  <si>
    <t>5--41</t>
  </si>
  <si>
    <t>1--28</t>
  </si>
  <si>
    <t>-</t>
  </si>
  <si>
    <t>6--55</t>
  </si>
  <si>
    <t>4--34</t>
  </si>
  <si>
    <t>Not  Out</t>
  </si>
  <si>
    <t>wk</t>
  </si>
  <si>
    <t>Ross j</t>
  </si>
  <si>
    <t>CM &amp; AB</t>
  </si>
  <si>
    <t>Ahearne C</t>
  </si>
  <si>
    <t>4 for 16</t>
  </si>
  <si>
    <t xml:space="preserve">no </t>
  </si>
  <si>
    <t>**Covid-19 Lock down from 23rd March to 5th July</t>
  </si>
  <si>
    <t>4 -- 16</t>
  </si>
  <si>
    <t>2 -- 9</t>
  </si>
  <si>
    <t>0 -- 16</t>
  </si>
  <si>
    <t>3 -- 25</t>
  </si>
  <si>
    <t>1 -- 26</t>
  </si>
  <si>
    <t>3 -- 30</t>
  </si>
  <si>
    <t>2 -- 36</t>
  </si>
  <si>
    <t>4 -- 32</t>
  </si>
  <si>
    <t>2 -- 5</t>
  </si>
  <si>
    <t>4 -- 41</t>
  </si>
  <si>
    <t>1 -- 19</t>
  </si>
  <si>
    <t>0 -- 23</t>
  </si>
  <si>
    <t>2 -- 31</t>
  </si>
  <si>
    <t>0 -- 4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</si>
</sst>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"/>
  </numFmts>
  <fonts count="16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u/>
      <sz val="20"/>
      <name val="Arial"/>
      <family val="2"/>
    </font>
    <font>
      <sz val="10"/>
      <color theme="0" tint="-0.1499984740745262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6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93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93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8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" fontId="0" fillId="0" borderId="0" xfId="0" applyNumberFormat="1" applyFont="1" applyAlignment="1"/>
    <xf numFmtId="2" fontId="0" fillId="0" borderId="0" xfId="0" quotePrefix="1" applyNumberFormat="1" applyAlignment="1">
      <alignment horizontal="center"/>
    </xf>
    <xf numFmtId="0" fontId="0" fillId="0" borderId="3" xfId="0" applyBorder="1"/>
    <xf numFmtId="0" fontId="0" fillId="0" borderId="0" xfId="0" quotePrefix="1"/>
    <xf numFmtId="0" fontId="0" fillId="0" borderId="0" xfId="0" applyFill="1" applyBorder="1" applyAlignment="1">
      <alignment horizontal="right"/>
    </xf>
    <xf numFmtId="165" fontId="0" fillId="0" borderId="0" xfId="0" applyNumberFormat="1" applyFont="1" applyAlignment="1"/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0" fillId="0" borderId="4" xfId="0" applyBorder="1"/>
    <xf numFmtId="0" fontId="4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5" xfId="0" applyBorder="1"/>
    <xf numFmtId="0" fontId="4" fillId="0" borderId="6" xfId="0" applyFont="1" applyBorder="1"/>
    <xf numFmtId="0" fontId="0" fillId="0" borderId="0" xfId="0" applyAlignment="1"/>
    <xf numFmtId="0" fontId="0" fillId="0" borderId="0" xfId="0" quotePrefix="1" applyAlignment="1">
      <alignment horizontal="center"/>
    </xf>
    <xf numFmtId="0" fontId="10" fillId="0" borderId="0" xfId="166" applyFont="1"/>
    <xf numFmtId="0" fontId="2" fillId="0" borderId="0" xfId="166"/>
    <xf numFmtId="0" fontId="2" fillId="0" borderId="0" xfId="166" applyAlignment="1">
      <alignment horizontal="center"/>
    </xf>
    <xf numFmtId="0" fontId="2" fillId="0" borderId="0" xfId="166" applyAlignment="1">
      <alignment horizontal="right"/>
    </xf>
    <xf numFmtId="0" fontId="0" fillId="0" borderId="0" xfId="0" applyNumberFormat="1" applyFont="1" applyAlignment="1">
      <alignment horizontal="center"/>
    </xf>
    <xf numFmtId="2" fontId="0" fillId="0" borderId="0" xfId="0" applyNumberFormat="1" applyAlignmen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4" xfId="0" applyNumberFormat="1" applyFont="1" applyBorder="1" applyAlignment="1"/>
    <xf numFmtId="17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166" applyFont="1" applyAlignment="1">
      <alignment horizontal="right"/>
    </xf>
    <xf numFmtId="0" fontId="1" fillId="0" borderId="0" xfId="166" applyFont="1"/>
    <xf numFmtId="0" fontId="4" fillId="0" borderId="0" xfId="0" applyFont="1" applyBorder="1"/>
    <xf numFmtId="165" fontId="0" fillId="0" borderId="0" xfId="0" applyNumberFormat="1"/>
    <xf numFmtId="0" fontId="0" fillId="0" borderId="0" xfId="0" applyNumberFormat="1" applyFont="1" applyBorder="1" applyAlignment="1"/>
    <xf numFmtId="1" fontId="0" fillId="0" borderId="0" xfId="0" applyNumberForma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93" applyAlignment="1" applyProtection="1">
      <alignment horizontal="left"/>
      <protection hidden="1"/>
    </xf>
    <xf numFmtId="0" fontId="15" fillId="0" borderId="0" xfId="0" applyFont="1" applyAlignment="1">
      <alignment horizontal="right"/>
    </xf>
    <xf numFmtId="0" fontId="15" fillId="0" borderId="0" xfId="0" applyFont="1"/>
    <xf numFmtId="0" fontId="5" fillId="0" borderId="0" xfId="93" quotePrefix="1"/>
    <xf numFmtId="165" fontId="0" fillId="0" borderId="0" xfId="0" applyNumberFormat="1" applyAlignment="1"/>
    <xf numFmtId="17" fontId="0" fillId="0" borderId="0" xfId="0" applyNumberFormat="1" applyAlignment="1">
      <alignment horizontal="right"/>
    </xf>
    <xf numFmtId="0" fontId="0" fillId="0" borderId="0" xfId="0" applyNumberFormat="1" applyAlignment="1"/>
    <xf numFmtId="0" fontId="0" fillId="0" borderId="0" xfId="0" applyNumberFormat="1"/>
    <xf numFmtId="0" fontId="0" fillId="0" borderId="0" xfId="0" applyNumberFormat="1" applyFont="1" applyFill="1" applyBorder="1" applyAlignment="1"/>
    <xf numFmtId="0" fontId="5" fillId="0" borderId="0" xfId="93" applyAlignment="1"/>
    <xf numFmtId="0" fontId="0" fillId="0" borderId="0" xfId="0" applyNumberFormat="1" applyAlignment="1">
      <alignment horizontal="right" vertical="center"/>
    </xf>
    <xf numFmtId="0" fontId="2" fillId="0" borderId="0" xfId="166" applyAlignment="1">
      <alignment horizontal="center"/>
    </xf>
  </cellXfs>
  <cellStyles count="169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8" builtinId="9" hidden="1"/>
    <cellStyle name="Followed Hyperlink" xfId="167" builtinId="9" hidden="1"/>
    <cellStyle name="Followed Hyperlink" xfId="164" builtinId="9" hidden="1"/>
    <cellStyle name="Followed Hyperlink" xfId="162" builtinId="9" hidden="1"/>
    <cellStyle name="Followed Hyperlink" xfId="160" builtinId="9" hidden="1"/>
    <cellStyle name="Followed Hyperlink" xfId="158" builtinId="9" hidden="1"/>
    <cellStyle name="Followed Hyperlink" xfId="156" builtinId="9" hidden="1"/>
    <cellStyle name="Followed Hyperlink" xfId="154" builtinId="9" hidden="1"/>
    <cellStyle name="Followed Hyperlink" xfId="152" builtinId="9" hidden="1"/>
    <cellStyle name="Followed Hyperlink" xfId="150" builtinId="9" hidden="1"/>
    <cellStyle name="Followed Hyperlink" xfId="148" builtinId="9" hidden="1"/>
    <cellStyle name="Followed Hyperlink" xfId="146" builtinId="9" hidden="1"/>
    <cellStyle name="Followed Hyperlink" xfId="144" builtinId="9" hidden="1"/>
    <cellStyle name="Followed Hyperlink" xfId="142" builtinId="9" hidden="1"/>
    <cellStyle name="Followed Hyperlink" xfId="140" builtinId="9" hidden="1"/>
    <cellStyle name="Followed Hyperlink" xfId="138" builtinId="9" hidden="1"/>
    <cellStyle name="Followed Hyperlink" xfId="136" builtinId="9" hidden="1"/>
    <cellStyle name="Followed Hyperlink" xfId="134" builtinId="9" hidden="1"/>
    <cellStyle name="Followed Hyperlink" xfId="132" builtinId="9" hidden="1"/>
    <cellStyle name="Followed Hyperlink" xfId="130" builtinId="9" hidden="1"/>
    <cellStyle name="Followed Hyperlink" xfId="128" builtinId="9" hidden="1"/>
    <cellStyle name="Followed Hyperlink" xfId="126" builtinId="9" hidden="1"/>
    <cellStyle name="Followed Hyperlink" xfId="124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81" builtinId="8" hidden="1"/>
    <cellStyle name="Hyperlink" xfId="65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33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93" builtinId="8"/>
    <cellStyle name="Normal" xfId="0" builtinId="0"/>
    <cellStyle name="Normal 2" xfId="166" xr:uid="{00000000-0005-0000-0000-0000A8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3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4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5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6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7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8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9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0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2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3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4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5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6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7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8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9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0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2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3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4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5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6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7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8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9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0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2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3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4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5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6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7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8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9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0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2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3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4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5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6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7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8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9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0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2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3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[0]!aheac_batrun</c:f>
              <c:numCache>
                <c:formatCode>General</c:formatCode>
                <c:ptCount val="12"/>
                <c:pt idx="0">
                  <c:v>41</c:v>
                </c:pt>
                <c:pt idx="1">
                  <c:v>121</c:v>
                </c:pt>
                <c:pt idx="2">
                  <c:v>306</c:v>
                </c:pt>
                <c:pt idx="3">
                  <c:v>159</c:v>
                </c:pt>
                <c:pt idx="4">
                  <c:v>266</c:v>
                </c:pt>
                <c:pt idx="5">
                  <c:v>109</c:v>
                </c:pt>
                <c:pt idx="6">
                  <c:v>470</c:v>
                </c:pt>
                <c:pt idx="7">
                  <c:v>175</c:v>
                </c:pt>
                <c:pt idx="8">
                  <c:v>382</c:v>
                </c:pt>
                <c:pt idx="9">
                  <c:v>254</c:v>
                </c:pt>
                <c:pt idx="10">
                  <c:v>241</c:v>
                </c:pt>
                <c:pt idx="1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D-8D42-B420-7DB8BA5E5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82432"/>
        <c:axId val="1476345248"/>
      </c:barChart>
      <c:catAx>
        <c:axId val="15747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6345248"/>
        <c:crosses val="autoZero"/>
        <c:auto val="1"/>
        <c:lblAlgn val="ctr"/>
        <c:lblOffset val="100"/>
        <c:noMultiLvlLbl val="1"/>
      </c:catAx>
      <c:valAx>
        <c:axId val="147634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8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'Akers V'!$I$40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V'!$A$41:$A$45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'Akers V'!$I$41:$I$45</c:f>
              <c:numCache>
                <c:formatCode>0.00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2-1A4F-BDA0-73816501A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65360"/>
        <c:axId val="1576568480"/>
      </c:barChart>
      <c:catAx>
        <c:axId val="157656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8480"/>
        <c:crosses val="autoZero"/>
        <c:auto val="1"/>
        <c:lblAlgn val="ctr"/>
        <c:lblOffset val="100"/>
        <c:noMultiLvlLbl val="1"/>
      </c:catAx>
      <c:valAx>
        <c:axId val="157656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C'!$I$40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[0]!mattc_bwlyrs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[0]!mattc_bwlec</c:f>
              <c:numCache>
                <c:formatCode>0.00</c:formatCode>
                <c:ptCount val="3"/>
                <c:pt idx="0">
                  <c:v>9.589041095890412</c:v>
                </c:pt>
                <c:pt idx="1">
                  <c:v>5.8965517241379306</c:v>
                </c:pt>
                <c:pt idx="2">
                  <c:v>5.6109725685785534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2-CF40-9FF0-FFF71AEBA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C'!$J$40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[0]!mattc_bwlyrs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[0]!mattc_bwlsr</c:f>
              <c:numCache>
                <c:formatCode>0.00</c:formatCode>
                <c:ptCount val="3"/>
                <c:pt idx="0">
                  <c:v>14.6</c:v>
                </c:pt>
                <c:pt idx="1">
                  <c:v>17.399999999999999</c:v>
                </c:pt>
                <c:pt idx="2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2-0947-A0EF-DFB0D7333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C'!$G$7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[0]!mattc_batrun</c:f>
              <c:numCache>
                <c:formatCode>General</c:formatCode>
                <c:ptCount val="3"/>
                <c:pt idx="0">
                  <c:v>141</c:v>
                </c:pt>
                <c:pt idx="1">
                  <c:v>189</c:v>
                </c:pt>
                <c:pt idx="2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1-B847-8B7B-F3999BEB5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89312"/>
        <c:axId val="1576492432"/>
      </c:barChart>
      <c:catAx>
        <c:axId val="157648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92432"/>
        <c:crosses val="autoZero"/>
        <c:auto val="1"/>
        <c:lblAlgn val="ctr"/>
        <c:lblOffset val="100"/>
        <c:noMultiLvlLbl val="1"/>
      </c:catAx>
      <c:valAx>
        <c:axId val="157649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89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C'!$J$7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[0]!mattc_batav</c:f>
              <c:numCache>
                <c:formatCode>0.00</c:formatCode>
                <c:ptCount val="3"/>
                <c:pt idx="0">
                  <c:v>23.5</c:v>
                </c:pt>
                <c:pt idx="1">
                  <c:v>21</c:v>
                </c:pt>
                <c:pt idx="2">
                  <c:v>34.888888888888886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6-C148-828E-5D976C30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17312"/>
        <c:axId val="1576520432"/>
      </c:barChart>
      <c:catAx>
        <c:axId val="15765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20432"/>
        <c:crosses val="autoZero"/>
        <c:auto val="1"/>
        <c:lblAlgn val="ctr"/>
        <c:lblOffset val="100"/>
        <c:noMultiLvlLbl val="1"/>
      </c:catAx>
      <c:valAx>
        <c:axId val="157652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17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[0]!mattk_batrun</c:f>
              <c:numCache>
                <c:formatCode>General</c:formatCode>
                <c:ptCount val="7"/>
                <c:pt idx="0">
                  <c:v>45</c:v>
                </c:pt>
                <c:pt idx="1">
                  <c:v>85</c:v>
                </c:pt>
                <c:pt idx="2">
                  <c:v>97</c:v>
                </c:pt>
                <c:pt idx="3">
                  <c:v>115</c:v>
                </c:pt>
                <c:pt idx="4">
                  <c:v>66</c:v>
                </c:pt>
                <c:pt idx="5">
                  <c:v>30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B-1E41-BCBB-E279F956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89312"/>
        <c:axId val="1576492432"/>
      </c:barChart>
      <c:catAx>
        <c:axId val="157648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92432"/>
        <c:crosses val="autoZero"/>
        <c:auto val="1"/>
        <c:lblAlgn val="ctr"/>
        <c:lblOffset val="100"/>
        <c:noMultiLvlLbl val="1"/>
      </c:catAx>
      <c:valAx>
        <c:axId val="157649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89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[0]!mattk_batav</c:f>
              <c:numCache>
                <c:formatCode>0.00</c:formatCode>
                <c:ptCount val="7"/>
                <c:pt idx="0">
                  <c:v>45</c:v>
                </c:pt>
                <c:pt idx="1">
                  <c:v>14.167</c:v>
                </c:pt>
                <c:pt idx="2">
                  <c:v>7.4615384615384617</c:v>
                </c:pt>
                <c:pt idx="3">
                  <c:v>7.666666666666667</c:v>
                </c:pt>
                <c:pt idx="4">
                  <c:v>11</c:v>
                </c:pt>
                <c:pt idx="5">
                  <c:v>7.5</c:v>
                </c:pt>
                <c:pt idx="6">
                  <c:v>3.1111111111111112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124C-A5BA-3AB6D4EF1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17312"/>
        <c:axId val="1576520432"/>
      </c:barChart>
      <c:catAx>
        <c:axId val="15765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20432"/>
        <c:crosses val="autoZero"/>
        <c:auto val="1"/>
        <c:lblAlgn val="ctr"/>
        <c:lblOffset val="100"/>
        <c:noMultiLvlLbl val="1"/>
      </c:catAx>
      <c:valAx>
        <c:axId val="157652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17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K'!$D$41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[0]!mattk_bwlyrs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[0]!mattk_wkts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9448-BEB5-4DC41A1C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83952"/>
        <c:axId val="1628287712"/>
      </c:barChart>
      <c:catAx>
        <c:axId val="16282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7712"/>
        <c:crosses val="autoZero"/>
        <c:auto val="1"/>
        <c:lblAlgn val="ctr"/>
        <c:lblOffset val="100"/>
        <c:noMultiLvlLbl val="1"/>
      </c:catAx>
      <c:valAx>
        <c:axId val="16282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K'!$I$41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[0]!mattk_bwlyrs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[0]!mattk_bwlav</c:f>
              <c:numCache>
                <c:formatCode>0.00</c:formatCode>
                <c:ptCount val="6"/>
                <c:pt idx="0">
                  <c:v>54.5</c:v>
                </c:pt>
                <c:pt idx="1">
                  <c:v>28.5</c:v>
                </c:pt>
                <c:pt idx="2">
                  <c:v>29.5</c:v>
                </c:pt>
                <c:pt idx="3">
                  <c:v>100</c:v>
                </c:pt>
                <c:pt idx="4">
                  <c:v>27.8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8-D140-BA4D-F186D3282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K'!$G$41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[0]!mattk_bwlyrs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[0]!mattk_bwlec</c:f>
              <c:numCache>
                <c:formatCode>0.00</c:formatCode>
                <c:ptCount val="6"/>
                <c:pt idx="0">
                  <c:v>4.7391304347826084</c:v>
                </c:pt>
                <c:pt idx="1">
                  <c:v>4.441558441558441</c:v>
                </c:pt>
                <c:pt idx="2">
                  <c:v>4.72</c:v>
                </c:pt>
                <c:pt idx="3">
                  <c:v>6.8965517241379306</c:v>
                </c:pt>
                <c:pt idx="4">
                  <c:v>4.4838709677419351</c:v>
                </c:pt>
                <c:pt idx="5">
                  <c:v>6.1276595744680851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D-5C42-A724-5ACB66734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K'!$H$41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[0]!mattk_bwlyrs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[0]!mattk_bwlsr</c:f>
              <c:numCache>
                <c:formatCode>0.00</c:formatCode>
                <c:ptCount val="6"/>
                <c:pt idx="0">
                  <c:v>69</c:v>
                </c:pt>
                <c:pt idx="1">
                  <c:v>38.5</c:v>
                </c:pt>
                <c:pt idx="2">
                  <c:v>37.5</c:v>
                </c:pt>
                <c:pt idx="3">
                  <c:v>87</c:v>
                </c:pt>
                <c:pt idx="4">
                  <c:v>37.200000000000003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1-D247-99A9-BF13078A3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'Akers V'!$G$40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V'!$A$41:$A$45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'Akers V'!$G$41:$G$45</c:f>
              <c:numCache>
                <c:formatCode>0.00</c:formatCode>
                <c:ptCount val="5"/>
                <c:pt idx="0">
                  <c:v>3.3333333333333335</c:v>
                </c:pt>
                <c:pt idx="1">
                  <c:v>0</c:v>
                </c:pt>
                <c:pt idx="2">
                  <c:v>0</c:v>
                </c:pt>
                <c:pt idx="3">
                  <c:v>8.5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E-B543-8CB3-C5B36DDAA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92768"/>
        <c:axId val="1576595888"/>
      </c:barChart>
      <c:catAx>
        <c:axId val="157659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5888"/>
        <c:crosses val="autoZero"/>
        <c:auto val="1"/>
        <c:lblAlgn val="ctr"/>
        <c:lblOffset val="100"/>
        <c:noMultiLvlLbl val="1"/>
      </c:catAx>
      <c:valAx>
        <c:axId val="157659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Runs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786334414386"/>
          <c:y val="0.166561355756456"/>
          <c:w val="0.81438956332087797"/>
          <c:h val="0.63343864424354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[0]!mimmc_batav</c:f>
              <c:numCache>
                <c:formatCode>General</c:formatCode>
                <c:ptCount val="28"/>
                <c:pt idx="0">
                  <c:v>4.17</c:v>
                </c:pt>
                <c:pt idx="1">
                  <c:v>5.29</c:v>
                </c:pt>
                <c:pt idx="2">
                  <c:v>19.600000000000001</c:v>
                </c:pt>
                <c:pt idx="3">
                  <c:v>25</c:v>
                </c:pt>
                <c:pt idx="4">
                  <c:v>5.25</c:v>
                </c:pt>
                <c:pt idx="5">
                  <c:v>20.88</c:v>
                </c:pt>
                <c:pt idx="6">
                  <c:v>6.4</c:v>
                </c:pt>
                <c:pt idx="7">
                  <c:v>12.17</c:v>
                </c:pt>
                <c:pt idx="8">
                  <c:v>5.5</c:v>
                </c:pt>
                <c:pt idx="9">
                  <c:v>8</c:v>
                </c:pt>
                <c:pt idx="10">
                  <c:v>5.75</c:v>
                </c:pt>
                <c:pt idx="11">
                  <c:v>14.58</c:v>
                </c:pt>
                <c:pt idx="12">
                  <c:v>28.73</c:v>
                </c:pt>
                <c:pt idx="13">
                  <c:v>15.79</c:v>
                </c:pt>
                <c:pt idx="14">
                  <c:v>23</c:v>
                </c:pt>
                <c:pt idx="15">
                  <c:v>8.5299999999999994</c:v>
                </c:pt>
                <c:pt idx="16">
                  <c:v>10.64</c:v>
                </c:pt>
                <c:pt idx="17">
                  <c:v>50.25</c:v>
                </c:pt>
                <c:pt idx="18">
                  <c:v>10.67</c:v>
                </c:pt>
                <c:pt idx="19">
                  <c:v>13.9</c:v>
                </c:pt>
                <c:pt idx="20">
                  <c:v>7.33</c:v>
                </c:pt>
                <c:pt idx="21">
                  <c:v>17.329999999999998</c:v>
                </c:pt>
                <c:pt idx="22">
                  <c:v>3.25</c:v>
                </c:pt>
                <c:pt idx="23" formatCode="0.00">
                  <c:v>44</c:v>
                </c:pt>
                <c:pt idx="24" formatCode="0.00">
                  <c:v>4.7777777777777777</c:v>
                </c:pt>
                <c:pt idx="25" formatCode="0.00">
                  <c:v>4.9000000000000004</c:v>
                </c:pt>
                <c:pt idx="26" formatCode="0.00">
                  <c:v>26.666666666666668</c:v>
                </c:pt>
                <c:pt idx="27" formatCode="0.0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0-BB40-B6D1-3EC2C0E69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271136"/>
        <c:axId val="1625273184"/>
      </c:barChart>
      <c:catAx>
        <c:axId val="16252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27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3.1553398058252399E-2"/>
              <c:y val="0.37209287759484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7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2439062800076799"/>
          <c:y val="3.940899973054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2938157635801"/>
          <c:y val="0.17112182269991899"/>
          <c:w val="0.82694051693139503"/>
          <c:h val="0.61160623933415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[0]!mimmc_batrun</c:f>
              <c:numCache>
                <c:formatCode>General</c:formatCode>
                <c:ptCount val="28"/>
                <c:pt idx="0">
                  <c:v>25</c:v>
                </c:pt>
                <c:pt idx="1">
                  <c:v>37</c:v>
                </c:pt>
                <c:pt idx="2">
                  <c:v>98</c:v>
                </c:pt>
                <c:pt idx="3">
                  <c:v>100</c:v>
                </c:pt>
                <c:pt idx="4">
                  <c:v>21</c:v>
                </c:pt>
                <c:pt idx="5">
                  <c:v>167</c:v>
                </c:pt>
                <c:pt idx="6">
                  <c:v>32</c:v>
                </c:pt>
                <c:pt idx="7">
                  <c:v>73</c:v>
                </c:pt>
                <c:pt idx="8">
                  <c:v>11</c:v>
                </c:pt>
                <c:pt idx="9">
                  <c:v>40</c:v>
                </c:pt>
                <c:pt idx="10">
                  <c:v>23</c:v>
                </c:pt>
                <c:pt idx="11">
                  <c:v>277</c:v>
                </c:pt>
                <c:pt idx="12">
                  <c:v>632</c:v>
                </c:pt>
                <c:pt idx="13">
                  <c:v>221</c:v>
                </c:pt>
                <c:pt idx="14">
                  <c:v>368</c:v>
                </c:pt>
                <c:pt idx="15">
                  <c:v>145</c:v>
                </c:pt>
                <c:pt idx="16">
                  <c:v>117</c:v>
                </c:pt>
                <c:pt idx="17">
                  <c:v>201</c:v>
                </c:pt>
                <c:pt idx="18">
                  <c:v>32</c:v>
                </c:pt>
                <c:pt idx="19">
                  <c:v>139</c:v>
                </c:pt>
                <c:pt idx="20">
                  <c:v>66</c:v>
                </c:pt>
                <c:pt idx="21">
                  <c:v>52</c:v>
                </c:pt>
                <c:pt idx="22">
                  <c:v>13</c:v>
                </c:pt>
                <c:pt idx="23">
                  <c:v>44</c:v>
                </c:pt>
                <c:pt idx="24">
                  <c:v>43</c:v>
                </c:pt>
                <c:pt idx="25">
                  <c:v>49</c:v>
                </c:pt>
                <c:pt idx="26">
                  <c:v>80</c:v>
                </c:pt>
                <c:pt idx="2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F-B848-97B5-A6980CEBA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73680"/>
        <c:axId val="1625076800"/>
      </c:barChart>
      <c:catAx>
        <c:axId val="162507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313420414716801"/>
              <c:y val="0.90501931079907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07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3.1707317073170697E-2"/>
              <c:y val="0.394089398521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7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16666628068550299"/>
          <c:w val="0.86063595368728596"/>
          <c:h val="0.61446609856168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C'!$D$63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[0]!mimmc_wkts</c:f>
              <c:numCache>
                <c:formatCode>General</c:formatCode>
                <c:ptCount val="28"/>
                <c:pt idx="0">
                  <c:v>35</c:v>
                </c:pt>
                <c:pt idx="1">
                  <c:v>37</c:v>
                </c:pt>
                <c:pt idx="2">
                  <c:v>20</c:v>
                </c:pt>
                <c:pt idx="3">
                  <c:v>37</c:v>
                </c:pt>
                <c:pt idx="4">
                  <c:v>51</c:v>
                </c:pt>
                <c:pt idx="5">
                  <c:v>28</c:v>
                </c:pt>
                <c:pt idx="6">
                  <c:v>41</c:v>
                </c:pt>
                <c:pt idx="7">
                  <c:v>27</c:v>
                </c:pt>
                <c:pt idx="8">
                  <c:v>10</c:v>
                </c:pt>
                <c:pt idx="9">
                  <c:v>31</c:v>
                </c:pt>
                <c:pt idx="10">
                  <c:v>28</c:v>
                </c:pt>
                <c:pt idx="11">
                  <c:v>50</c:v>
                </c:pt>
                <c:pt idx="12">
                  <c:v>61</c:v>
                </c:pt>
                <c:pt idx="13">
                  <c:v>42</c:v>
                </c:pt>
                <c:pt idx="14">
                  <c:v>25</c:v>
                </c:pt>
                <c:pt idx="15">
                  <c:v>39</c:v>
                </c:pt>
                <c:pt idx="16">
                  <c:v>39</c:v>
                </c:pt>
                <c:pt idx="17">
                  <c:v>35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36</c:v>
                </c:pt>
                <c:pt idx="22">
                  <c:v>37</c:v>
                </c:pt>
                <c:pt idx="23">
                  <c:v>43</c:v>
                </c:pt>
                <c:pt idx="24">
                  <c:v>53</c:v>
                </c:pt>
                <c:pt idx="25" formatCode="0">
                  <c:v>37</c:v>
                </c:pt>
                <c:pt idx="26">
                  <c:v>48</c:v>
                </c:pt>
                <c:pt idx="2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4-774A-9CAA-F04E7B9D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98608"/>
        <c:axId val="1625101728"/>
      </c:barChart>
      <c:catAx>
        <c:axId val="16250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01728"/>
        <c:crosses val="autoZero"/>
        <c:auto val="1"/>
        <c:lblAlgn val="ctr"/>
        <c:lblOffset val="100"/>
        <c:tickMarkSkip val="1"/>
        <c:noMultiLvlLbl val="0"/>
      </c:catAx>
      <c:valAx>
        <c:axId val="162510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98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84340096174"/>
          <c:y val="3.9408866995073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8210177961001"/>
          <c:y val="0.15843877985319599"/>
          <c:w val="0.80072091971036097"/>
          <c:h val="0.58805251241892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C'!$I$63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[0]!mimmc_bwlav</c:f>
              <c:numCache>
                <c:formatCode>0.00</c:formatCode>
                <c:ptCount val="28"/>
                <c:pt idx="0">
                  <c:v>16.514285714285716</c:v>
                </c:pt>
                <c:pt idx="1">
                  <c:v>12.837837837837839</c:v>
                </c:pt>
                <c:pt idx="2">
                  <c:v>17.5</c:v>
                </c:pt>
                <c:pt idx="3">
                  <c:v>18.783783783783782</c:v>
                </c:pt>
                <c:pt idx="4">
                  <c:v>11.392156862745098</c:v>
                </c:pt>
                <c:pt idx="5">
                  <c:v>16.642857142857142</c:v>
                </c:pt>
                <c:pt idx="6">
                  <c:v>14.439024390243903</c:v>
                </c:pt>
                <c:pt idx="7">
                  <c:v>15.74074074074074</c:v>
                </c:pt>
                <c:pt idx="8">
                  <c:v>29.6</c:v>
                </c:pt>
                <c:pt idx="9">
                  <c:v>15.96774193548387</c:v>
                </c:pt>
                <c:pt idx="10">
                  <c:v>15.107142857142858</c:v>
                </c:pt>
                <c:pt idx="11">
                  <c:v>12.68</c:v>
                </c:pt>
                <c:pt idx="12">
                  <c:v>9.9836065573770494</c:v>
                </c:pt>
                <c:pt idx="13">
                  <c:v>8.7857142857142865</c:v>
                </c:pt>
                <c:pt idx="14">
                  <c:v>16.04</c:v>
                </c:pt>
                <c:pt idx="15">
                  <c:v>10.512820512820513</c:v>
                </c:pt>
                <c:pt idx="16">
                  <c:v>11.076923076923077</c:v>
                </c:pt>
                <c:pt idx="17">
                  <c:v>13.657142857142857</c:v>
                </c:pt>
                <c:pt idx="18">
                  <c:v>11.666666666666666</c:v>
                </c:pt>
                <c:pt idx="19">
                  <c:v>10.210526315789474</c:v>
                </c:pt>
                <c:pt idx="20">
                  <c:v>18.219512195121951</c:v>
                </c:pt>
                <c:pt idx="21">
                  <c:v>10.333333333333334</c:v>
                </c:pt>
                <c:pt idx="22">
                  <c:v>13.162162162162161</c:v>
                </c:pt>
                <c:pt idx="23">
                  <c:v>13.720930232558139</c:v>
                </c:pt>
                <c:pt idx="24">
                  <c:v>13.09433962264151</c:v>
                </c:pt>
                <c:pt idx="25">
                  <c:v>16.864864864864863</c:v>
                </c:pt>
                <c:pt idx="26">
                  <c:v>10.375</c:v>
                </c:pt>
                <c:pt idx="27">
                  <c:v>20.523809523809526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E745-B82F-44CABF145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123536"/>
        <c:axId val="1625126656"/>
      </c:barChart>
      <c:catAx>
        <c:axId val="162512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26656"/>
        <c:crosses val="autoZero"/>
        <c:auto val="1"/>
        <c:lblAlgn val="ctr"/>
        <c:lblOffset val="100"/>
        <c:tickMarkSkip val="1"/>
        <c:noMultiLvlLbl val="0"/>
      </c:catAx>
      <c:valAx>
        <c:axId val="162512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2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88507002318098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60053483661701"/>
          <c:y val="0.17678075027578899"/>
          <c:w val="0.79100428337546602"/>
          <c:h val="0.6052564847462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C'!$H$63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[0]!mimmc_bwlsr</c:f>
              <c:numCache>
                <c:formatCode>0.00</c:formatCode>
                <c:ptCount val="28"/>
                <c:pt idx="0">
                  <c:v>35.382857142857148</c:v>
                </c:pt>
                <c:pt idx="1">
                  <c:v>32.108108108108105</c:v>
                </c:pt>
                <c:pt idx="2">
                  <c:v>39.299999999999997</c:v>
                </c:pt>
                <c:pt idx="3">
                  <c:v>31.491891891891886</c:v>
                </c:pt>
                <c:pt idx="4">
                  <c:v>24.976470588235298</c:v>
                </c:pt>
                <c:pt idx="5">
                  <c:v>39.685714285714276</c:v>
                </c:pt>
                <c:pt idx="6">
                  <c:v>34.68292682926829</c:v>
                </c:pt>
                <c:pt idx="7">
                  <c:v>36.93333333333333</c:v>
                </c:pt>
                <c:pt idx="8">
                  <c:v>67.259999999999991</c:v>
                </c:pt>
                <c:pt idx="9">
                  <c:v>31.180645161290318</c:v>
                </c:pt>
                <c:pt idx="10">
                  <c:v>29.871428571428574</c:v>
                </c:pt>
                <c:pt idx="11">
                  <c:v>24.611999999999998</c:v>
                </c:pt>
                <c:pt idx="12">
                  <c:v>20.970491803278687</c:v>
                </c:pt>
                <c:pt idx="13">
                  <c:v>18.585714285714282</c:v>
                </c:pt>
                <c:pt idx="14">
                  <c:v>29.52</c:v>
                </c:pt>
                <c:pt idx="15">
                  <c:v>25.46153846153846</c:v>
                </c:pt>
                <c:pt idx="16">
                  <c:v>24.353846153846156</c:v>
                </c:pt>
                <c:pt idx="17">
                  <c:v>26.297142857142859</c:v>
                </c:pt>
                <c:pt idx="18">
                  <c:v>24.233333333333334</c:v>
                </c:pt>
                <c:pt idx="19">
                  <c:v>22.042105263157893</c:v>
                </c:pt>
                <c:pt idx="20">
                  <c:v>32.692682926829271</c:v>
                </c:pt>
                <c:pt idx="21">
                  <c:v>22.133333333333336</c:v>
                </c:pt>
                <c:pt idx="22">
                  <c:v>27.340540540540538</c:v>
                </c:pt>
                <c:pt idx="23">
                  <c:v>24.460465116279074</c:v>
                </c:pt>
                <c:pt idx="24">
                  <c:v>24.362264150943393</c:v>
                </c:pt>
                <c:pt idx="25">
                  <c:v>29.524329729729732</c:v>
                </c:pt>
                <c:pt idx="26">
                  <c:v>23.862500000000001</c:v>
                </c:pt>
                <c:pt idx="2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5-D741-ACF5-E11A0614E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148288"/>
        <c:axId val="1625151408"/>
      </c:barChart>
      <c:catAx>
        <c:axId val="162514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51408"/>
        <c:crosses val="autoZero"/>
        <c:auto val="1"/>
        <c:lblAlgn val="ctr"/>
        <c:lblOffset val="100"/>
        <c:tickMarkSkip val="1"/>
        <c:noMultiLvlLbl val="0"/>
      </c:catAx>
      <c:valAx>
        <c:axId val="162515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Balls/Wkt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4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408866995073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5087265551701"/>
          <c:y val="0.16713272943473401"/>
          <c:w val="0.81191466942544599"/>
          <c:h val="0.60555712881214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C'!$G$63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[0]!mimmc_bwlec</c:f>
              <c:numCache>
                <c:formatCode>0.00</c:formatCode>
                <c:ptCount val="28"/>
                <c:pt idx="0">
                  <c:v>2.8003875968992249</c:v>
                </c:pt>
                <c:pt idx="1">
                  <c:v>2.3989898989898988</c:v>
                </c:pt>
                <c:pt idx="2">
                  <c:v>2.6717557251908395</c:v>
                </c:pt>
                <c:pt idx="3">
                  <c:v>3.5787847579814627</c:v>
                </c:pt>
                <c:pt idx="4">
                  <c:v>2.7366933584550162</c:v>
                </c:pt>
                <c:pt idx="5">
                  <c:v>2.516198704103672</c:v>
                </c:pt>
                <c:pt idx="6">
                  <c:v>2.4978902953586499</c:v>
                </c:pt>
                <c:pt idx="7">
                  <c:v>2.5571600481347776</c:v>
                </c:pt>
                <c:pt idx="8">
                  <c:v>2.6404995539696703</c:v>
                </c:pt>
                <c:pt idx="9">
                  <c:v>3.0726256983240225</c:v>
                </c:pt>
                <c:pt idx="10">
                  <c:v>3.0344332855093255</c:v>
                </c:pt>
                <c:pt idx="11">
                  <c:v>3.0911750365675279</c:v>
                </c:pt>
                <c:pt idx="12">
                  <c:v>2.856472795497186</c:v>
                </c:pt>
                <c:pt idx="13">
                  <c:v>2.8362797847809378</c:v>
                </c:pt>
                <c:pt idx="14">
                  <c:v>3.2601626016260163</c:v>
                </c:pt>
                <c:pt idx="15">
                  <c:v>2.4773413897280965</c:v>
                </c:pt>
                <c:pt idx="16">
                  <c:v>2.7289955780164243</c:v>
                </c:pt>
                <c:pt idx="17">
                  <c:v>3.1160365058670143</c:v>
                </c:pt>
                <c:pt idx="18">
                  <c:v>2.8885832187070148</c:v>
                </c:pt>
                <c:pt idx="19">
                  <c:v>2.7793696275071635</c:v>
                </c:pt>
                <c:pt idx="20">
                  <c:v>3.343777976723366</c:v>
                </c:pt>
                <c:pt idx="21">
                  <c:v>2.8012048192771082</c:v>
                </c:pt>
                <c:pt idx="22">
                  <c:v>2.8884934756820879</c:v>
                </c:pt>
                <c:pt idx="23">
                  <c:v>3.3656588705077009</c:v>
                </c:pt>
                <c:pt idx="24">
                  <c:v>3.2249070631970262</c:v>
                </c:pt>
                <c:pt idx="25">
                  <c:v>3.4273153739810742</c:v>
                </c:pt>
                <c:pt idx="26">
                  <c:v>2.6086956521739131</c:v>
                </c:pt>
                <c:pt idx="27">
                  <c:v>3.6218487394957983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0-F541-8372-17066E929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173216"/>
        <c:axId val="1625176336"/>
      </c:barChart>
      <c:catAx>
        <c:axId val="16251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76336"/>
        <c:crosses val="autoZero"/>
        <c:auto val="1"/>
        <c:lblAlgn val="ctr"/>
        <c:lblOffset val="100"/>
        <c:tickMarkSkip val="1"/>
        <c:noMultiLvlLbl val="0"/>
      </c:catAx>
      <c:valAx>
        <c:axId val="162517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17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[0]!smitb_batrun</c:f>
              <c:numCache>
                <c:formatCode>General</c:formatCode>
                <c:ptCount val="8"/>
                <c:pt idx="0">
                  <c:v>100</c:v>
                </c:pt>
                <c:pt idx="1">
                  <c:v>138</c:v>
                </c:pt>
                <c:pt idx="2">
                  <c:v>393</c:v>
                </c:pt>
                <c:pt idx="3">
                  <c:v>60</c:v>
                </c:pt>
                <c:pt idx="4">
                  <c:v>189</c:v>
                </c:pt>
                <c:pt idx="5">
                  <c:v>195</c:v>
                </c:pt>
                <c:pt idx="6">
                  <c:v>366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A-CB4F-BCB8-53179081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348112"/>
        <c:axId val="1626351232"/>
      </c:barChart>
      <c:catAx>
        <c:axId val="162634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351232"/>
        <c:crosses val="autoZero"/>
        <c:auto val="1"/>
        <c:lblAlgn val="ctr"/>
        <c:lblOffset val="100"/>
        <c:noMultiLvlLbl val="1"/>
      </c:catAx>
      <c:valAx>
        <c:axId val="162635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34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B'!$I$6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[0]!smitb_batav</c:f>
              <c:numCache>
                <c:formatCode>0.00</c:formatCode>
                <c:ptCount val="8"/>
                <c:pt idx="0">
                  <c:v>16.667000000000002</c:v>
                </c:pt>
                <c:pt idx="1">
                  <c:v>10.615</c:v>
                </c:pt>
                <c:pt idx="2">
                  <c:v>30.231000000000002</c:v>
                </c:pt>
                <c:pt idx="3">
                  <c:v>12</c:v>
                </c:pt>
                <c:pt idx="4">
                  <c:v>14.538461538461538</c:v>
                </c:pt>
                <c:pt idx="5">
                  <c:v>17.727272727272727</c:v>
                </c:pt>
                <c:pt idx="6">
                  <c:v>33.272727272727273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B-EC44-9F1D-22B9A7168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375968"/>
        <c:axId val="1626379088"/>
      </c:barChart>
      <c:catAx>
        <c:axId val="162637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379088"/>
        <c:crosses val="autoZero"/>
        <c:auto val="1"/>
        <c:lblAlgn val="ctr"/>
        <c:lblOffset val="100"/>
        <c:noMultiLvlLbl val="1"/>
      </c:catAx>
      <c:valAx>
        <c:axId val="162637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37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'Ross J'!$F$7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[0]!rossj_yrs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[0]!rossj_batrun</c:f>
              <c:numCache>
                <c:formatCode>General</c:formatCode>
                <c:ptCount val="3"/>
                <c:pt idx="0">
                  <c:v>62</c:v>
                </c:pt>
                <c:pt idx="1">
                  <c:v>466</c:v>
                </c:pt>
                <c:pt idx="2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0-2342-8468-3A12A619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58560"/>
        <c:axId val="1626793344"/>
      </c:barChart>
      <c:catAx>
        <c:axId val="16265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93344"/>
        <c:crosses val="autoZero"/>
        <c:auto val="1"/>
        <c:lblAlgn val="ctr"/>
        <c:lblOffset val="100"/>
        <c:noMultiLvlLbl val="1"/>
      </c:catAx>
      <c:valAx>
        <c:axId val="162679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5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'Ross J'!$I$7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[0]!rossj_yrs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[0]!rossj_batav</c:f>
              <c:numCache>
                <c:formatCode>0.00</c:formatCode>
                <c:ptCount val="3"/>
                <c:pt idx="0">
                  <c:v>62</c:v>
                </c:pt>
                <c:pt idx="1">
                  <c:v>51.777777777777779</c:v>
                </c:pt>
                <c:pt idx="2">
                  <c:v>55.833333333333336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E-5B45-B328-E2BA3B51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24144"/>
        <c:axId val="1626827264"/>
      </c:barChart>
      <c:catAx>
        <c:axId val="16268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7264"/>
        <c:crosses val="autoZero"/>
        <c:auto val="1"/>
        <c:lblAlgn val="ctr"/>
        <c:lblOffset val="100"/>
        <c:noMultiLvlLbl val="1"/>
      </c:catAx>
      <c:valAx>
        <c:axId val="16268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'Akers V'!$H$40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V'!$A$41:$A$45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'Akers V'!$H$41:$H$45</c:f>
              <c:numCache>
                <c:formatCode>0.00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2-164C-B3ED-BFAC60EE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20144"/>
        <c:axId val="1576623264"/>
      </c:barChart>
      <c:catAx>
        <c:axId val="157662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3264"/>
        <c:crosses val="autoZero"/>
        <c:auto val="1"/>
        <c:lblAlgn val="ctr"/>
        <c:lblOffset val="100"/>
        <c:noMultiLvlLbl val="1"/>
      </c:catAx>
      <c:valAx>
        <c:axId val="15766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'Ross J'!$D$37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[0]!rossj_yrs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[0]!rossj_wkts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0445-8DF6-286F1466E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83952"/>
        <c:axId val="1628287712"/>
      </c:barChart>
      <c:catAx>
        <c:axId val="16282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7712"/>
        <c:crosses val="autoZero"/>
        <c:auto val="1"/>
        <c:lblAlgn val="ctr"/>
        <c:lblOffset val="100"/>
        <c:noMultiLvlLbl val="1"/>
      </c:catAx>
      <c:valAx>
        <c:axId val="16282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[0]!russt_batrun</c:f>
              <c:numCache>
                <c:formatCode>General</c:formatCode>
                <c:ptCount val="9"/>
                <c:pt idx="0">
                  <c:v>23</c:v>
                </c:pt>
                <c:pt idx="1">
                  <c:v>9</c:v>
                </c:pt>
                <c:pt idx="2">
                  <c:v>18</c:v>
                </c:pt>
                <c:pt idx="3">
                  <c:v>0</c:v>
                </c:pt>
                <c:pt idx="4">
                  <c:v>47</c:v>
                </c:pt>
                <c:pt idx="5">
                  <c:v>8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E-9F49-9AFC-19A7D97DB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10560"/>
        <c:axId val="1626413680"/>
      </c:barChart>
      <c:catAx>
        <c:axId val="16264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13680"/>
        <c:crosses val="autoZero"/>
        <c:auto val="1"/>
        <c:lblAlgn val="ctr"/>
        <c:lblOffset val="100"/>
        <c:noMultiLvlLbl val="1"/>
      </c:catAx>
      <c:valAx>
        <c:axId val="162641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1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[0]!russt_batav</c:f>
              <c:numCache>
                <c:formatCode>0.00</c:formatCode>
                <c:ptCount val="9"/>
                <c:pt idx="0">
                  <c:v>11.5</c:v>
                </c:pt>
                <c:pt idx="1">
                  <c:v>3</c:v>
                </c:pt>
                <c:pt idx="2">
                  <c:v>3.6</c:v>
                </c:pt>
                <c:pt idx="3">
                  <c:v>0</c:v>
                </c:pt>
                <c:pt idx="4">
                  <c:v>47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F-CB4F-998F-DB871CF2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38416"/>
        <c:axId val="1626441536"/>
      </c:barChart>
      <c:catAx>
        <c:axId val="162643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41536"/>
        <c:crosses val="autoZero"/>
        <c:auto val="1"/>
        <c:lblAlgn val="ctr"/>
        <c:lblOffset val="100"/>
        <c:noMultiLvlLbl val="1"/>
      </c:catAx>
      <c:valAx>
        <c:axId val="162644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Av</a:t>
                </a:r>
                <a:r>
                  <a:rPr lang="en-US" baseline="0"/>
                  <a:t> Runs/wkt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3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[0]!russt_wkts</c:f>
              <c:numCache>
                <c:formatCode>General</c:formatCode>
                <c:ptCount val="9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D-3B49-AA12-8BB6C18B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66096"/>
        <c:axId val="1626469216"/>
      </c:barChart>
      <c:catAx>
        <c:axId val="162646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69216"/>
        <c:crosses val="autoZero"/>
        <c:auto val="1"/>
        <c:lblAlgn val="ctr"/>
        <c:lblOffset val="100"/>
        <c:noMultiLvlLbl val="1"/>
      </c:catAx>
      <c:valAx>
        <c:axId val="16264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6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[0]!russt_bwlav</c:f>
              <c:numCache>
                <c:formatCode>0.00</c:formatCode>
                <c:ptCount val="9"/>
                <c:pt idx="0">
                  <c:v>15.166666666666666</c:v>
                </c:pt>
                <c:pt idx="1">
                  <c:v>13</c:v>
                </c:pt>
                <c:pt idx="2">
                  <c:v>18.899999999999999</c:v>
                </c:pt>
                <c:pt idx="3">
                  <c:v>29</c:v>
                </c:pt>
                <c:pt idx="4">
                  <c:v>29.5</c:v>
                </c:pt>
                <c:pt idx="5">
                  <c:v>13.461538461538462</c:v>
                </c:pt>
                <c:pt idx="6">
                  <c:v>14.666666666666666</c:v>
                </c:pt>
                <c:pt idx="7">
                  <c:v>7.333333333333333</c:v>
                </c:pt>
                <c:pt idx="8">
                  <c:v>18.166666666666668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0-8C4A-BFBC-DF6DFE7A2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93552"/>
        <c:axId val="1626496672"/>
      </c:barChart>
      <c:catAx>
        <c:axId val="162649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96672"/>
        <c:crosses val="autoZero"/>
        <c:auto val="1"/>
        <c:lblAlgn val="ctr"/>
        <c:lblOffset val="100"/>
        <c:noMultiLvlLbl val="1"/>
      </c:catAx>
      <c:valAx>
        <c:axId val="162649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49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[0]!russt_bwlec</c:f>
              <c:numCache>
                <c:formatCode>0.00</c:formatCode>
                <c:ptCount val="9"/>
                <c:pt idx="0">
                  <c:v>3.64</c:v>
                </c:pt>
                <c:pt idx="1">
                  <c:v>2.75</c:v>
                </c:pt>
                <c:pt idx="2">
                  <c:v>3.4115523465703972</c:v>
                </c:pt>
                <c:pt idx="3">
                  <c:v>2.71875</c:v>
                </c:pt>
                <c:pt idx="4">
                  <c:v>4.4249999999999998</c:v>
                </c:pt>
                <c:pt idx="5">
                  <c:v>4.0229885057471266</c:v>
                </c:pt>
                <c:pt idx="6">
                  <c:v>3.3132530120481927</c:v>
                </c:pt>
                <c:pt idx="7">
                  <c:v>3.2835820895522385</c:v>
                </c:pt>
                <c:pt idx="8">
                  <c:v>4.9545454545454541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5-D644-84E5-0CFCD952A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20960"/>
        <c:axId val="1626524080"/>
      </c:barChart>
      <c:catAx>
        <c:axId val="162652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24080"/>
        <c:crosses val="autoZero"/>
        <c:auto val="1"/>
        <c:lblAlgn val="ctr"/>
        <c:lblOffset val="100"/>
        <c:noMultiLvlLbl val="1"/>
      </c:catAx>
      <c:valAx>
        <c:axId val="162652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20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[0]!russt_bwlsr</c:f>
              <c:numCache>
                <c:formatCode>0.00</c:formatCode>
                <c:ptCount val="9"/>
                <c:pt idx="0">
                  <c:v>25</c:v>
                </c:pt>
                <c:pt idx="1">
                  <c:v>28.363636363636363</c:v>
                </c:pt>
                <c:pt idx="2">
                  <c:v>33.239999999999995</c:v>
                </c:pt>
                <c:pt idx="3">
                  <c:v>64</c:v>
                </c:pt>
                <c:pt idx="4">
                  <c:v>40</c:v>
                </c:pt>
                <c:pt idx="5">
                  <c:v>20.076923076923077</c:v>
                </c:pt>
                <c:pt idx="6">
                  <c:v>26.560000000000002</c:v>
                </c:pt>
                <c:pt idx="7">
                  <c:v>13.4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094C-8A11-B80C056E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48336"/>
        <c:axId val="1626551456"/>
      </c:barChart>
      <c:catAx>
        <c:axId val="162654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51456"/>
        <c:crosses val="autoZero"/>
        <c:auto val="1"/>
        <c:lblAlgn val="ctr"/>
        <c:lblOffset val="100"/>
        <c:noMultiLvlLbl val="1"/>
      </c:catAx>
      <c:valAx>
        <c:axId val="16265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4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6673080699299"/>
          <c:y val="0.16931841523762101"/>
          <c:w val="0.81755392691889694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P'!$I$7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[0]!schop_batav</c:f>
              <c:numCache>
                <c:formatCode>0.00</c:formatCode>
                <c:ptCount val="22"/>
                <c:pt idx="0">
                  <c:v>1.889</c:v>
                </c:pt>
                <c:pt idx="1">
                  <c:v>2</c:v>
                </c:pt>
                <c:pt idx="2">
                  <c:v>1</c:v>
                </c:pt>
                <c:pt idx="3">
                  <c:v>7.4</c:v>
                </c:pt>
                <c:pt idx="4">
                  <c:v>4</c:v>
                </c:pt>
                <c:pt idx="5">
                  <c:v>3.875</c:v>
                </c:pt>
                <c:pt idx="6">
                  <c:v>8.3640000000000008</c:v>
                </c:pt>
                <c:pt idx="7">
                  <c:v>4.7779999999999996</c:v>
                </c:pt>
                <c:pt idx="8">
                  <c:v>5</c:v>
                </c:pt>
                <c:pt idx="9">
                  <c:v>14.2</c:v>
                </c:pt>
                <c:pt idx="10">
                  <c:v>5</c:v>
                </c:pt>
                <c:pt idx="11">
                  <c:v>6.625</c:v>
                </c:pt>
                <c:pt idx="12">
                  <c:v>5</c:v>
                </c:pt>
                <c:pt idx="13">
                  <c:v>2.9</c:v>
                </c:pt>
                <c:pt idx="14">
                  <c:v>4.2</c:v>
                </c:pt>
                <c:pt idx="15">
                  <c:v>5.444</c:v>
                </c:pt>
                <c:pt idx="16">
                  <c:v>2.8330000000000002</c:v>
                </c:pt>
                <c:pt idx="17">
                  <c:v>9.7777777777777786</c:v>
                </c:pt>
                <c:pt idx="18">
                  <c:v>5</c:v>
                </c:pt>
                <c:pt idx="19">
                  <c:v>5.125</c:v>
                </c:pt>
                <c:pt idx="20">
                  <c:v>4.2857142857142856</c:v>
                </c:pt>
                <c:pt idx="21">
                  <c:v>2.1428571428571428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E-D34A-B0F3-C14C8E2F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84384"/>
        <c:axId val="1626587504"/>
      </c:barChart>
      <c:catAx>
        <c:axId val="162658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87504"/>
        <c:crosses val="autoZero"/>
        <c:auto val="1"/>
        <c:lblAlgn val="ctr"/>
        <c:lblOffset val="100"/>
        <c:noMultiLvlLbl val="1"/>
      </c:catAx>
      <c:valAx>
        <c:axId val="162658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84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[0]!schop_batrun</c:f>
              <c:numCache>
                <c:formatCode>General</c:formatCode>
                <c:ptCount val="22"/>
                <c:pt idx="0">
                  <c:v>17</c:v>
                </c:pt>
                <c:pt idx="1">
                  <c:v>10</c:v>
                </c:pt>
                <c:pt idx="2">
                  <c:v>7</c:v>
                </c:pt>
                <c:pt idx="3">
                  <c:v>37</c:v>
                </c:pt>
                <c:pt idx="4">
                  <c:v>12</c:v>
                </c:pt>
                <c:pt idx="5">
                  <c:v>31</c:v>
                </c:pt>
                <c:pt idx="6">
                  <c:v>92</c:v>
                </c:pt>
                <c:pt idx="7">
                  <c:v>43</c:v>
                </c:pt>
                <c:pt idx="8">
                  <c:v>50</c:v>
                </c:pt>
                <c:pt idx="9">
                  <c:v>142</c:v>
                </c:pt>
                <c:pt idx="10">
                  <c:v>50</c:v>
                </c:pt>
                <c:pt idx="11">
                  <c:v>53</c:v>
                </c:pt>
                <c:pt idx="12">
                  <c:v>35</c:v>
                </c:pt>
                <c:pt idx="13">
                  <c:v>29</c:v>
                </c:pt>
                <c:pt idx="14">
                  <c:v>42</c:v>
                </c:pt>
                <c:pt idx="15">
                  <c:v>49</c:v>
                </c:pt>
                <c:pt idx="16">
                  <c:v>17</c:v>
                </c:pt>
                <c:pt idx="17">
                  <c:v>88</c:v>
                </c:pt>
                <c:pt idx="18">
                  <c:v>30</c:v>
                </c:pt>
                <c:pt idx="19">
                  <c:v>41</c:v>
                </c:pt>
                <c:pt idx="20">
                  <c:v>30</c:v>
                </c:pt>
                <c:pt idx="2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D-1C48-AE5D-31E118B9F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612224"/>
        <c:axId val="1626615344"/>
      </c:barChart>
      <c:catAx>
        <c:axId val="162661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15344"/>
        <c:crosses val="autoZero"/>
        <c:auto val="1"/>
        <c:lblAlgn val="ctr"/>
        <c:lblOffset val="100"/>
        <c:noMultiLvlLbl val="1"/>
      </c:catAx>
      <c:valAx>
        <c:axId val="162661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1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[0]!scotd_batrun</c:f>
              <c:numCache>
                <c:formatCode>General</c:formatCode>
                <c:ptCount val="14"/>
                <c:pt idx="0">
                  <c:v>32</c:v>
                </c:pt>
                <c:pt idx="1">
                  <c:v>74</c:v>
                </c:pt>
                <c:pt idx="2">
                  <c:v>116</c:v>
                </c:pt>
                <c:pt idx="3">
                  <c:v>132</c:v>
                </c:pt>
                <c:pt idx="4">
                  <c:v>150</c:v>
                </c:pt>
                <c:pt idx="5">
                  <c:v>138</c:v>
                </c:pt>
                <c:pt idx="6">
                  <c:v>411</c:v>
                </c:pt>
                <c:pt idx="7">
                  <c:v>230</c:v>
                </c:pt>
                <c:pt idx="8">
                  <c:v>444</c:v>
                </c:pt>
                <c:pt idx="9">
                  <c:v>578</c:v>
                </c:pt>
                <c:pt idx="10">
                  <c:v>446</c:v>
                </c:pt>
                <c:pt idx="11">
                  <c:v>144</c:v>
                </c:pt>
                <c:pt idx="12">
                  <c:v>245</c:v>
                </c:pt>
                <c:pt idx="1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F-9A45-922D-926D18AE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647120"/>
        <c:axId val="1626650240"/>
      </c:barChart>
      <c:catAx>
        <c:axId val="162664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50240"/>
        <c:crosses val="autoZero"/>
        <c:auto val="1"/>
        <c:lblAlgn val="ctr"/>
        <c:lblOffset val="100"/>
        <c:noMultiLvlLbl val="1"/>
      </c:catAx>
      <c:valAx>
        <c:axId val="162665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4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[0]!barna_batrun</c:f>
              <c:numCache>
                <c:formatCode>General</c:formatCode>
                <c:ptCount val="14"/>
                <c:pt idx="0">
                  <c:v>54</c:v>
                </c:pt>
                <c:pt idx="1">
                  <c:v>12</c:v>
                </c:pt>
                <c:pt idx="2">
                  <c:v>77</c:v>
                </c:pt>
                <c:pt idx="3">
                  <c:v>168</c:v>
                </c:pt>
                <c:pt idx="4">
                  <c:v>330</c:v>
                </c:pt>
                <c:pt idx="5">
                  <c:v>554</c:v>
                </c:pt>
                <c:pt idx="6">
                  <c:v>850</c:v>
                </c:pt>
                <c:pt idx="7">
                  <c:v>565</c:v>
                </c:pt>
                <c:pt idx="8">
                  <c:v>565</c:v>
                </c:pt>
                <c:pt idx="9">
                  <c:v>738</c:v>
                </c:pt>
                <c:pt idx="10">
                  <c:v>919</c:v>
                </c:pt>
                <c:pt idx="11">
                  <c:v>805</c:v>
                </c:pt>
                <c:pt idx="12">
                  <c:v>755</c:v>
                </c:pt>
                <c:pt idx="13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E-8544-8694-257D1CCDA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963072"/>
        <c:axId val="1569657440"/>
      </c:barChart>
      <c:catAx>
        <c:axId val="16249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657440"/>
        <c:crosses val="autoZero"/>
        <c:auto val="1"/>
        <c:lblAlgn val="ctr"/>
        <c:lblOffset val="100"/>
        <c:noMultiLvlLbl val="1"/>
      </c:catAx>
      <c:valAx>
        <c:axId val="156965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96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01"/>
          <c:y val="0.16931841523762101"/>
          <c:w val="0.8032325925925920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[0]!scotd_batav</c:f>
              <c:numCache>
                <c:formatCode>0.00</c:formatCode>
                <c:ptCount val="14"/>
                <c:pt idx="0">
                  <c:v>16</c:v>
                </c:pt>
                <c:pt idx="1">
                  <c:v>6.1669999999999998</c:v>
                </c:pt>
                <c:pt idx="2">
                  <c:v>14.5</c:v>
                </c:pt>
                <c:pt idx="3">
                  <c:v>10.154</c:v>
                </c:pt>
                <c:pt idx="4">
                  <c:v>12.5</c:v>
                </c:pt>
                <c:pt idx="5">
                  <c:v>12.545</c:v>
                </c:pt>
                <c:pt idx="6">
                  <c:v>24.175999999999998</c:v>
                </c:pt>
                <c:pt idx="7">
                  <c:v>13.529</c:v>
                </c:pt>
                <c:pt idx="8">
                  <c:v>27.75</c:v>
                </c:pt>
                <c:pt idx="9">
                  <c:v>41.285714285714285</c:v>
                </c:pt>
                <c:pt idx="10">
                  <c:v>29.733333333333334</c:v>
                </c:pt>
                <c:pt idx="11">
                  <c:v>10.285714285714286</c:v>
                </c:pt>
                <c:pt idx="12">
                  <c:v>16.333333333333332</c:v>
                </c:pt>
                <c:pt idx="13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F-6A46-80F1-B3767CB70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674976"/>
        <c:axId val="1626678096"/>
      </c:barChart>
      <c:catAx>
        <c:axId val="162667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78096"/>
        <c:crosses val="autoZero"/>
        <c:auto val="1"/>
        <c:lblAlgn val="ctr"/>
        <c:lblOffset val="100"/>
        <c:noMultiLvlLbl val="1"/>
      </c:catAx>
      <c:valAx>
        <c:axId val="162667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67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[0]!scotd_wkts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0-CB42-8F66-7146491F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702384"/>
        <c:axId val="1626705504"/>
      </c:barChart>
      <c:catAx>
        <c:axId val="162670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05504"/>
        <c:crosses val="autoZero"/>
        <c:auto val="1"/>
        <c:lblAlgn val="ctr"/>
        <c:lblOffset val="100"/>
        <c:noMultiLvlLbl val="1"/>
      </c:catAx>
      <c:valAx>
        <c:axId val="162670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02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01"/>
          <c:w val="0.81073250218722603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[0]!scotd_bwlav</c:f>
              <c:numCache>
                <c:formatCode>0.00</c:formatCode>
                <c:ptCount val="9"/>
                <c:pt idx="0">
                  <c:v>9.5</c:v>
                </c:pt>
                <c:pt idx="1">
                  <c:v>19</c:v>
                </c:pt>
                <c:pt idx="2">
                  <c:v>31</c:v>
                </c:pt>
                <c:pt idx="3">
                  <c:v>0</c:v>
                </c:pt>
                <c:pt idx="5">
                  <c:v>14.666666666666666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3-8744-B51C-4A6DDD730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729792"/>
        <c:axId val="1626732912"/>
      </c:barChart>
      <c:catAx>
        <c:axId val="162672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32912"/>
        <c:crosses val="autoZero"/>
        <c:auto val="1"/>
        <c:lblAlgn val="ctr"/>
        <c:lblOffset val="100"/>
        <c:noMultiLvlLbl val="1"/>
      </c:catAx>
      <c:valAx>
        <c:axId val="162673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29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[0]!scotd_bwlec</c:f>
              <c:numCache>
                <c:formatCode>0.00</c:formatCode>
                <c:ptCount val="9"/>
                <c:pt idx="0">
                  <c:v>3.8</c:v>
                </c:pt>
                <c:pt idx="1">
                  <c:v>9.5</c:v>
                </c:pt>
                <c:pt idx="2">
                  <c:v>7.75</c:v>
                </c:pt>
                <c:pt idx="3">
                  <c:v>5</c:v>
                </c:pt>
                <c:pt idx="5">
                  <c:v>4</c:v>
                </c:pt>
                <c:pt idx="6">
                  <c:v>11</c:v>
                </c:pt>
                <c:pt idx="7">
                  <c:v>12.5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5-9D43-AF7B-E6A594A71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757120"/>
        <c:axId val="1626760240"/>
      </c:barChart>
      <c:catAx>
        <c:axId val="162675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60240"/>
        <c:crosses val="autoZero"/>
        <c:auto val="1"/>
        <c:lblAlgn val="ctr"/>
        <c:lblOffset val="100"/>
        <c:noMultiLvlLbl val="1"/>
      </c:catAx>
      <c:valAx>
        <c:axId val="162676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5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263342082199"/>
          <c:y val="0.16931841523762101"/>
          <c:w val="0.81628805774278201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[0]!scotd_bwlsr</c:f>
              <c:numCache>
                <c:formatCode>0.00</c:formatCode>
                <c:ptCount val="9"/>
                <c:pt idx="0">
                  <c:v>15</c:v>
                </c:pt>
                <c:pt idx="1">
                  <c:v>12</c:v>
                </c:pt>
                <c:pt idx="2">
                  <c:v>24</c:v>
                </c:pt>
                <c:pt idx="3">
                  <c:v>0</c:v>
                </c:pt>
                <c:pt idx="5">
                  <c:v>22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FF43-9764-A1C3F8C0B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784576"/>
        <c:axId val="1626787696"/>
      </c:barChart>
      <c:catAx>
        <c:axId val="16267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87696"/>
        <c:crosses val="autoZero"/>
        <c:auto val="1"/>
        <c:lblAlgn val="ctr"/>
        <c:lblOffset val="100"/>
        <c:noMultiLvlLbl val="1"/>
      </c:catAx>
      <c:valAx>
        <c:axId val="162678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[0]!silkr_batrun</c:f>
              <c:numCache>
                <c:formatCode>General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7-854D-893B-BB0D72718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58560"/>
        <c:axId val="1626793344"/>
      </c:barChart>
      <c:catAx>
        <c:axId val="16265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93344"/>
        <c:crosses val="autoZero"/>
        <c:auto val="1"/>
        <c:lblAlgn val="ctr"/>
        <c:lblOffset val="100"/>
        <c:noMultiLvlLbl val="1"/>
      </c:catAx>
      <c:valAx>
        <c:axId val="162679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5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[0]!silkr_batav</c:f>
              <c:numCache>
                <c:formatCode>0.00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1-E242-B1F8-7E9DA229D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24144"/>
        <c:axId val="1626827264"/>
      </c:barChart>
      <c:catAx>
        <c:axId val="16268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7264"/>
        <c:crosses val="autoZero"/>
        <c:auto val="1"/>
        <c:lblAlgn val="ctr"/>
        <c:lblOffset val="100"/>
        <c:noMultiLvlLbl val="1"/>
      </c:catAx>
      <c:valAx>
        <c:axId val="16268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[0]!silkr_wkt</c:f>
              <c:numCache>
                <c:formatCode>General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B-664D-889F-13EB40681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33168"/>
        <c:axId val="1576536288"/>
      </c:barChart>
      <c:catAx>
        <c:axId val="157653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6288"/>
        <c:crosses val="autoZero"/>
        <c:auto val="1"/>
        <c:lblAlgn val="ctr"/>
        <c:lblOffset val="100"/>
        <c:noMultiLvlLbl val="1"/>
      </c:catAx>
      <c:valAx>
        <c:axId val="15765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[0]!silkr_bwlav</c:f>
              <c:numCache>
                <c:formatCode>0.00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19.857142857142858</c:v>
                </c:pt>
                <c:pt idx="3">
                  <c:v>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4-4947-9462-8956582FC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65360"/>
        <c:axId val="1576568480"/>
      </c:barChart>
      <c:catAx>
        <c:axId val="157656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8480"/>
        <c:crosses val="autoZero"/>
        <c:auto val="1"/>
        <c:lblAlgn val="ctr"/>
        <c:lblOffset val="100"/>
        <c:noMultiLvlLbl val="1"/>
      </c:catAx>
      <c:valAx>
        <c:axId val="157656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[0]!silkr_bwlec</c:f>
              <c:numCache>
                <c:formatCode>0.00</c:formatCode>
                <c:ptCount val="5"/>
                <c:pt idx="0">
                  <c:v>4.1379310344827589</c:v>
                </c:pt>
                <c:pt idx="1">
                  <c:v>6.5</c:v>
                </c:pt>
                <c:pt idx="2">
                  <c:v>4.9642857142857144</c:v>
                </c:pt>
                <c:pt idx="3">
                  <c:v>6.1046511627906979</c:v>
                </c:pt>
                <c:pt idx="4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7-6041-82CD-D00A4816B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92768"/>
        <c:axId val="1576595888"/>
      </c:barChart>
      <c:catAx>
        <c:axId val="157659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5888"/>
        <c:crosses val="autoZero"/>
        <c:auto val="1"/>
        <c:lblAlgn val="ctr"/>
        <c:lblOffset val="100"/>
        <c:noMultiLvlLbl val="1"/>
      </c:catAx>
      <c:valAx>
        <c:axId val="157659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[0]!barna_batav</c:f>
              <c:numCache>
                <c:formatCode>0.00</c:formatCode>
                <c:ptCount val="14"/>
                <c:pt idx="0">
                  <c:v>13.5</c:v>
                </c:pt>
                <c:pt idx="1">
                  <c:v>6</c:v>
                </c:pt>
                <c:pt idx="2">
                  <c:v>8.5559999999999992</c:v>
                </c:pt>
                <c:pt idx="3">
                  <c:v>18.667000000000002</c:v>
                </c:pt>
                <c:pt idx="4">
                  <c:v>30</c:v>
                </c:pt>
                <c:pt idx="5">
                  <c:v>46.167000000000002</c:v>
                </c:pt>
                <c:pt idx="6">
                  <c:v>42.5</c:v>
                </c:pt>
                <c:pt idx="7">
                  <c:v>43.462000000000003</c:v>
                </c:pt>
                <c:pt idx="8">
                  <c:v>29.736999999999998</c:v>
                </c:pt>
                <c:pt idx="9">
                  <c:v>46.125</c:v>
                </c:pt>
                <c:pt idx="10">
                  <c:v>43.761904761904759</c:v>
                </c:pt>
                <c:pt idx="11">
                  <c:v>44.722222222222221</c:v>
                </c:pt>
                <c:pt idx="12">
                  <c:v>62.916666666666664</c:v>
                </c:pt>
                <c:pt idx="13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D-DD44-898E-75605D7A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608096"/>
        <c:axId val="1572814288"/>
      </c:barChart>
      <c:catAx>
        <c:axId val="15726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814288"/>
        <c:crosses val="autoZero"/>
        <c:auto val="1"/>
        <c:lblAlgn val="ctr"/>
        <c:lblOffset val="100"/>
        <c:noMultiLvlLbl val="1"/>
      </c:catAx>
      <c:valAx>
        <c:axId val="157281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60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[0]!silkr_yrs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[0]!silkr_bwlsr</c:f>
              <c:numCache>
                <c:formatCode>0.00</c:formatCode>
                <c:ptCount val="5"/>
                <c:pt idx="0">
                  <c:v>17.399999999999999</c:v>
                </c:pt>
                <c:pt idx="1">
                  <c:v>0</c:v>
                </c:pt>
                <c:pt idx="2">
                  <c:v>24</c:v>
                </c:pt>
                <c:pt idx="3">
                  <c:v>20.639999999999997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8-4E4D-B6B0-C9305688F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20144"/>
        <c:axId val="1576623264"/>
      </c:barChart>
      <c:catAx>
        <c:axId val="157662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3264"/>
        <c:crosses val="autoZero"/>
        <c:auto val="1"/>
        <c:lblAlgn val="ctr"/>
        <c:lblOffset val="100"/>
        <c:noMultiLvlLbl val="1"/>
      </c:catAx>
      <c:valAx>
        <c:axId val="15766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A'!$F$8:$F$12</c:f>
              <c:numCache>
                <c:formatCode>General</c:formatCode>
                <c:ptCount val="5"/>
                <c:pt idx="0">
                  <c:v>53</c:v>
                </c:pt>
                <c:pt idx="1">
                  <c:v>39</c:v>
                </c:pt>
                <c:pt idx="2">
                  <c:v>49</c:v>
                </c:pt>
                <c:pt idx="3">
                  <c:v>21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2-B747-88D3-F4D1C73C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58560"/>
        <c:axId val="1626793344"/>
      </c:barChart>
      <c:catAx>
        <c:axId val="16265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93344"/>
        <c:crosses val="autoZero"/>
        <c:auto val="1"/>
        <c:lblAlgn val="ctr"/>
        <c:lblOffset val="100"/>
        <c:noMultiLvlLbl val="1"/>
      </c:catAx>
      <c:valAx>
        <c:axId val="162679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5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A'!$A$8:$A$12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A'!$I$8:$I$12</c:f>
              <c:numCache>
                <c:formatCode>0.00</c:formatCode>
                <c:ptCount val="5"/>
                <c:pt idx="0">
                  <c:v>26.5</c:v>
                </c:pt>
                <c:pt idx="1">
                  <c:v>19.5</c:v>
                </c:pt>
                <c:pt idx="2">
                  <c:v>12.25</c:v>
                </c:pt>
                <c:pt idx="3">
                  <c:v>10.5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3-CC4B-9479-EE3BF28A4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24144"/>
        <c:axId val="1626827264"/>
      </c:barChart>
      <c:catAx>
        <c:axId val="16268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7264"/>
        <c:crosses val="autoZero"/>
        <c:auto val="1"/>
        <c:lblAlgn val="ctr"/>
        <c:lblOffset val="100"/>
        <c:noMultiLvlLbl val="1"/>
      </c:catAx>
      <c:valAx>
        <c:axId val="16268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A'!$A$40:$A$44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A'!$D$40:$D$44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1-9843-BBAC-CD15E8AC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33168"/>
        <c:axId val="1576536288"/>
      </c:barChart>
      <c:catAx>
        <c:axId val="157653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6288"/>
        <c:crosses val="autoZero"/>
        <c:auto val="1"/>
        <c:lblAlgn val="ctr"/>
        <c:lblOffset val="100"/>
        <c:noMultiLvlLbl val="1"/>
      </c:catAx>
      <c:valAx>
        <c:axId val="15765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A'!$A$40:$A$44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A'!$I$40:$I$44</c:f>
              <c:numCache>
                <c:formatCode>0.00</c:formatCode>
                <c:ptCount val="5"/>
                <c:pt idx="0">
                  <c:v>0</c:v>
                </c:pt>
                <c:pt idx="1">
                  <c:v>19.333333333333332</c:v>
                </c:pt>
                <c:pt idx="2">
                  <c:v>18.100000000000001</c:v>
                </c:pt>
                <c:pt idx="3">
                  <c:v>10.4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D-224C-86E5-14C852F5E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65360"/>
        <c:axId val="1576568480"/>
      </c:barChart>
      <c:catAx>
        <c:axId val="157656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8480"/>
        <c:crosses val="autoZero"/>
        <c:auto val="1"/>
        <c:lblAlgn val="ctr"/>
        <c:lblOffset val="100"/>
        <c:noMultiLvlLbl val="1"/>
      </c:catAx>
      <c:valAx>
        <c:axId val="157656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A'!$A$40:$A$44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A'!$G$40:$G$44</c:f>
              <c:numCache>
                <c:formatCode>0.00</c:formatCode>
                <c:ptCount val="5"/>
                <c:pt idx="0">
                  <c:v>9.3333333333333339</c:v>
                </c:pt>
                <c:pt idx="1">
                  <c:v>6.628571428571429</c:v>
                </c:pt>
                <c:pt idx="2">
                  <c:v>5.65625</c:v>
                </c:pt>
                <c:pt idx="3">
                  <c:v>4</c:v>
                </c:pt>
                <c:pt idx="4">
                  <c:v>2.8292682926829267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6-AC49-ADCD-9C3DCB98B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92768"/>
        <c:axId val="1576595888"/>
      </c:barChart>
      <c:catAx>
        <c:axId val="157659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5888"/>
        <c:crosses val="autoZero"/>
        <c:auto val="1"/>
        <c:lblAlgn val="ctr"/>
        <c:lblOffset val="100"/>
        <c:noMultiLvlLbl val="1"/>
      </c:catAx>
      <c:valAx>
        <c:axId val="157659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A'!$A$40:$A$44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'Sims A'!$H$40:$H$44</c:f>
              <c:numCache>
                <c:formatCode>0.00</c:formatCode>
                <c:ptCount val="5"/>
                <c:pt idx="0">
                  <c:v>0</c:v>
                </c:pt>
                <c:pt idx="1">
                  <c:v>17.5</c:v>
                </c:pt>
                <c:pt idx="2">
                  <c:v>19.2</c:v>
                </c:pt>
                <c:pt idx="3">
                  <c:v>15.6</c:v>
                </c:pt>
                <c:pt idx="4">
                  <c:v>30.75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E-294E-A35C-A6428D7D9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20144"/>
        <c:axId val="1576623264"/>
      </c:barChart>
      <c:catAx>
        <c:axId val="157662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3264"/>
        <c:crosses val="autoZero"/>
        <c:auto val="1"/>
        <c:lblAlgn val="ctr"/>
        <c:lblOffset val="100"/>
        <c:noMultiLvlLbl val="1"/>
      </c:catAx>
      <c:valAx>
        <c:axId val="15766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[0]!slemw_yrs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[0]!slemw_batrun</c:f>
              <c:numCache>
                <c:formatCode>General</c:formatCode>
                <c:ptCount val="6"/>
                <c:pt idx="0">
                  <c:v>119</c:v>
                </c:pt>
                <c:pt idx="1">
                  <c:v>66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A74C-95CA-C8C6A9BD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57152"/>
        <c:axId val="1576660272"/>
      </c:barChart>
      <c:catAx>
        <c:axId val="15766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60272"/>
        <c:crosses val="autoZero"/>
        <c:auto val="1"/>
        <c:lblAlgn val="ctr"/>
        <c:lblOffset val="100"/>
        <c:noMultiLvlLbl val="1"/>
      </c:catAx>
      <c:valAx>
        <c:axId val="157666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57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[0]!slemw_yrs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'Slemming W'!$I$8:$I$11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C-284A-962C-116B960F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85008"/>
        <c:axId val="1576688128"/>
      </c:barChart>
      <c:catAx>
        <c:axId val="157668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88128"/>
        <c:crosses val="autoZero"/>
        <c:auto val="1"/>
        <c:lblAlgn val="ctr"/>
        <c:lblOffset val="100"/>
        <c:noMultiLvlLbl val="1"/>
      </c:catAx>
      <c:valAx>
        <c:axId val="15766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8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[0]!slemw_yrs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'Slemming W'!$D$40:$D$43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0-2E4D-B319-FDCE3593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46928"/>
        <c:axId val="1626850048"/>
      </c:barChart>
      <c:catAx>
        <c:axId val="162684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50048"/>
        <c:crosses val="autoZero"/>
        <c:auto val="1"/>
        <c:lblAlgn val="ctr"/>
        <c:lblOffset val="100"/>
        <c:noMultiLvlLbl val="1"/>
      </c:catAx>
      <c:valAx>
        <c:axId val="162685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4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[0]!barna_wkt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22</c:v>
                </c:pt>
                <c:pt idx="3">
                  <c:v>30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21</c:v>
                </c:pt>
                <c:pt idx="8">
                  <c:v>25</c:v>
                </c:pt>
                <c:pt idx="9">
                  <c:v>62</c:v>
                </c:pt>
                <c:pt idx="10">
                  <c:v>61</c:v>
                </c:pt>
                <c:pt idx="11">
                  <c:v>34</c:v>
                </c:pt>
                <c:pt idx="12">
                  <c:v>45</c:v>
                </c:pt>
                <c:pt idx="1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7-EA44-A5A9-795300B5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01504"/>
        <c:axId val="1573531488"/>
      </c:barChart>
      <c:catAx>
        <c:axId val="157360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531488"/>
        <c:crosses val="autoZero"/>
        <c:auto val="1"/>
        <c:lblAlgn val="ctr"/>
        <c:lblOffset val="100"/>
        <c:noMultiLvlLbl val="1"/>
      </c:catAx>
      <c:valAx>
        <c:axId val="15735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0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[0]!slemw_yrs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'Slemming W'!$I$40:$I$43</c:f>
              <c:numCache>
                <c:formatCode>0.00</c:formatCode>
                <c:ptCount val="4"/>
                <c:pt idx="0">
                  <c:v>36</c:v>
                </c:pt>
                <c:pt idx="1">
                  <c:v>10.125</c:v>
                </c:pt>
                <c:pt idx="2">
                  <c:v>11.25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C-914C-84C5-022629C71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307568"/>
        <c:axId val="1627310688"/>
      </c:barChart>
      <c:catAx>
        <c:axId val="162730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10688"/>
        <c:crosses val="autoZero"/>
        <c:auto val="1"/>
        <c:lblAlgn val="ctr"/>
        <c:lblOffset val="100"/>
        <c:noMultiLvlLbl val="1"/>
      </c:catAx>
      <c:valAx>
        <c:axId val="162731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07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W'!$A$8:$A$11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'Slemming W'!$G$40:$G$43</c:f>
              <c:numCache>
                <c:formatCode>0.00</c:formatCode>
                <c:ptCount val="4"/>
                <c:pt idx="0">
                  <c:v>3.2727272727272729</c:v>
                </c:pt>
                <c:pt idx="1">
                  <c:v>2.995562130177515</c:v>
                </c:pt>
                <c:pt idx="2">
                  <c:v>2.3684210526315788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8-4146-9131-0B391D632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335216"/>
        <c:axId val="1627338976"/>
      </c:barChart>
      <c:catAx>
        <c:axId val="162733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38976"/>
        <c:crosses val="autoZero"/>
        <c:auto val="1"/>
        <c:lblAlgn val="ctr"/>
        <c:lblOffset val="100"/>
        <c:noMultiLvlLbl val="1"/>
      </c:catAx>
      <c:valAx>
        <c:axId val="162733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3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W'!$A$8:$A$11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'Slemming W'!$H$40:$H$43</c:f>
              <c:numCache>
                <c:formatCode>0.00</c:formatCode>
                <c:ptCount val="4"/>
                <c:pt idx="0">
                  <c:v>66</c:v>
                </c:pt>
                <c:pt idx="1">
                  <c:v>20.28</c:v>
                </c:pt>
                <c:pt idx="2">
                  <c:v>28.5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E-4644-9D96-05780FCF5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363616"/>
        <c:axId val="1627367376"/>
      </c:barChart>
      <c:catAx>
        <c:axId val="162736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67376"/>
        <c:crosses val="autoZero"/>
        <c:auto val="1"/>
        <c:lblAlgn val="ctr"/>
        <c:lblOffset val="100"/>
        <c:noMultiLvlLbl val="1"/>
      </c:catAx>
      <c:valAx>
        <c:axId val="162736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36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P'!$F$5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P'!$A$6:$A$13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P'!$F$6:$F$13</c:f>
              <c:numCache>
                <c:formatCode>General</c:formatCode>
                <c:ptCount val="8"/>
                <c:pt idx="0">
                  <c:v>13</c:v>
                </c:pt>
                <c:pt idx="1">
                  <c:v>28</c:v>
                </c:pt>
                <c:pt idx="3">
                  <c:v>33</c:v>
                </c:pt>
                <c:pt idx="4">
                  <c:v>0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F84D-8F63-78047AB6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183344"/>
        <c:axId val="1620186464"/>
      </c:barChart>
      <c:catAx>
        <c:axId val="162018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186464"/>
        <c:crosses val="autoZero"/>
        <c:auto val="1"/>
        <c:lblAlgn val="ctr"/>
        <c:lblOffset val="100"/>
        <c:noMultiLvlLbl val="1"/>
      </c:catAx>
      <c:valAx>
        <c:axId val="162018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18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P'!$A$6:$A$13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P'!$I$6:$I$13</c:f>
              <c:numCache>
                <c:formatCode>0.00</c:formatCode>
                <c:ptCount val="8"/>
                <c:pt idx="0">
                  <c:v>4.3330000000000002</c:v>
                </c:pt>
                <c:pt idx="1">
                  <c:v>5.6</c:v>
                </c:pt>
                <c:pt idx="3">
                  <c:v>16.5</c:v>
                </c:pt>
                <c:pt idx="4">
                  <c:v>0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F-6048-A7F6-3EAEFD99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06688"/>
        <c:axId val="1576709808"/>
      </c:barChart>
      <c:catAx>
        <c:axId val="157670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09808"/>
        <c:crosses val="autoZero"/>
        <c:auto val="1"/>
        <c:lblAlgn val="ctr"/>
        <c:lblOffset val="100"/>
        <c:noMultiLvlLbl val="1"/>
      </c:catAx>
      <c:valAx>
        <c:axId val="157670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0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P'!$A$40:$A$47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P'!$D$40:$D$47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3">
                  <c:v>7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8-DD46-ABB3-DB82EDFE7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36832"/>
        <c:axId val="1576739952"/>
      </c:barChart>
      <c:catAx>
        <c:axId val="157673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39952"/>
        <c:crosses val="autoZero"/>
        <c:auto val="1"/>
        <c:lblAlgn val="ctr"/>
        <c:lblOffset val="100"/>
        <c:noMultiLvlLbl val="1"/>
      </c:catAx>
      <c:valAx>
        <c:axId val="157673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3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P'!$A$40:$A$47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P'!$I$40:$I$47</c:f>
              <c:numCache>
                <c:formatCode>0.00</c:formatCode>
                <c:ptCount val="8"/>
                <c:pt idx="0">
                  <c:v>0</c:v>
                </c:pt>
                <c:pt idx="1">
                  <c:v>34.5</c:v>
                </c:pt>
                <c:pt idx="3">
                  <c:v>16.428571428571427</c:v>
                </c:pt>
                <c:pt idx="6">
                  <c:v>100</c:v>
                </c:pt>
                <c:pt idx="7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2-F643-9A8E-2193AAD4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747264"/>
        <c:axId val="1619750384"/>
      </c:barChart>
      <c:catAx>
        <c:axId val="16197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750384"/>
        <c:crosses val="autoZero"/>
        <c:auto val="1"/>
        <c:lblAlgn val="ctr"/>
        <c:lblOffset val="100"/>
        <c:noMultiLvlLbl val="1"/>
      </c:catAx>
      <c:valAx>
        <c:axId val="161975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74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P'!$A$40:$A$47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P'!$G$40:$G$47</c:f>
              <c:numCache>
                <c:formatCode>0.00</c:formatCode>
                <c:ptCount val="8"/>
                <c:pt idx="0">
                  <c:v>6.5</c:v>
                </c:pt>
                <c:pt idx="1">
                  <c:v>4.0588235294117645</c:v>
                </c:pt>
                <c:pt idx="3">
                  <c:v>5.1111111111111107</c:v>
                </c:pt>
                <c:pt idx="6">
                  <c:v>4.7619047619047619</c:v>
                </c:pt>
                <c:pt idx="7">
                  <c:v>5.0434782608695654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9-3348-9437-9A4605216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66624"/>
        <c:axId val="1576769744"/>
      </c:barChart>
      <c:catAx>
        <c:axId val="157676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69744"/>
        <c:crosses val="autoZero"/>
        <c:auto val="1"/>
        <c:lblAlgn val="ctr"/>
        <c:lblOffset val="100"/>
        <c:noMultiLvlLbl val="1"/>
      </c:catAx>
      <c:valAx>
        <c:axId val="157676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6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P'!$A$40:$A$47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P'!$H$40:$H$47</c:f>
              <c:numCache>
                <c:formatCode>0.00</c:formatCode>
                <c:ptCount val="8"/>
                <c:pt idx="0">
                  <c:v>0</c:v>
                </c:pt>
                <c:pt idx="1">
                  <c:v>51</c:v>
                </c:pt>
                <c:pt idx="3">
                  <c:v>19.285714285714285</c:v>
                </c:pt>
                <c:pt idx="6">
                  <c:v>126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A-384E-A414-3632B04A3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94000"/>
        <c:axId val="1576797120"/>
      </c:barChart>
      <c:catAx>
        <c:axId val="157679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97120"/>
        <c:crosses val="autoZero"/>
        <c:auto val="1"/>
        <c:lblAlgn val="ctr"/>
        <c:lblOffset val="100"/>
        <c:noMultiLvlLbl val="1"/>
      </c:catAx>
      <c:valAx>
        <c:axId val="157679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94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P'!$F$5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'Sutcliffe P'!$A$6:$A$13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'Sutcliffe P'!$F$6:$F$13</c:f>
              <c:numCache>
                <c:formatCode>General</c:formatCode>
                <c:ptCount val="8"/>
                <c:pt idx="0">
                  <c:v>8</c:v>
                </c:pt>
                <c:pt idx="1">
                  <c:v>34</c:v>
                </c:pt>
                <c:pt idx="2">
                  <c:v>194</c:v>
                </c:pt>
                <c:pt idx="3">
                  <c:v>29</c:v>
                </c:pt>
                <c:pt idx="4">
                  <c:v>73</c:v>
                </c:pt>
                <c:pt idx="5">
                  <c:v>100</c:v>
                </c:pt>
                <c:pt idx="6">
                  <c:v>23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F-1242-B605-1B2B390D0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32768"/>
        <c:axId val="1576835888"/>
      </c:barChart>
      <c:catAx>
        <c:axId val="157683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35888"/>
        <c:crosses val="autoZero"/>
        <c:auto val="1"/>
        <c:lblAlgn val="ctr"/>
        <c:lblOffset val="100"/>
        <c:noMultiLvlLbl val="1"/>
      </c:catAx>
      <c:valAx>
        <c:axId val="157683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3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[0]!barna_bwlav</c:f>
              <c:numCache>
                <c:formatCode>0.00</c:formatCode>
                <c:ptCount val="14"/>
                <c:pt idx="0">
                  <c:v>62.5</c:v>
                </c:pt>
                <c:pt idx="1">
                  <c:v>15.666666666666666</c:v>
                </c:pt>
                <c:pt idx="2">
                  <c:v>16.545454545454547</c:v>
                </c:pt>
                <c:pt idx="4">
                  <c:v>18.399999999999999</c:v>
                </c:pt>
                <c:pt idx="5">
                  <c:v>15.263157894736842</c:v>
                </c:pt>
                <c:pt idx="6">
                  <c:v>26.473684210526315</c:v>
                </c:pt>
                <c:pt idx="7">
                  <c:v>25.333333333333332</c:v>
                </c:pt>
                <c:pt idx="8">
                  <c:v>29.8</c:v>
                </c:pt>
                <c:pt idx="9">
                  <c:v>13.370967741935484</c:v>
                </c:pt>
                <c:pt idx="10">
                  <c:v>16.42622950819672</c:v>
                </c:pt>
                <c:pt idx="11">
                  <c:v>23.823529411764707</c:v>
                </c:pt>
                <c:pt idx="12">
                  <c:v>15.644444444444444</c:v>
                </c:pt>
                <c:pt idx="13">
                  <c:v>24.047619047619047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E-F645-9511-8F65CA7E3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240688"/>
        <c:axId val="1573313504"/>
      </c:barChart>
      <c:catAx>
        <c:axId val="162724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313504"/>
        <c:crosses val="autoZero"/>
        <c:auto val="1"/>
        <c:lblAlgn val="ctr"/>
        <c:lblOffset val="100"/>
        <c:noMultiLvlLbl val="1"/>
      </c:catAx>
      <c:valAx>
        <c:axId val="157331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24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P'!$I$5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'Sutcliffe P'!$A$6:$A$13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'Sutcliffe P'!$I$6:$I$13</c:f>
              <c:numCache>
                <c:formatCode>0.00</c:formatCode>
                <c:ptCount val="8"/>
                <c:pt idx="0">
                  <c:v>4</c:v>
                </c:pt>
                <c:pt idx="1">
                  <c:v>11.333</c:v>
                </c:pt>
                <c:pt idx="2">
                  <c:v>27.713999999999999</c:v>
                </c:pt>
                <c:pt idx="3">
                  <c:v>7.25</c:v>
                </c:pt>
                <c:pt idx="4">
                  <c:v>24.332999999999998</c:v>
                </c:pt>
                <c:pt idx="5">
                  <c:v>16.667000000000002</c:v>
                </c:pt>
                <c:pt idx="6">
                  <c:v>4.5999999999999996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D-FF46-9D28-767FE6A0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51856"/>
        <c:axId val="1576854976"/>
      </c:barChart>
      <c:catAx>
        <c:axId val="157685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54976"/>
        <c:crosses val="autoZero"/>
        <c:auto val="1"/>
        <c:lblAlgn val="ctr"/>
        <c:lblOffset val="100"/>
        <c:noMultiLvlLbl val="1"/>
      </c:catAx>
      <c:valAx>
        <c:axId val="15768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5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[0]!taylp_batav</c:f>
              <c:numCache>
                <c:formatCode>0.00</c:formatCode>
                <c:ptCount val="27"/>
                <c:pt idx="0">
                  <c:v>6.4</c:v>
                </c:pt>
                <c:pt idx="1">
                  <c:v>10.4</c:v>
                </c:pt>
                <c:pt idx="2">
                  <c:v>7.7140000000000004</c:v>
                </c:pt>
                <c:pt idx="3">
                  <c:v>2.6</c:v>
                </c:pt>
                <c:pt idx="4">
                  <c:v>5.75</c:v>
                </c:pt>
                <c:pt idx="5">
                  <c:v>8.8569999999999993</c:v>
                </c:pt>
                <c:pt idx="6">
                  <c:v>10.111000000000001</c:v>
                </c:pt>
                <c:pt idx="7">
                  <c:v>22.832999999999998</c:v>
                </c:pt>
                <c:pt idx="8">
                  <c:v>13.385</c:v>
                </c:pt>
                <c:pt idx="9">
                  <c:v>7.4169999999999998</c:v>
                </c:pt>
                <c:pt idx="10">
                  <c:v>10.167</c:v>
                </c:pt>
                <c:pt idx="11">
                  <c:v>22.454999999999998</c:v>
                </c:pt>
                <c:pt idx="12">
                  <c:v>13.154</c:v>
                </c:pt>
                <c:pt idx="13">
                  <c:v>24</c:v>
                </c:pt>
                <c:pt idx="14">
                  <c:v>13.143000000000001</c:v>
                </c:pt>
                <c:pt idx="15">
                  <c:v>12.769</c:v>
                </c:pt>
                <c:pt idx="16">
                  <c:v>9.4</c:v>
                </c:pt>
                <c:pt idx="17">
                  <c:v>19.777999999999999</c:v>
                </c:pt>
                <c:pt idx="18">
                  <c:v>5.8890000000000002</c:v>
                </c:pt>
                <c:pt idx="19">
                  <c:v>8.4169999999999998</c:v>
                </c:pt>
                <c:pt idx="20">
                  <c:v>8</c:v>
                </c:pt>
                <c:pt idx="21">
                  <c:v>9</c:v>
                </c:pt>
                <c:pt idx="22">
                  <c:v>6.8</c:v>
                </c:pt>
                <c:pt idx="23">
                  <c:v>12.25</c:v>
                </c:pt>
                <c:pt idx="24">
                  <c:v>10.5</c:v>
                </c:pt>
                <c:pt idx="25">
                  <c:v>12.25</c:v>
                </c:pt>
                <c:pt idx="26">
                  <c:v>12.555555555555555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C947-96B5-1781EBE7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89168"/>
        <c:axId val="1576892288"/>
      </c:barChart>
      <c:catAx>
        <c:axId val="157688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92288"/>
        <c:crosses val="autoZero"/>
        <c:auto val="1"/>
        <c:lblAlgn val="ctr"/>
        <c:lblOffset val="100"/>
        <c:noMultiLvlLbl val="1"/>
      </c:catAx>
      <c:valAx>
        <c:axId val="157689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8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[0]!taylp_batrun</c:f>
              <c:numCache>
                <c:formatCode>General</c:formatCode>
                <c:ptCount val="27"/>
                <c:pt idx="0">
                  <c:v>32</c:v>
                </c:pt>
                <c:pt idx="1">
                  <c:v>52</c:v>
                </c:pt>
                <c:pt idx="2">
                  <c:v>54</c:v>
                </c:pt>
                <c:pt idx="3">
                  <c:v>13</c:v>
                </c:pt>
                <c:pt idx="4">
                  <c:v>23</c:v>
                </c:pt>
                <c:pt idx="5">
                  <c:v>62</c:v>
                </c:pt>
                <c:pt idx="6">
                  <c:v>91</c:v>
                </c:pt>
                <c:pt idx="7">
                  <c:v>274</c:v>
                </c:pt>
                <c:pt idx="8">
                  <c:v>174</c:v>
                </c:pt>
                <c:pt idx="9">
                  <c:v>89</c:v>
                </c:pt>
                <c:pt idx="10">
                  <c:v>122</c:v>
                </c:pt>
                <c:pt idx="11">
                  <c:v>247</c:v>
                </c:pt>
                <c:pt idx="12">
                  <c:v>171</c:v>
                </c:pt>
                <c:pt idx="13">
                  <c:v>192</c:v>
                </c:pt>
                <c:pt idx="14">
                  <c:v>184</c:v>
                </c:pt>
                <c:pt idx="15">
                  <c:v>166</c:v>
                </c:pt>
                <c:pt idx="16">
                  <c:v>94</c:v>
                </c:pt>
                <c:pt idx="17">
                  <c:v>178</c:v>
                </c:pt>
                <c:pt idx="18">
                  <c:v>53</c:v>
                </c:pt>
                <c:pt idx="19">
                  <c:v>101</c:v>
                </c:pt>
                <c:pt idx="20">
                  <c:v>72</c:v>
                </c:pt>
                <c:pt idx="21">
                  <c:v>27</c:v>
                </c:pt>
                <c:pt idx="22">
                  <c:v>34</c:v>
                </c:pt>
                <c:pt idx="23">
                  <c:v>98</c:v>
                </c:pt>
                <c:pt idx="24">
                  <c:v>84</c:v>
                </c:pt>
                <c:pt idx="25">
                  <c:v>49</c:v>
                </c:pt>
                <c:pt idx="2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1-4E4F-BBD0-033F6255A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16624"/>
        <c:axId val="1576919744"/>
      </c:barChart>
      <c:catAx>
        <c:axId val="157691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19744"/>
        <c:crosses val="autoZero"/>
        <c:auto val="1"/>
        <c:lblAlgn val="ctr"/>
        <c:lblOffset val="100"/>
        <c:noMultiLvlLbl val="1"/>
      </c:catAx>
      <c:valAx>
        <c:axId val="157691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1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1783020833333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P'!$D$62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[0]!taylp_wkts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22</c:v>
                </c:pt>
                <c:pt idx="3">
                  <c:v>5</c:v>
                </c:pt>
                <c:pt idx="4">
                  <c:v>21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13</c:v>
                </c:pt>
                <c:pt idx="24">
                  <c:v>7</c:v>
                </c:pt>
                <c:pt idx="25">
                  <c:v>3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E-654E-BECF-12E48B43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774912"/>
        <c:axId val="1619778032"/>
      </c:barChart>
      <c:catAx>
        <c:axId val="16197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778032"/>
        <c:crosses val="autoZero"/>
        <c:auto val="1"/>
        <c:lblAlgn val="ctr"/>
        <c:lblOffset val="100"/>
        <c:tickLblSkip val="1"/>
        <c:noMultiLvlLbl val="1"/>
      </c:catAx>
      <c:valAx>
        <c:axId val="161977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77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13420486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P'!$I$62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[0]!taylp_bwlav</c:f>
              <c:numCache>
                <c:formatCode>0.00</c:formatCode>
                <c:ptCount val="27"/>
                <c:pt idx="0">
                  <c:v>0</c:v>
                </c:pt>
                <c:pt idx="1">
                  <c:v>22.5</c:v>
                </c:pt>
                <c:pt idx="2">
                  <c:v>11.136363636363637</c:v>
                </c:pt>
                <c:pt idx="3">
                  <c:v>32.799999999999997</c:v>
                </c:pt>
                <c:pt idx="4">
                  <c:v>15.571428571428571</c:v>
                </c:pt>
                <c:pt idx="5">
                  <c:v>83.5</c:v>
                </c:pt>
                <c:pt idx="6">
                  <c:v>12.5</c:v>
                </c:pt>
                <c:pt idx="7">
                  <c:v>18.153846153846153</c:v>
                </c:pt>
                <c:pt idx="8">
                  <c:v>44</c:v>
                </c:pt>
                <c:pt idx="9">
                  <c:v>34.571428571428569</c:v>
                </c:pt>
                <c:pt idx="10">
                  <c:v>13.454545454545455</c:v>
                </c:pt>
                <c:pt idx="11">
                  <c:v>38</c:v>
                </c:pt>
                <c:pt idx="12">
                  <c:v>17.444444444444443</c:v>
                </c:pt>
                <c:pt idx="13">
                  <c:v>9.5</c:v>
                </c:pt>
                <c:pt idx="14">
                  <c:v>11.642857142857142</c:v>
                </c:pt>
                <c:pt idx="15">
                  <c:v>13.181818181818182</c:v>
                </c:pt>
                <c:pt idx="16">
                  <c:v>15</c:v>
                </c:pt>
                <c:pt idx="17">
                  <c:v>11.083333333333334</c:v>
                </c:pt>
                <c:pt idx="18">
                  <c:v>19.571428571428573</c:v>
                </c:pt>
                <c:pt idx="19">
                  <c:v>25.8</c:v>
                </c:pt>
                <c:pt idx="20">
                  <c:v>32.142857142857146</c:v>
                </c:pt>
                <c:pt idx="21">
                  <c:v>31.5</c:v>
                </c:pt>
                <c:pt idx="22">
                  <c:v>13.142857142857142</c:v>
                </c:pt>
                <c:pt idx="23">
                  <c:v>19.615384615384617</c:v>
                </c:pt>
                <c:pt idx="24">
                  <c:v>20.571428571428573</c:v>
                </c:pt>
                <c:pt idx="25">
                  <c:v>48.666666666666664</c:v>
                </c:pt>
                <c:pt idx="26">
                  <c:v>28.625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F-B847-8F4F-D523F337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802464"/>
        <c:axId val="1619805584"/>
      </c:barChart>
      <c:catAx>
        <c:axId val="161980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05584"/>
        <c:crosses val="autoZero"/>
        <c:auto val="1"/>
        <c:lblAlgn val="ctr"/>
        <c:lblOffset val="100"/>
        <c:tickLblSkip val="1"/>
        <c:noMultiLvlLbl val="1"/>
      </c:catAx>
      <c:valAx>
        <c:axId val="161980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02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5185185185"/>
          <c:y val="0.16931841523762101"/>
          <c:w val="0.81969555555555496"/>
          <c:h val="0.60460104166666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P'!$H$62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[0]!taylp_bwlsr</c:f>
              <c:numCache>
                <c:formatCode>0.00</c:formatCode>
                <c:ptCount val="27"/>
                <c:pt idx="0">
                  <c:v>0</c:v>
                </c:pt>
                <c:pt idx="1">
                  <c:v>33</c:v>
                </c:pt>
                <c:pt idx="2">
                  <c:v>15.545454545454545</c:v>
                </c:pt>
                <c:pt idx="3">
                  <c:v>29.279999999999994</c:v>
                </c:pt>
                <c:pt idx="4">
                  <c:v>22.571428571428573</c:v>
                </c:pt>
                <c:pt idx="5">
                  <c:v>52.199999999999996</c:v>
                </c:pt>
                <c:pt idx="6">
                  <c:v>21</c:v>
                </c:pt>
                <c:pt idx="7">
                  <c:v>24.692307692307693</c:v>
                </c:pt>
                <c:pt idx="8">
                  <c:v>56</c:v>
                </c:pt>
                <c:pt idx="9">
                  <c:v>34.542857142857137</c:v>
                </c:pt>
                <c:pt idx="10">
                  <c:v>19.09090909090909</c:v>
                </c:pt>
                <c:pt idx="11">
                  <c:v>36</c:v>
                </c:pt>
                <c:pt idx="12">
                  <c:v>18</c:v>
                </c:pt>
                <c:pt idx="13">
                  <c:v>13.1</c:v>
                </c:pt>
                <c:pt idx="14">
                  <c:v>16.842857142857142</c:v>
                </c:pt>
                <c:pt idx="15">
                  <c:v>21.381818181818183</c:v>
                </c:pt>
                <c:pt idx="16">
                  <c:v>16.628571428571426</c:v>
                </c:pt>
                <c:pt idx="17">
                  <c:v>17</c:v>
                </c:pt>
                <c:pt idx="18">
                  <c:v>28.285714285714285</c:v>
                </c:pt>
                <c:pt idx="19">
                  <c:v>25.32</c:v>
                </c:pt>
                <c:pt idx="20">
                  <c:v>30.685714285714283</c:v>
                </c:pt>
                <c:pt idx="21">
                  <c:v>30</c:v>
                </c:pt>
                <c:pt idx="22">
                  <c:v>22.860000000000003</c:v>
                </c:pt>
                <c:pt idx="23">
                  <c:v>25.384615384615383</c:v>
                </c:pt>
                <c:pt idx="24">
                  <c:v>24</c:v>
                </c:pt>
                <c:pt idx="25">
                  <c:v>50</c:v>
                </c:pt>
                <c:pt idx="26">
                  <c:v>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C-2145-8E92-CF722E214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829600"/>
        <c:axId val="1619832720"/>
      </c:barChart>
      <c:catAx>
        <c:axId val="16198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32720"/>
        <c:crosses val="autoZero"/>
        <c:auto val="1"/>
        <c:lblAlgn val="ctr"/>
        <c:lblOffset val="100"/>
        <c:tickLblSkip val="1"/>
        <c:noMultiLvlLbl val="1"/>
      </c:catAx>
      <c:valAx>
        <c:axId val="161983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29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901076388888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P'!$G$62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7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</c:numCache>
            </c:numRef>
          </c:cat>
          <c:val>
            <c:numRef>
              <c:f>[0]!taylp_bwlec</c:f>
              <c:numCache>
                <c:formatCode>0.00</c:formatCode>
                <c:ptCount val="27"/>
                <c:pt idx="0">
                  <c:v>4</c:v>
                </c:pt>
                <c:pt idx="1">
                  <c:v>4.0909090909090908</c:v>
                </c:pt>
                <c:pt idx="2">
                  <c:v>4.2982456140350873</c:v>
                </c:pt>
                <c:pt idx="3">
                  <c:v>6.7213114754098369</c:v>
                </c:pt>
                <c:pt idx="4">
                  <c:v>4.1392405063291138</c:v>
                </c:pt>
                <c:pt idx="5">
                  <c:v>9.5977011494252888</c:v>
                </c:pt>
                <c:pt idx="6">
                  <c:v>3.5714285714285716</c:v>
                </c:pt>
                <c:pt idx="7">
                  <c:v>4.4112149532710276</c:v>
                </c:pt>
                <c:pt idx="8">
                  <c:v>4.7142857142857144</c:v>
                </c:pt>
                <c:pt idx="9">
                  <c:v>6.0049627791563278</c:v>
                </c:pt>
                <c:pt idx="10">
                  <c:v>4.2285714285714286</c:v>
                </c:pt>
                <c:pt idx="11">
                  <c:v>6.333333333333333</c:v>
                </c:pt>
                <c:pt idx="12">
                  <c:v>5.8148148148148149</c:v>
                </c:pt>
                <c:pt idx="13">
                  <c:v>4.3511450381679388</c:v>
                </c:pt>
                <c:pt idx="14">
                  <c:v>4.1475826972010177</c:v>
                </c:pt>
                <c:pt idx="15">
                  <c:v>3.6989795918367343</c:v>
                </c:pt>
                <c:pt idx="16">
                  <c:v>5.4123711340206189</c:v>
                </c:pt>
                <c:pt idx="17">
                  <c:v>3.9117647058823528</c:v>
                </c:pt>
                <c:pt idx="18">
                  <c:v>4.1515151515151514</c:v>
                </c:pt>
                <c:pt idx="19">
                  <c:v>6.1137440758293833</c:v>
                </c:pt>
                <c:pt idx="20">
                  <c:v>6.2849162011173192</c:v>
                </c:pt>
                <c:pt idx="21">
                  <c:v>6.3</c:v>
                </c:pt>
                <c:pt idx="22">
                  <c:v>3.4495688038995125</c:v>
                </c:pt>
                <c:pt idx="23">
                  <c:v>4.6363636363636367</c:v>
                </c:pt>
                <c:pt idx="24">
                  <c:v>5.1428571428571432</c:v>
                </c:pt>
                <c:pt idx="25">
                  <c:v>5.84</c:v>
                </c:pt>
                <c:pt idx="26">
                  <c:v>5.8717948717948714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3-C546-9EF6-1316169B2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857056"/>
        <c:axId val="1619860176"/>
      </c:barChart>
      <c:catAx>
        <c:axId val="161985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60176"/>
        <c:crosses val="autoZero"/>
        <c:auto val="1"/>
        <c:lblAlgn val="ctr"/>
        <c:lblOffset val="100"/>
        <c:tickLblSkip val="1"/>
        <c:noMultiLvlLbl val="1"/>
      </c:catAx>
      <c:valAx>
        <c:axId val="161986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5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"/>
          <c:y val="0.16931841523762101"/>
          <c:w val="0.800880740740741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[0]!woodc_batav</c:f>
              <c:numCache>
                <c:formatCode>0.00</c:formatCode>
                <c:ptCount val="25"/>
                <c:pt idx="0">
                  <c:v>13.9</c:v>
                </c:pt>
                <c:pt idx="1">
                  <c:v>14</c:v>
                </c:pt>
                <c:pt idx="2">
                  <c:v>16.692</c:v>
                </c:pt>
                <c:pt idx="3">
                  <c:v>12.071</c:v>
                </c:pt>
                <c:pt idx="4">
                  <c:v>5.9</c:v>
                </c:pt>
                <c:pt idx="5">
                  <c:v>16.125</c:v>
                </c:pt>
                <c:pt idx="6">
                  <c:v>19.332999999999998</c:v>
                </c:pt>
                <c:pt idx="7">
                  <c:v>33.4</c:v>
                </c:pt>
                <c:pt idx="8">
                  <c:v>18.667000000000002</c:v>
                </c:pt>
                <c:pt idx="9">
                  <c:v>14.5</c:v>
                </c:pt>
                <c:pt idx="10">
                  <c:v>12.2</c:v>
                </c:pt>
                <c:pt idx="11">
                  <c:v>24.25</c:v>
                </c:pt>
                <c:pt idx="12">
                  <c:v>19.856999999999999</c:v>
                </c:pt>
                <c:pt idx="13">
                  <c:v>11.111000000000001</c:v>
                </c:pt>
                <c:pt idx="14">
                  <c:v>17.308</c:v>
                </c:pt>
                <c:pt idx="15">
                  <c:v>18.332999999999998</c:v>
                </c:pt>
                <c:pt idx="16">
                  <c:v>14</c:v>
                </c:pt>
                <c:pt idx="17">
                  <c:v>16.667000000000002</c:v>
                </c:pt>
                <c:pt idx="18">
                  <c:v>11</c:v>
                </c:pt>
                <c:pt idx="19">
                  <c:v>8.6</c:v>
                </c:pt>
                <c:pt idx="20">
                  <c:v>26.5</c:v>
                </c:pt>
                <c:pt idx="21">
                  <c:v>9.3333333333333339</c:v>
                </c:pt>
                <c:pt idx="22">
                  <c:v>4.5</c:v>
                </c:pt>
                <c:pt idx="23">
                  <c:v>3.25</c:v>
                </c:pt>
                <c:pt idx="2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7-354C-866B-7A8E9EDD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894432"/>
        <c:axId val="1619897552"/>
      </c:barChart>
      <c:catAx>
        <c:axId val="161989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97552"/>
        <c:crosses val="autoZero"/>
        <c:auto val="1"/>
        <c:lblAlgn val="ctr"/>
        <c:lblOffset val="100"/>
        <c:noMultiLvlLbl val="1"/>
      </c:catAx>
      <c:valAx>
        <c:axId val="161989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894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[0]!woodc_batrun</c:f>
              <c:numCache>
                <c:formatCode>General</c:formatCode>
                <c:ptCount val="25"/>
                <c:pt idx="0">
                  <c:v>139</c:v>
                </c:pt>
                <c:pt idx="1">
                  <c:v>98</c:v>
                </c:pt>
                <c:pt idx="2">
                  <c:v>217</c:v>
                </c:pt>
                <c:pt idx="3">
                  <c:v>169</c:v>
                </c:pt>
                <c:pt idx="4">
                  <c:v>59</c:v>
                </c:pt>
                <c:pt idx="5">
                  <c:v>129</c:v>
                </c:pt>
                <c:pt idx="6">
                  <c:v>116</c:v>
                </c:pt>
                <c:pt idx="7">
                  <c:v>167</c:v>
                </c:pt>
                <c:pt idx="8">
                  <c:v>224</c:v>
                </c:pt>
                <c:pt idx="9">
                  <c:v>145</c:v>
                </c:pt>
                <c:pt idx="10">
                  <c:v>122</c:v>
                </c:pt>
                <c:pt idx="11">
                  <c:v>194</c:v>
                </c:pt>
                <c:pt idx="12">
                  <c:v>139</c:v>
                </c:pt>
                <c:pt idx="13">
                  <c:v>100</c:v>
                </c:pt>
                <c:pt idx="14">
                  <c:v>225</c:v>
                </c:pt>
                <c:pt idx="15">
                  <c:v>110</c:v>
                </c:pt>
                <c:pt idx="16">
                  <c:v>70</c:v>
                </c:pt>
                <c:pt idx="17">
                  <c:v>50</c:v>
                </c:pt>
                <c:pt idx="18">
                  <c:v>44</c:v>
                </c:pt>
                <c:pt idx="19">
                  <c:v>43</c:v>
                </c:pt>
                <c:pt idx="20">
                  <c:v>106</c:v>
                </c:pt>
                <c:pt idx="21">
                  <c:v>56</c:v>
                </c:pt>
                <c:pt idx="22">
                  <c:v>18</c:v>
                </c:pt>
                <c:pt idx="23">
                  <c:v>13</c:v>
                </c:pt>
                <c:pt idx="2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F-9047-AC9E-46EE7537F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32208"/>
        <c:axId val="1576935328"/>
      </c:barChart>
      <c:catAx>
        <c:axId val="15769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35328"/>
        <c:crosses val="autoZero"/>
        <c:auto val="1"/>
        <c:lblAlgn val="ctr"/>
        <c:lblOffset val="100"/>
        <c:noMultiLvlLbl val="1"/>
      </c:catAx>
      <c:valAx>
        <c:axId val="157693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3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C'!$D$60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[0]!woodc_wkts</c:f>
              <c:numCache>
                <c:formatCode>General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8</c:v>
                </c:pt>
                <c:pt idx="7">
                  <c:v>25</c:v>
                </c:pt>
                <c:pt idx="8">
                  <c:v>20</c:v>
                </c:pt>
                <c:pt idx="9">
                  <c:v>18</c:v>
                </c:pt>
                <c:pt idx="10">
                  <c:v>10</c:v>
                </c:pt>
                <c:pt idx="11">
                  <c:v>21</c:v>
                </c:pt>
                <c:pt idx="12">
                  <c:v>27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6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14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A-244E-96F7-A70B7BFC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66800"/>
        <c:axId val="1576969920"/>
      </c:barChart>
      <c:catAx>
        <c:axId val="157696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69920"/>
        <c:crosses val="autoZero"/>
        <c:auto val="1"/>
        <c:lblAlgn val="ctr"/>
        <c:lblOffset val="100"/>
        <c:noMultiLvlLbl val="1"/>
      </c:catAx>
      <c:valAx>
        <c:axId val="157696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6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[0]!barna_bwlec</c:f>
              <c:numCache>
                <c:formatCode>0.00</c:formatCode>
                <c:ptCount val="14"/>
                <c:pt idx="0">
                  <c:v>3.90625</c:v>
                </c:pt>
                <c:pt idx="1">
                  <c:v>4.7</c:v>
                </c:pt>
                <c:pt idx="2">
                  <c:v>3.3394495412844036</c:v>
                </c:pt>
                <c:pt idx="4">
                  <c:v>3.607843137254902</c:v>
                </c:pt>
                <c:pt idx="5">
                  <c:v>3.3701336432306799</c:v>
                </c:pt>
                <c:pt idx="6">
                  <c:v>4.5458653411658378</c:v>
                </c:pt>
                <c:pt idx="7">
                  <c:v>4.0272520817562452</c:v>
                </c:pt>
                <c:pt idx="8">
                  <c:v>4.3772032902467686</c:v>
                </c:pt>
                <c:pt idx="9">
                  <c:v>4.0009652509652502</c:v>
                </c:pt>
                <c:pt idx="10">
                  <c:v>4.2242833052276563</c:v>
                </c:pt>
                <c:pt idx="11">
                  <c:v>4.2253521126760569</c:v>
                </c:pt>
                <c:pt idx="12">
                  <c:v>3.6955380577427821</c:v>
                </c:pt>
                <c:pt idx="13">
                  <c:v>4.4493392070484585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A-8E4A-8E28-C000D1FD3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48736"/>
        <c:axId val="1624660048"/>
      </c:barChart>
      <c:catAx>
        <c:axId val="16250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60048"/>
        <c:crosses val="autoZero"/>
        <c:auto val="1"/>
        <c:lblAlgn val="ctr"/>
        <c:lblOffset val="100"/>
        <c:noMultiLvlLbl val="1"/>
      </c:catAx>
      <c:valAx>
        <c:axId val="162466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48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01"/>
          <c:y val="0.16931841523762101"/>
          <c:w val="0.8149918518518519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C'!$I$60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[0]!woodc_bwlav</c:f>
              <c:numCache>
                <c:formatCode>0.00</c:formatCode>
                <c:ptCount val="25"/>
                <c:pt idx="0">
                  <c:v>18.578947368421051</c:v>
                </c:pt>
                <c:pt idx="1">
                  <c:v>20.833333333333332</c:v>
                </c:pt>
                <c:pt idx="2">
                  <c:v>22.5</c:v>
                </c:pt>
                <c:pt idx="3">
                  <c:v>17</c:v>
                </c:pt>
                <c:pt idx="4">
                  <c:v>15.45</c:v>
                </c:pt>
                <c:pt idx="5">
                  <c:v>20.272727272727273</c:v>
                </c:pt>
                <c:pt idx="6">
                  <c:v>27.75</c:v>
                </c:pt>
                <c:pt idx="7">
                  <c:v>10.84</c:v>
                </c:pt>
                <c:pt idx="8">
                  <c:v>22.75</c:v>
                </c:pt>
                <c:pt idx="9">
                  <c:v>23.888888888888889</c:v>
                </c:pt>
                <c:pt idx="10">
                  <c:v>16.2</c:v>
                </c:pt>
                <c:pt idx="11">
                  <c:v>18.333333333333332</c:v>
                </c:pt>
                <c:pt idx="12">
                  <c:v>12.074074074074074</c:v>
                </c:pt>
                <c:pt idx="13">
                  <c:v>16.600000000000001</c:v>
                </c:pt>
                <c:pt idx="14">
                  <c:v>14.875</c:v>
                </c:pt>
                <c:pt idx="15">
                  <c:v>26.09090909090909</c:v>
                </c:pt>
                <c:pt idx="16">
                  <c:v>22.333333333333332</c:v>
                </c:pt>
                <c:pt idx="17">
                  <c:v>20.4375</c:v>
                </c:pt>
                <c:pt idx="18">
                  <c:v>15.666666666666666</c:v>
                </c:pt>
                <c:pt idx="19">
                  <c:v>19.764705882352942</c:v>
                </c:pt>
                <c:pt idx="20">
                  <c:v>30.5</c:v>
                </c:pt>
                <c:pt idx="21">
                  <c:v>22.53846153846154</c:v>
                </c:pt>
                <c:pt idx="22">
                  <c:v>25.2</c:v>
                </c:pt>
                <c:pt idx="23">
                  <c:v>25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9-974A-B774-AD50B3501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94160"/>
        <c:axId val="1576997280"/>
      </c:barChart>
      <c:catAx>
        <c:axId val="157699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97280"/>
        <c:crosses val="autoZero"/>
        <c:auto val="1"/>
        <c:lblAlgn val="ctr"/>
        <c:lblOffset val="100"/>
        <c:noMultiLvlLbl val="1"/>
      </c:catAx>
      <c:valAx>
        <c:axId val="15769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9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C'!$G$60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[0]!woodc_bwlec</c:f>
              <c:numCache>
                <c:formatCode>0.00</c:formatCode>
                <c:ptCount val="25"/>
                <c:pt idx="0">
                  <c:v>4.3580246913580245</c:v>
                </c:pt>
                <c:pt idx="1">
                  <c:v>3.865979381443299</c:v>
                </c:pt>
                <c:pt idx="2">
                  <c:v>3.6416184971098264</c:v>
                </c:pt>
                <c:pt idx="3">
                  <c:v>3.644158628081458</c:v>
                </c:pt>
                <c:pt idx="4">
                  <c:v>4.0604467805519056</c:v>
                </c:pt>
                <c:pt idx="5">
                  <c:v>3.484375</c:v>
                </c:pt>
                <c:pt idx="6">
                  <c:v>3.5238095238095237</c:v>
                </c:pt>
                <c:pt idx="7">
                  <c:v>4.0148148148148151</c:v>
                </c:pt>
                <c:pt idx="8">
                  <c:v>4.972677595628415</c:v>
                </c:pt>
                <c:pt idx="9">
                  <c:v>5.443037974683544</c:v>
                </c:pt>
                <c:pt idx="10">
                  <c:v>3.103448275862069</c:v>
                </c:pt>
                <c:pt idx="11">
                  <c:v>3.737864077669903</c:v>
                </c:pt>
                <c:pt idx="12">
                  <c:v>3.286290322580645</c:v>
                </c:pt>
                <c:pt idx="13">
                  <c:v>4.1500000000000004</c:v>
                </c:pt>
                <c:pt idx="14">
                  <c:v>4.76</c:v>
                </c:pt>
                <c:pt idx="15">
                  <c:v>4.4153846153846157</c:v>
                </c:pt>
                <c:pt idx="16">
                  <c:v>3.9411764705882355</c:v>
                </c:pt>
                <c:pt idx="17">
                  <c:v>3.8290398126463696</c:v>
                </c:pt>
                <c:pt idx="18">
                  <c:v>4</c:v>
                </c:pt>
                <c:pt idx="19">
                  <c:v>4.732394366197183</c:v>
                </c:pt>
                <c:pt idx="20">
                  <c:v>5.5963302752293584</c:v>
                </c:pt>
                <c:pt idx="21">
                  <c:v>4.9661016949152543</c:v>
                </c:pt>
                <c:pt idx="22">
                  <c:v>4.3448275862068968</c:v>
                </c:pt>
                <c:pt idx="23">
                  <c:v>4.5454545454545459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3-0D42-9428-662ADEB9C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021520"/>
        <c:axId val="1577024640"/>
      </c:barChart>
      <c:catAx>
        <c:axId val="157702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24640"/>
        <c:crosses val="autoZero"/>
        <c:auto val="1"/>
        <c:lblAlgn val="ctr"/>
        <c:lblOffset val="100"/>
        <c:noMultiLvlLbl val="1"/>
      </c:catAx>
      <c:valAx>
        <c:axId val="157702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2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C'!$H$60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[0]!woodc_bwlsr</c:f>
              <c:numCache>
                <c:formatCode>0.00</c:formatCode>
                <c:ptCount val="25"/>
                <c:pt idx="0">
                  <c:v>25.578947368421051</c:v>
                </c:pt>
                <c:pt idx="1">
                  <c:v>32.333333333333336</c:v>
                </c:pt>
                <c:pt idx="2">
                  <c:v>37.071428571428569</c:v>
                </c:pt>
                <c:pt idx="3">
                  <c:v>27.99</c:v>
                </c:pt>
                <c:pt idx="4">
                  <c:v>22.83</c:v>
                </c:pt>
                <c:pt idx="5">
                  <c:v>34.909090909090907</c:v>
                </c:pt>
                <c:pt idx="6">
                  <c:v>47.25</c:v>
                </c:pt>
                <c:pt idx="7">
                  <c:v>16.2</c:v>
                </c:pt>
                <c:pt idx="8">
                  <c:v>27.45</c:v>
                </c:pt>
                <c:pt idx="9">
                  <c:v>26.333333333333332</c:v>
                </c:pt>
                <c:pt idx="10">
                  <c:v>31.320000000000004</c:v>
                </c:pt>
                <c:pt idx="11">
                  <c:v>29.428571428571427</c:v>
                </c:pt>
                <c:pt idx="12">
                  <c:v>22.044444444444448</c:v>
                </c:pt>
                <c:pt idx="13">
                  <c:v>24</c:v>
                </c:pt>
                <c:pt idx="14">
                  <c:v>18.75</c:v>
                </c:pt>
                <c:pt idx="15">
                  <c:v>35.454545454545453</c:v>
                </c:pt>
                <c:pt idx="16">
                  <c:v>34</c:v>
                </c:pt>
                <c:pt idx="17">
                  <c:v>32.025000000000006</c:v>
                </c:pt>
                <c:pt idx="18">
                  <c:v>23.5</c:v>
                </c:pt>
                <c:pt idx="19">
                  <c:v>25.058823529411764</c:v>
                </c:pt>
                <c:pt idx="20">
                  <c:v>32.699999999999996</c:v>
                </c:pt>
                <c:pt idx="21">
                  <c:v>27.23076923076923</c:v>
                </c:pt>
                <c:pt idx="22">
                  <c:v>34.799999999999997</c:v>
                </c:pt>
                <c:pt idx="23">
                  <c:v>33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2-C54F-829F-45E39114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20256"/>
        <c:axId val="1619923376"/>
      </c:barChart>
      <c:catAx>
        <c:axId val="16199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23376"/>
        <c:crosses val="autoZero"/>
        <c:auto val="1"/>
        <c:lblAlgn val="ctr"/>
        <c:lblOffset val="100"/>
        <c:noMultiLvlLbl val="1"/>
      </c:catAx>
      <c:valAx>
        <c:axId val="161992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2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01"/>
          <c:w val="0.82758720220520599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J'!$A$6:$A$25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2014</c:v>
                </c:pt>
              </c:numCache>
            </c:numRef>
          </c:cat>
          <c:val>
            <c:numRef>
              <c:f>'Stevens J'!$H$6:$H$25</c:f>
              <c:numCache>
                <c:formatCode>0.00</c:formatCode>
                <c:ptCount val="20"/>
                <c:pt idx="0">
                  <c:v>14.857142857142858</c:v>
                </c:pt>
                <c:pt idx="1">
                  <c:v>11</c:v>
                </c:pt>
                <c:pt idx="2">
                  <c:v>21.727272727272727</c:v>
                </c:pt>
                <c:pt idx="3">
                  <c:v>19.899999999999999</c:v>
                </c:pt>
                <c:pt idx="4">
                  <c:v>12.545454545454545</c:v>
                </c:pt>
                <c:pt idx="5">
                  <c:v>8.2857142857142865</c:v>
                </c:pt>
                <c:pt idx="6">
                  <c:v>23</c:v>
                </c:pt>
                <c:pt idx="7">
                  <c:v>31</c:v>
                </c:pt>
                <c:pt idx="8">
                  <c:v>15</c:v>
                </c:pt>
                <c:pt idx="9">
                  <c:v>12.833333333333334</c:v>
                </c:pt>
                <c:pt idx="10">
                  <c:v>18</c:v>
                </c:pt>
                <c:pt idx="11">
                  <c:v>12.2</c:v>
                </c:pt>
                <c:pt idx="12">
                  <c:v>2</c:v>
                </c:pt>
                <c:pt idx="13">
                  <c:v>11.5</c:v>
                </c:pt>
                <c:pt idx="14">
                  <c:v>16.285714285714285</c:v>
                </c:pt>
                <c:pt idx="15">
                  <c:v>20.666666666666668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5-BE42-8875-80B79FCE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51808"/>
        <c:axId val="1619954128"/>
      </c:barChart>
      <c:catAx>
        <c:axId val="16199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54128"/>
        <c:crosses val="autoZero"/>
        <c:auto val="1"/>
        <c:lblAlgn val="ctr"/>
        <c:lblOffset val="100"/>
        <c:noMultiLvlLbl val="1"/>
      </c:catAx>
      <c:valAx>
        <c:axId val="161995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5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599"/>
          <c:y val="0.20920534147817699"/>
          <c:w val="0.83783708396780299"/>
          <c:h val="0.648536558582348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J'!$A$6:$A$25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2014</c:v>
                </c:pt>
              </c:numCache>
            </c:numRef>
          </c:cat>
          <c:val>
            <c:numRef>
              <c:f>'Stevens J'!$F$6:$F$25</c:f>
              <c:numCache>
                <c:formatCode>General</c:formatCode>
                <c:ptCount val="20"/>
                <c:pt idx="0">
                  <c:v>104</c:v>
                </c:pt>
                <c:pt idx="1">
                  <c:v>110</c:v>
                </c:pt>
                <c:pt idx="2">
                  <c:v>239</c:v>
                </c:pt>
                <c:pt idx="3">
                  <c:v>199</c:v>
                </c:pt>
                <c:pt idx="4">
                  <c:v>138</c:v>
                </c:pt>
                <c:pt idx="5">
                  <c:v>58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77</c:v>
                </c:pt>
                <c:pt idx="10">
                  <c:v>126</c:v>
                </c:pt>
                <c:pt idx="11">
                  <c:v>61</c:v>
                </c:pt>
                <c:pt idx="12">
                  <c:v>6</c:v>
                </c:pt>
                <c:pt idx="13">
                  <c:v>46</c:v>
                </c:pt>
                <c:pt idx="14">
                  <c:v>114</c:v>
                </c:pt>
                <c:pt idx="15">
                  <c:v>62</c:v>
                </c:pt>
                <c:pt idx="16">
                  <c:v>6</c:v>
                </c:pt>
                <c:pt idx="17">
                  <c:v>21</c:v>
                </c:pt>
                <c:pt idx="18">
                  <c:v>6</c:v>
                </c:pt>
                <c:pt idx="1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B-4447-899A-E8FFB313B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3664"/>
        <c:axId val="1619975984"/>
      </c:barChart>
      <c:catAx>
        <c:axId val="16199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75984"/>
        <c:crosses val="autoZero"/>
        <c:auto val="1"/>
        <c:lblAlgn val="ctr"/>
        <c:lblOffset val="100"/>
        <c:noMultiLvlLbl val="1"/>
      </c:catAx>
      <c:valAx>
        <c:axId val="161997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973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799"/>
          <c:y val="0.21568575825827599"/>
          <c:w val="0.81418117209621099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J'!$I$49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J'!$A$50:$A$65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J'!$I$50:$I$65</c:f>
              <c:numCache>
                <c:formatCode>0.00</c:formatCode>
                <c:ptCount val="16"/>
                <c:pt idx="1">
                  <c:v>19.7</c:v>
                </c:pt>
                <c:pt idx="2">
                  <c:v>29.125</c:v>
                </c:pt>
                <c:pt idx="3">
                  <c:v>35.799999999999997</c:v>
                </c:pt>
                <c:pt idx="4">
                  <c:v>24</c:v>
                </c:pt>
                <c:pt idx="6">
                  <c:v>10.4</c:v>
                </c:pt>
                <c:pt idx="7">
                  <c:v>14.888888888888889</c:v>
                </c:pt>
                <c:pt idx="8">
                  <c:v>26.4</c:v>
                </c:pt>
                <c:pt idx="9">
                  <c:v>16</c:v>
                </c:pt>
                <c:pt idx="10">
                  <c:v>128</c:v>
                </c:pt>
                <c:pt idx="11">
                  <c:v>29</c:v>
                </c:pt>
                <c:pt idx="13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B-2545-AE1D-32F2DF2A6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18560"/>
        <c:axId val="1620220880"/>
      </c:barChart>
      <c:catAx>
        <c:axId val="162021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2088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62022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1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599"/>
          <c:w val="0.81326708150540405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J'!$H$49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J'!$A$50:$A$65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J'!$H$50:$H$65</c:f>
              <c:numCache>
                <c:formatCode>0.00</c:formatCode>
                <c:ptCount val="16"/>
                <c:pt idx="1">
                  <c:v>32.4</c:v>
                </c:pt>
                <c:pt idx="2">
                  <c:v>35.25</c:v>
                </c:pt>
                <c:pt idx="3">
                  <c:v>48</c:v>
                </c:pt>
                <c:pt idx="4">
                  <c:v>24</c:v>
                </c:pt>
                <c:pt idx="6">
                  <c:v>18.600000000000001</c:v>
                </c:pt>
                <c:pt idx="7">
                  <c:v>22.666666666666668</c:v>
                </c:pt>
                <c:pt idx="8">
                  <c:v>26.76</c:v>
                </c:pt>
                <c:pt idx="9">
                  <c:v>23</c:v>
                </c:pt>
                <c:pt idx="10">
                  <c:v>150</c:v>
                </c:pt>
                <c:pt idx="11">
                  <c:v>27</c:v>
                </c:pt>
                <c:pt idx="13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A-ED46-B2AB-10D55AE70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40784"/>
        <c:axId val="1620243104"/>
      </c:barChart>
      <c:catAx>
        <c:axId val="162024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4310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62024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4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03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599"/>
          <c:w val="0.82800908298284404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J'!$G$49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J'!$A$50:$A$65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J'!$G$50:$G$65</c:f>
              <c:numCache>
                <c:formatCode>0.00</c:formatCode>
                <c:ptCount val="16"/>
                <c:pt idx="0">
                  <c:v>5.0909090909090908</c:v>
                </c:pt>
                <c:pt idx="1">
                  <c:v>3.6481481481481484</c:v>
                </c:pt>
                <c:pt idx="2">
                  <c:v>4.957446808510638</c:v>
                </c:pt>
                <c:pt idx="3">
                  <c:v>4.4749999999999996</c:v>
                </c:pt>
                <c:pt idx="4">
                  <c:v>6</c:v>
                </c:pt>
                <c:pt idx="6">
                  <c:v>3.3548387096774195</c:v>
                </c:pt>
                <c:pt idx="7">
                  <c:v>3.9411764705882355</c:v>
                </c:pt>
                <c:pt idx="8">
                  <c:v>5.9192825112107625</c:v>
                </c:pt>
                <c:pt idx="9">
                  <c:v>4.1739130434782608</c:v>
                </c:pt>
                <c:pt idx="10">
                  <c:v>5.12</c:v>
                </c:pt>
                <c:pt idx="11">
                  <c:v>6.4444444444444446</c:v>
                </c:pt>
                <c:pt idx="13">
                  <c:v>3.8055555555555554</c:v>
                </c:pt>
                <c:pt idx="14">
                  <c:v>6.666666666666667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A-0F49-B148-E24816452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54064"/>
        <c:axId val="1620256384"/>
      </c:barChart>
      <c:catAx>
        <c:axId val="162025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5638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62025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5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21568575825827599"/>
          <c:w val="0.86063595368728596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J'!$D$49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J'!$A$50:$A$65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J'!$D$50:$D$65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0-B540-87F9-C5A3A0CAB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106800"/>
        <c:axId val="1620268928"/>
      </c:barChart>
      <c:catAx>
        <c:axId val="147410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6892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62026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410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01"/>
          <c:w val="0.82758720220520599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M'!$A$6:$A$22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M'!$H$6:$H$22</c:f>
              <c:numCache>
                <c:formatCode>0.00</c:formatCode>
                <c:ptCount val="17"/>
                <c:pt idx="0">
                  <c:v>12.4</c:v>
                </c:pt>
                <c:pt idx="1">
                  <c:v>7.4545454545454541</c:v>
                </c:pt>
                <c:pt idx="2">
                  <c:v>17.2</c:v>
                </c:pt>
                <c:pt idx="3">
                  <c:v>11</c:v>
                </c:pt>
                <c:pt idx="5">
                  <c:v>13.5</c:v>
                </c:pt>
                <c:pt idx="6">
                  <c:v>16.166666666666668</c:v>
                </c:pt>
                <c:pt idx="7">
                  <c:v>15</c:v>
                </c:pt>
                <c:pt idx="8">
                  <c:v>14.6</c:v>
                </c:pt>
                <c:pt idx="9">
                  <c:v>13.785714285714286</c:v>
                </c:pt>
                <c:pt idx="10">
                  <c:v>9.8571428571428577</c:v>
                </c:pt>
                <c:pt idx="11">
                  <c:v>18</c:v>
                </c:pt>
                <c:pt idx="12">
                  <c:v>9</c:v>
                </c:pt>
                <c:pt idx="13">
                  <c:v>5.6</c:v>
                </c:pt>
                <c:pt idx="14">
                  <c:v>9.75</c:v>
                </c:pt>
                <c:pt idx="15">
                  <c:v>16</c:v>
                </c:pt>
                <c:pt idx="16">
                  <c:v>2.6666666666666665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3-A04B-BF17-C6BD7649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009296"/>
        <c:axId val="1620011616"/>
      </c:barChart>
      <c:catAx>
        <c:axId val="162000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011616"/>
        <c:crosses val="autoZero"/>
        <c:auto val="1"/>
        <c:lblAlgn val="ctr"/>
        <c:lblOffset val="100"/>
        <c:noMultiLvlLbl val="1"/>
      </c:catAx>
      <c:valAx>
        <c:axId val="162001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009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[0]!barna_bwlsr</c:f>
              <c:numCache>
                <c:formatCode>0.00</c:formatCode>
                <c:ptCount val="14"/>
                <c:pt idx="0">
                  <c:v>96</c:v>
                </c:pt>
                <c:pt idx="1">
                  <c:v>20</c:v>
                </c:pt>
                <c:pt idx="2">
                  <c:v>29.727272727272727</c:v>
                </c:pt>
                <c:pt idx="4">
                  <c:v>30.6</c:v>
                </c:pt>
                <c:pt idx="5">
                  <c:v>27.173684210526314</c:v>
                </c:pt>
                <c:pt idx="6">
                  <c:v>34.942105263157899</c:v>
                </c:pt>
                <c:pt idx="7">
                  <c:v>37.74285714285714</c:v>
                </c:pt>
                <c:pt idx="8">
                  <c:v>40.847999999999999</c:v>
                </c:pt>
                <c:pt idx="9">
                  <c:v>20.051612903225806</c:v>
                </c:pt>
                <c:pt idx="10">
                  <c:v>23.331147540983604</c:v>
                </c:pt>
                <c:pt idx="11">
                  <c:v>33.829411764705874</c:v>
                </c:pt>
                <c:pt idx="12">
                  <c:v>25.4</c:v>
                </c:pt>
                <c:pt idx="13">
                  <c:v>32.428571428571431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2-9747-8EA1-D5F49C05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586432"/>
        <c:axId val="1626935248"/>
      </c:barChart>
      <c:catAx>
        <c:axId val="157358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935248"/>
        <c:crosses val="autoZero"/>
        <c:auto val="1"/>
        <c:lblAlgn val="ctr"/>
        <c:lblOffset val="100"/>
        <c:noMultiLvlLbl val="1"/>
      </c:catAx>
      <c:valAx>
        <c:axId val="162693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58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599"/>
          <c:y val="0.20920534147817699"/>
          <c:w val="0.83783708396780299"/>
          <c:h val="0.648536558582348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M'!$A$6:$A$22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M'!$F$6:$F$22</c:f>
              <c:numCache>
                <c:formatCode>General</c:formatCode>
                <c:ptCount val="17"/>
                <c:pt idx="0">
                  <c:v>186</c:v>
                </c:pt>
                <c:pt idx="1">
                  <c:v>82</c:v>
                </c:pt>
                <c:pt idx="2">
                  <c:v>172</c:v>
                </c:pt>
                <c:pt idx="3">
                  <c:v>88</c:v>
                </c:pt>
                <c:pt idx="5">
                  <c:v>135</c:v>
                </c:pt>
                <c:pt idx="6">
                  <c:v>97</c:v>
                </c:pt>
                <c:pt idx="7">
                  <c:v>90</c:v>
                </c:pt>
                <c:pt idx="8">
                  <c:v>73</c:v>
                </c:pt>
                <c:pt idx="9">
                  <c:v>193</c:v>
                </c:pt>
                <c:pt idx="10">
                  <c:v>69</c:v>
                </c:pt>
                <c:pt idx="11">
                  <c:v>90</c:v>
                </c:pt>
                <c:pt idx="12">
                  <c:v>27</c:v>
                </c:pt>
                <c:pt idx="13">
                  <c:v>28</c:v>
                </c:pt>
                <c:pt idx="14">
                  <c:v>39</c:v>
                </c:pt>
                <c:pt idx="15">
                  <c:v>64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C940-B3AB-5A8B5133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358336"/>
        <c:axId val="1575360656"/>
      </c:barChart>
      <c:catAx>
        <c:axId val="15753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60656"/>
        <c:crosses val="autoZero"/>
        <c:auto val="1"/>
        <c:lblAlgn val="ctr"/>
        <c:lblOffset val="100"/>
        <c:noMultiLvlLbl val="1"/>
      </c:catAx>
      <c:valAx>
        <c:axId val="157536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5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799"/>
          <c:y val="0.21568575825827599"/>
          <c:w val="0.81418117209621099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M'!$I$46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M'!$A$47:$A$63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M'!$I$47:$I$63</c:f>
              <c:numCache>
                <c:formatCode>0.00</c:formatCode>
                <c:ptCount val="17"/>
                <c:pt idx="0">
                  <c:v>22</c:v>
                </c:pt>
                <c:pt idx="2">
                  <c:v>11.457142857142857</c:v>
                </c:pt>
                <c:pt idx="3">
                  <c:v>16.314285714285713</c:v>
                </c:pt>
                <c:pt idx="5">
                  <c:v>12.404761904761905</c:v>
                </c:pt>
                <c:pt idx="6">
                  <c:v>18.708333333333332</c:v>
                </c:pt>
                <c:pt idx="7">
                  <c:v>22.7</c:v>
                </c:pt>
                <c:pt idx="8">
                  <c:v>21.40909090909091</c:v>
                </c:pt>
                <c:pt idx="9">
                  <c:v>21.45</c:v>
                </c:pt>
                <c:pt idx="10">
                  <c:v>13.925925925925926</c:v>
                </c:pt>
                <c:pt idx="11">
                  <c:v>11.236842105263158</c:v>
                </c:pt>
                <c:pt idx="12">
                  <c:v>13.407407407407407</c:v>
                </c:pt>
                <c:pt idx="13">
                  <c:v>16.149999999999999</c:v>
                </c:pt>
                <c:pt idx="14">
                  <c:v>13.76</c:v>
                </c:pt>
                <c:pt idx="15">
                  <c:v>14.533333333333333</c:v>
                </c:pt>
                <c:pt idx="16">
                  <c:v>10.48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3-AE4E-A2E1-6E7961C4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379968"/>
        <c:axId val="1575382288"/>
      </c:barChart>
      <c:catAx>
        <c:axId val="15753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82288"/>
        <c:crosses val="autoZero"/>
        <c:auto val="1"/>
        <c:lblAlgn val="ctr"/>
        <c:lblOffset val="100"/>
        <c:noMultiLvlLbl val="1"/>
      </c:catAx>
      <c:valAx>
        <c:axId val="157538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7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599"/>
          <c:w val="0.81326708150540405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M'!$H$46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M'!$A$47:$A$63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M'!$H$47:$H$63</c:f>
              <c:numCache>
                <c:formatCode>0.00</c:formatCode>
                <c:ptCount val="17"/>
                <c:pt idx="0">
                  <c:v>46.666666666666664</c:v>
                </c:pt>
                <c:pt idx="2">
                  <c:v>25.8</c:v>
                </c:pt>
                <c:pt idx="3">
                  <c:v>30.857142857142858</c:v>
                </c:pt>
                <c:pt idx="5">
                  <c:v>23.914285714285718</c:v>
                </c:pt>
                <c:pt idx="6">
                  <c:v>36.049999999999997</c:v>
                </c:pt>
                <c:pt idx="7">
                  <c:v>43.8</c:v>
                </c:pt>
                <c:pt idx="8">
                  <c:v>42.81818181818182</c:v>
                </c:pt>
                <c:pt idx="9">
                  <c:v>42</c:v>
                </c:pt>
                <c:pt idx="10">
                  <c:v>26</c:v>
                </c:pt>
                <c:pt idx="11">
                  <c:v>19.578947368421051</c:v>
                </c:pt>
                <c:pt idx="12">
                  <c:v>26.888888888888889</c:v>
                </c:pt>
                <c:pt idx="13">
                  <c:v>34.200000000000003</c:v>
                </c:pt>
                <c:pt idx="14">
                  <c:v>25.8</c:v>
                </c:pt>
                <c:pt idx="15">
                  <c:v>30.519999999999996</c:v>
                </c:pt>
                <c:pt idx="16">
                  <c:v>17.04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9-8449-AEA4-2FA7A785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401600"/>
        <c:axId val="1575403920"/>
      </c:barChart>
      <c:catAx>
        <c:axId val="157540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03920"/>
        <c:crosses val="autoZero"/>
        <c:auto val="1"/>
        <c:lblAlgn val="ctr"/>
        <c:lblOffset val="100"/>
        <c:noMultiLvlLbl val="1"/>
      </c:catAx>
      <c:valAx>
        <c:axId val="157540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01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03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599"/>
          <c:w val="0.82800908298284404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M'!$G$46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M'!$A$47:$A$63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M'!$G$47:$G$63</c:f>
              <c:numCache>
                <c:formatCode>0.00</c:formatCode>
                <c:ptCount val="17"/>
                <c:pt idx="0">
                  <c:v>2.8285714285714287</c:v>
                </c:pt>
                <c:pt idx="2">
                  <c:v>2.6644518272425248</c:v>
                </c:pt>
                <c:pt idx="3">
                  <c:v>3.1722222222222221</c:v>
                </c:pt>
                <c:pt idx="5">
                  <c:v>3.1123058542413382</c:v>
                </c:pt>
                <c:pt idx="6">
                  <c:v>3.1137309292649102</c:v>
                </c:pt>
                <c:pt idx="7">
                  <c:v>3.1095890410958904</c:v>
                </c:pt>
                <c:pt idx="8">
                  <c:v>3</c:v>
                </c:pt>
                <c:pt idx="9">
                  <c:v>3.0642857142857145</c:v>
                </c:pt>
                <c:pt idx="10">
                  <c:v>3.2136752136752138</c:v>
                </c:pt>
                <c:pt idx="11">
                  <c:v>3.443548387096774</c:v>
                </c:pt>
                <c:pt idx="12">
                  <c:v>2.9917355371900825</c:v>
                </c:pt>
                <c:pt idx="13">
                  <c:v>2.8333333333333335</c:v>
                </c:pt>
                <c:pt idx="14">
                  <c:v>3.2</c:v>
                </c:pt>
                <c:pt idx="15">
                  <c:v>2.8571428571428572</c:v>
                </c:pt>
                <c:pt idx="16">
                  <c:v>3.6901408450704225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3-7449-B954-49FA0937B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423232"/>
        <c:axId val="1575425552"/>
      </c:barChart>
      <c:catAx>
        <c:axId val="1575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25552"/>
        <c:crosses val="autoZero"/>
        <c:auto val="1"/>
        <c:lblAlgn val="ctr"/>
        <c:lblOffset val="100"/>
        <c:noMultiLvlLbl val="1"/>
      </c:catAx>
      <c:valAx>
        <c:axId val="157542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2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21568575825827599"/>
          <c:w val="0.86063595368728596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M'!$D$46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M'!$A$47:$A$63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M'!$D$47:$D$63</c:f>
              <c:numCache>
                <c:formatCode>General</c:formatCode>
                <c:ptCount val="17"/>
                <c:pt idx="0">
                  <c:v>18</c:v>
                </c:pt>
                <c:pt idx="2">
                  <c:v>35</c:v>
                </c:pt>
                <c:pt idx="3">
                  <c:v>35</c:v>
                </c:pt>
                <c:pt idx="5">
                  <c:v>42</c:v>
                </c:pt>
                <c:pt idx="6">
                  <c:v>24</c:v>
                </c:pt>
                <c:pt idx="7">
                  <c:v>20</c:v>
                </c:pt>
                <c:pt idx="8">
                  <c:v>22</c:v>
                </c:pt>
                <c:pt idx="9">
                  <c:v>20</c:v>
                </c:pt>
                <c:pt idx="10">
                  <c:v>27</c:v>
                </c:pt>
                <c:pt idx="11">
                  <c:v>38</c:v>
                </c:pt>
                <c:pt idx="12">
                  <c:v>27</c:v>
                </c:pt>
                <c:pt idx="13">
                  <c:v>20</c:v>
                </c:pt>
                <c:pt idx="14">
                  <c:v>25</c:v>
                </c:pt>
                <c:pt idx="15">
                  <c:v>15</c:v>
                </c:pt>
                <c:pt idx="1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E-F64C-8D75-6496CC2D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440688"/>
        <c:axId val="1575443008"/>
      </c:barChart>
      <c:catAx>
        <c:axId val="157544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43008"/>
        <c:crosses val="autoZero"/>
        <c:auto val="1"/>
        <c:lblAlgn val="ctr"/>
        <c:lblOffset val="100"/>
        <c:tickLblSkip val="2"/>
        <c:noMultiLvlLbl val="1"/>
      </c:catAx>
      <c:valAx>
        <c:axId val="157544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440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3596117295682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2674317217199"/>
          <c:y val="0.22685210825840499"/>
          <c:w val="0.82266108790636505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C'!$A$6:$A$22</c:f>
              <c:numCache>
                <c:formatCode>General</c:formatCode>
                <c:ptCount val="1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</c:numCache>
            </c:numRef>
          </c:cat>
          <c:val>
            <c:numRef>
              <c:f>'Hindley C'!$H$6:$H$22</c:f>
              <c:numCache>
                <c:formatCode>0.00</c:formatCode>
                <c:ptCount val="17"/>
                <c:pt idx="0">
                  <c:v>24.636363636363637</c:v>
                </c:pt>
                <c:pt idx="1">
                  <c:v>14.25</c:v>
                </c:pt>
                <c:pt idx="2">
                  <c:v>40.799999999999997</c:v>
                </c:pt>
                <c:pt idx="3">
                  <c:v>20.181818181818183</c:v>
                </c:pt>
                <c:pt idx="4">
                  <c:v>31.111111111111111</c:v>
                </c:pt>
                <c:pt idx="5">
                  <c:v>20.09090909090909</c:v>
                </c:pt>
                <c:pt idx="6">
                  <c:v>19.636363636363637</c:v>
                </c:pt>
                <c:pt idx="7">
                  <c:v>23.928571428571427</c:v>
                </c:pt>
                <c:pt idx="8">
                  <c:v>27</c:v>
                </c:pt>
                <c:pt idx="9">
                  <c:v>22.384615384615383</c:v>
                </c:pt>
                <c:pt idx="10">
                  <c:v>21.833333333333332</c:v>
                </c:pt>
                <c:pt idx="11">
                  <c:v>20.375</c:v>
                </c:pt>
                <c:pt idx="12">
                  <c:v>36</c:v>
                </c:pt>
                <c:pt idx="13">
                  <c:v>16.583333333333332</c:v>
                </c:pt>
                <c:pt idx="14">
                  <c:v>19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B-724E-8723-1494ED229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032848"/>
        <c:axId val="1619276304"/>
      </c:barChart>
      <c:catAx>
        <c:axId val="162003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276304"/>
        <c:crosses val="autoZero"/>
        <c:auto val="1"/>
        <c:lblAlgn val="ctr"/>
        <c:lblOffset val="100"/>
        <c:tickMarkSkip val="1"/>
        <c:noMultiLvlLbl val="1"/>
      </c:catAx>
      <c:valAx>
        <c:axId val="161927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03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Total</a:t>
            </a:r>
            <a:r>
              <a:rPr lang="en-US" sz="1200" baseline="0"/>
              <a:t> R</a:t>
            </a:r>
            <a:r>
              <a:rPr lang="en-US" sz="1200"/>
              <a:t>uns</a:t>
            </a:r>
          </a:p>
        </c:rich>
      </c:tx>
      <c:layout>
        <c:manualLayout>
          <c:xMode val="edge"/>
          <c:yMode val="edge"/>
          <c:x val="0.46699285755539699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19586172563294E-2"/>
          <c:y val="0.21674915948725601"/>
          <c:w val="0.85574597667769903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C'!$A$6:$A$21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'Hindley C'!$F$6:$F$22</c:f>
              <c:numCache>
                <c:formatCode>General</c:formatCode>
                <c:ptCount val="17"/>
                <c:pt idx="0">
                  <c:v>271</c:v>
                </c:pt>
                <c:pt idx="1">
                  <c:v>114</c:v>
                </c:pt>
                <c:pt idx="2">
                  <c:v>204</c:v>
                </c:pt>
                <c:pt idx="3">
                  <c:v>222</c:v>
                </c:pt>
                <c:pt idx="4">
                  <c:v>280</c:v>
                </c:pt>
                <c:pt idx="5">
                  <c:v>221</c:v>
                </c:pt>
                <c:pt idx="6">
                  <c:v>216</c:v>
                </c:pt>
                <c:pt idx="7">
                  <c:v>335</c:v>
                </c:pt>
                <c:pt idx="8">
                  <c:v>351</c:v>
                </c:pt>
                <c:pt idx="9">
                  <c:v>291</c:v>
                </c:pt>
                <c:pt idx="10">
                  <c:v>131</c:v>
                </c:pt>
                <c:pt idx="11">
                  <c:v>163</c:v>
                </c:pt>
                <c:pt idx="12">
                  <c:v>180</c:v>
                </c:pt>
                <c:pt idx="13">
                  <c:v>199</c:v>
                </c:pt>
                <c:pt idx="14">
                  <c:v>38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F-1A49-A2B0-592A5473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294912"/>
        <c:axId val="1619297232"/>
      </c:barChart>
      <c:catAx>
        <c:axId val="16192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297232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61929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29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P'!$A$7:$A$29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P'!$H$7:$H$29</c:f>
              <c:numCache>
                <c:formatCode>0.00</c:formatCode>
                <c:ptCount val="23"/>
                <c:pt idx="0">
                  <c:v>8</c:v>
                </c:pt>
                <c:pt idx="1">
                  <c:v>40.5</c:v>
                </c:pt>
                <c:pt idx="2">
                  <c:v>25</c:v>
                </c:pt>
                <c:pt idx="3">
                  <c:v>28.125</c:v>
                </c:pt>
                <c:pt idx="5">
                  <c:v>24.5</c:v>
                </c:pt>
                <c:pt idx="6">
                  <c:v>31.4</c:v>
                </c:pt>
                <c:pt idx="7">
                  <c:v>20.375</c:v>
                </c:pt>
                <c:pt idx="8">
                  <c:v>26</c:v>
                </c:pt>
                <c:pt idx="9">
                  <c:v>24.583333333333332</c:v>
                </c:pt>
                <c:pt idx="10">
                  <c:v>22.90909090909091</c:v>
                </c:pt>
                <c:pt idx="11">
                  <c:v>22.923076923076923</c:v>
                </c:pt>
                <c:pt idx="12">
                  <c:v>35.272727272727273</c:v>
                </c:pt>
                <c:pt idx="13">
                  <c:v>37.583333333333336</c:v>
                </c:pt>
                <c:pt idx="14">
                  <c:v>24.083333333333332</c:v>
                </c:pt>
                <c:pt idx="15">
                  <c:v>28</c:v>
                </c:pt>
                <c:pt idx="16">
                  <c:v>18.666666666666668</c:v>
                </c:pt>
                <c:pt idx="17">
                  <c:v>24.571428571428573</c:v>
                </c:pt>
                <c:pt idx="18">
                  <c:v>17.142857142857142</c:v>
                </c:pt>
                <c:pt idx="19">
                  <c:v>11.714285714285714</c:v>
                </c:pt>
                <c:pt idx="20">
                  <c:v>5</c:v>
                </c:pt>
                <c:pt idx="21">
                  <c:v>65</c:v>
                </c:pt>
                <c:pt idx="2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7-1547-A726-B149F0A25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323008"/>
        <c:axId val="1619325328"/>
      </c:barChart>
      <c:catAx>
        <c:axId val="16193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325328"/>
        <c:crosses val="autoZero"/>
        <c:auto val="1"/>
        <c:lblAlgn val="ctr"/>
        <c:lblOffset val="100"/>
        <c:noMultiLvlLbl val="1"/>
      </c:catAx>
      <c:valAx>
        <c:axId val="161932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32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P'!$A$7:$A$29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P'!$F$7:$F$29</c:f>
              <c:numCache>
                <c:formatCode>General</c:formatCode>
                <c:ptCount val="23"/>
                <c:pt idx="0">
                  <c:v>64</c:v>
                </c:pt>
                <c:pt idx="1">
                  <c:v>405</c:v>
                </c:pt>
                <c:pt idx="2">
                  <c:v>275</c:v>
                </c:pt>
                <c:pt idx="3">
                  <c:v>450</c:v>
                </c:pt>
                <c:pt idx="5">
                  <c:v>392</c:v>
                </c:pt>
                <c:pt idx="6">
                  <c:v>471</c:v>
                </c:pt>
                <c:pt idx="7">
                  <c:v>326</c:v>
                </c:pt>
                <c:pt idx="8">
                  <c:v>338</c:v>
                </c:pt>
                <c:pt idx="9">
                  <c:v>295</c:v>
                </c:pt>
                <c:pt idx="10">
                  <c:v>252</c:v>
                </c:pt>
                <c:pt idx="11">
                  <c:v>298</c:v>
                </c:pt>
                <c:pt idx="12">
                  <c:v>388</c:v>
                </c:pt>
                <c:pt idx="13">
                  <c:v>451</c:v>
                </c:pt>
                <c:pt idx="14">
                  <c:v>289</c:v>
                </c:pt>
                <c:pt idx="15">
                  <c:v>308</c:v>
                </c:pt>
                <c:pt idx="16">
                  <c:v>224</c:v>
                </c:pt>
                <c:pt idx="17">
                  <c:v>172</c:v>
                </c:pt>
                <c:pt idx="18">
                  <c:v>120</c:v>
                </c:pt>
                <c:pt idx="19">
                  <c:v>82</c:v>
                </c:pt>
                <c:pt idx="20">
                  <c:v>5</c:v>
                </c:pt>
                <c:pt idx="21">
                  <c:v>65</c:v>
                </c:pt>
                <c:pt idx="2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1-C74B-A300-6A93C6AAB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344928"/>
        <c:axId val="1619347248"/>
      </c:barChart>
      <c:catAx>
        <c:axId val="16193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347248"/>
        <c:crosses val="autoZero"/>
        <c:auto val="1"/>
        <c:lblAlgn val="ctr"/>
        <c:lblOffset val="100"/>
        <c:noMultiLvlLbl val="1"/>
      </c:catAx>
      <c:valAx>
        <c:axId val="161934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344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P'!$A$55:$A$77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P'!$I$55:$I$77</c:f>
              <c:numCache>
                <c:formatCode>0.00</c:formatCode>
                <c:ptCount val="23"/>
                <c:pt idx="0">
                  <c:v>6.5</c:v>
                </c:pt>
                <c:pt idx="2">
                  <c:v>15.4</c:v>
                </c:pt>
                <c:pt idx="3">
                  <c:v>12.263157894736842</c:v>
                </c:pt>
                <c:pt idx="5">
                  <c:v>27.833333333333332</c:v>
                </c:pt>
                <c:pt idx="6">
                  <c:v>15.952380952380953</c:v>
                </c:pt>
                <c:pt idx="7">
                  <c:v>12.807692307692308</c:v>
                </c:pt>
                <c:pt idx="8">
                  <c:v>33.625</c:v>
                </c:pt>
                <c:pt idx="9">
                  <c:v>16.454545454545453</c:v>
                </c:pt>
                <c:pt idx="10">
                  <c:v>14.125</c:v>
                </c:pt>
                <c:pt idx="11">
                  <c:v>20.5</c:v>
                </c:pt>
                <c:pt idx="12">
                  <c:v>11.333333333333334</c:v>
                </c:pt>
                <c:pt idx="13">
                  <c:v>22.25</c:v>
                </c:pt>
                <c:pt idx="14">
                  <c:v>0</c:v>
                </c:pt>
                <c:pt idx="15">
                  <c:v>37</c:v>
                </c:pt>
                <c:pt idx="16">
                  <c:v>0</c:v>
                </c:pt>
                <c:pt idx="17">
                  <c:v>0</c:v>
                </c:pt>
                <c:pt idx="18">
                  <c:v>14.5</c:v>
                </c:pt>
                <c:pt idx="21">
                  <c:v>0</c:v>
                </c:pt>
                <c:pt idx="2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1-2E46-BF28-5DCFDFF8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79536"/>
        <c:axId val="1620295232"/>
      </c:barChart>
      <c:catAx>
        <c:axId val="1620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95232"/>
        <c:crosses val="autoZero"/>
        <c:auto val="1"/>
        <c:lblAlgn val="ctr"/>
        <c:lblOffset val="100"/>
        <c:noMultiLvlLbl val="1"/>
      </c:catAx>
      <c:valAx>
        <c:axId val="162029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27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[0]!barrs_batrun</c:f>
              <c:numCache>
                <c:formatCode>General</c:formatCode>
                <c:ptCount val="12"/>
                <c:pt idx="0">
                  <c:v>9</c:v>
                </c:pt>
                <c:pt idx="1">
                  <c:v>66</c:v>
                </c:pt>
                <c:pt idx="2">
                  <c:v>11</c:v>
                </c:pt>
                <c:pt idx="3">
                  <c:v>53</c:v>
                </c:pt>
                <c:pt idx="4">
                  <c:v>481</c:v>
                </c:pt>
                <c:pt idx="5">
                  <c:v>151</c:v>
                </c:pt>
                <c:pt idx="6">
                  <c:v>371</c:v>
                </c:pt>
                <c:pt idx="7">
                  <c:v>201</c:v>
                </c:pt>
                <c:pt idx="8">
                  <c:v>6</c:v>
                </c:pt>
                <c:pt idx="9">
                  <c:v>36</c:v>
                </c:pt>
                <c:pt idx="10">
                  <c:v>176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8-894C-AF60-9AC75ED9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633648"/>
        <c:axId val="1624636768"/>
      </c:barChart>
      <c:catAx>
        <c:axId val="162463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36768"/>
        <c:crosses val="autoZero"/>
        <c:auto val="1"/>
        <c:lblAlgn val="ctr"/>
        <c:lblOffset val="100"/>
        <c:noMultiLvlLbl val="1"/>
      </c:catAx>
      <c:valAx>
        <c:axId val="162463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3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P'!$A$55:$A$77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P'!$D$55:$D$77</c:f>
              <c:numCache>
                <c:formatCode>General</c:formatCode>
                <c:ptCount val="23"/>
                <c:pt idx="0">
                  <c:v>12</c:v>
                </c:pt>
                <c:pt idx="2">
                  <c:v>5</c:v>
                </c:pt>
                <c:pt idx="3">
                  <c:v>19</c:v>
                </c:pt>
                <c:pt idx="5">
                  <c:v>6</c:v>
                </c:pt>
                <c:pt idx="6">
                  <c:v>21</c:v>
                </c:pt>
                <c:pt idx="7">
                  <c:v>26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21">
                  <c:v>0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3-5240-BCF1-3AF1DA482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037664"/>
        <c:axId val="1577039984"/>
      </c:barChart>
      <c:catAx>
        <c:axId val="15770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39984"/>
        <c:crosses val="autoZero"/>
        <c:auto val="1"/>
        <c:lblAlgn val="ctr"/>
        <c:lblOffset val="100"/>
        <c:noMultiLvlLbl val="1"/>
      </c:catAx>
      <c:valAx>
        <c:axId val="157703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3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P'!$A$55:$A$77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P'!$G$55:$G$77</c:f>
              <c:numCache>
                <c:formatCode>0.00</c:formatCode>
                <c:ptCount val="23"/>
                <c:pt idx="0">
                  <c:v>3.2365145228215764</c:v>
                </c:pt>
                <c:pt idx="2">
                  <c:v>2.8518518518518516</c:v>
                </c:pt>
                <c:pt idx="3">
                  <c:v>3.3285714285714287</c:v>
                </c:pt>
                <c:pt idx="5">
                  <c:v>4.6388888888888893</c:v>
                </c:pt>
                <c:pt idx="6">
                  <c:v>4.0410132689987934</c:v>
                </c:pt>
                <c:pt idx="7">
                  <c:v>3.7</c:v>
                </c:pt>
                <c:pt idx="8">
                  <c:v>4.8909090909090907</c:v>
                </c:pt>
                <c:pt idx="9">
                  <c:v>5.1714285714285717</c:v>
                </c:pt>
                <c:pt idx="10">
                  <c:v>4.5199999999999996</c:v>
                </c:pt>
                <c:pt idx="11">
                  <c:v>5.8571428571428568</c:v>
                </c:pt>
                <c:pt idx="12">
                  <c:v>4.25</c:v>
                </c:pt>
                <c:pt idx="13">
                  <c:v>4.9444444444444446</c:v>
                </c:pt>
                <c:pt idx="14">
                  <c:v>13.333333333333334</c:v>
                </c:pt>
                <c:pt idx="15">
                  <c:v>12.333333333333334</c:v>
                </c:pt>
                <c:pt idx="16">
                  <c:v>3.2222222222222223</c:v>
                </c:pt>
                <c:pt idx="17">
                  <c:v>0.6</c:v>
                </c:pt>
                <c:pt idx="18">
                  <c:v>5.8</c:v>
                </c:pt>
                <c:pt idx="21">
                  <c:v>9</c:v>
                </c:pt>
                <c:pt idx="2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8-B343-9047-3E80DF76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12960"/>
        <c:axId val="1576415280"/>
      </c:barChart>
      <c:catAx>
        <c:axId val="15764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15280"/>
        <c:crosses val="autoZero"/>
        <c:auto val="1"/>
        <c:lblAlgn val="ctr"/>
        <c:lblOffset val="100"/>
        <c:noMultiLvlLbl val="1"/>
      </c:catAx>
      <c:valAx>
        <c:axId val="157641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12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P'!$A$55:$A$77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P'!$H$55:$H$77</c:f>
              <c:numCache>
                <c:formatCode>0.00</c:formatCode>
                <c:ptCount val="23"/>
                <c:pt idx="0">
                  <c:v>12.050000000000002</c:v>
                </c:pt>
                <c:pt idx="2">
                  <c:v>32.4</c:v>
                </c:pt>
                <c:pt idx="3">
                  <c:v>22.105263157894736</c:v>
                </c:pt>
                <c:pt idx="5">
                  <c:v>36</c:v>
                </c:pt>
                <c:pt idx="6">
                  <c:v>23.685714285714287</c:v>
                </c:pt>
                <c:pt idx="7">
                  <c:v>20.76923076923077</c:v>
                </c:pt>
                <c:pt idx="8">
                  <c:v>41.25</c:v>
                </c:pt>
                <c:pt idx="9">
                  <c:v>19.09090909090909</c:v>
                </c:pt>
                <c:pt idx="10">
                  <c:v>18.75</c:v>
                </c:pt>
                <c:pt idx="11">
                  <c:v>21</c:v>
                </c:pt>
                <c:pt idx="12">
                  <c:v>16</c:v>
                </c:pt>
                <c:pt idx="13">
                  <c:v>27</c:v>
                </c:pt>
                <c:pt idx="14">
                  <c:v>0</c:v>
                </c:pt>
                <c:pt idx="15">
                  <c:v>18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21">
                  <c:v>0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4-324E-82B7-532299A97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05360"/>
        <c:axId val="1576407680"/>
      </c:barChart>
      <c:catAx>
        <c:axId val="157640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07680"/>
        <c:crosses val="autoZero"/>
        <c:auto val="1"/>
        <c:lblAlgn val="ctr"/>
        <c:lblOffset val="100"/>
        <c:noMultiLvlLbl val="1"/>
      </c:catAx>
      <c:valAx>
        <c:axId val="15764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0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N'!$A$6:$A$26</c:f>
              <c:numCache>
                <c:formatCode>General</c:formatCode>
                <c:ptCount val="2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</c:numCache>
            </c:numRef>
          </c:cat>
          <c:val>
            <c:numRef>
              <c:f>'Harris N'!$F$6:$F$26</c:f>
              <c:numCache>
                <c:formatCode>General</c:formatCode>
                <c:ptCount val="21"/>
                <c:pt idx="0">
                  <c:v>67</c:v>
                </c:pt>
                <c:pt idx="1">
                  <c:v>47</c:v>
                </c:pt>
                <c:pt idx="3">
                  <c:v>88</c:v>
                </c:pt>
                <c:pt idx="4">
                  <c:v>13</c:v>
                </c:pt>
                <c:pt idx="5">
                  <c:v>82</c:v>
                </c:pt>
                <c:pt idx="6">
                  <c:v>155</c:v>
                </c:pt>
                <c:pt idx="7">
                  <c:v>63</c:v>
                </c:pt>
                <c:pt idx="8">
                  <c:v>105</c:v>
                </c:pt>
                <c:pt idx="9">
                  <c:v>73</c:v>
                </c:pt>
                <c:pt idx="10">
                  <c:v>19</c:v>
                </c:pt>
                <c:pt idx="11">
                  <c:v>132</c:v>
                </c:pt>
                <c:pt idx="12">
                  <c:v>86</c:v>
                </c:pt>
                <c:pt idx="13">
                  <c:v>116</c:v>
                </c:pt>
                <c:pt idx="14">
                  <c:v>32</c:v>
                </c:pt>
                <c:pt idx="15">
                  <c:v>97</c:v>
                </c:pt>
                <c:pt idx="16">
                  <c:v>68</c:v>
                </c:pt>
                <c:pt idx="17">
                  <c:v>113</c:v>
                </c:pt>
                <c:pt idx="18">
                  <c:v>159</c:v>
                </c:pt>
                <c:pt idx="19">
                  <c:v>20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8-6246-83FF-FD415E353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313872"/>
        <c:axId val="1620316192"/>
      </c:barChart>
      <c:catAx>
        <c:axId val="162031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16192"/>
        <c:crosses val="autoZero"/>
        <c:auto val="1"/>
        <c:lblAlgn val="ctr"/>
        <c:lblOffset val="100"/>
        <c:noMultiLvlLbl val="1"/>
      </c:catAx>
      <c:valAx>
        <c:axId val="162031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13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N'!$A$6:$A$26</c:f>
              <c:numCache>
                <c:formatCode>General</c:formatCode>
                <c:ptCount val="2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</c:numCache>
            </c:numRef>
          </c:cat>
          <c:val>
            <c:numRef>
              <c:f>'Harris N'!$H$6:$H$26</c:f>
              <c:numCache>
                <c:formatCode>0.00</c:formatCode>
                <c:ptCount val="21"/>
                <c:pt idx="0">
                  <c:v>11.166666666666666</c:v>
                </c:pt>
                <c:pt idx="1">
                  <c:v>7.833333333333333</c:v>
                </c:pt>
                <c:pt idx="3">
                  <c:v>6.2857142857142856</c:v>
                </c:pt>
                <c:pt idx="4">
                  <c:v>2.6</c:v>
                </c:pt>
                <c:pt idx="5">
                  <c:v>16.399999999999999</c:v>
                </c:pt>
                <c:pt idx="6">
                  <c:v>15.5</c:v>
                </c:pt>
                <c:pt idx="7">
                  <c:v>31.5</c:v>
                </c:pt>
                <c:pt idx="8">
                  <c:v>11.666666666666666</c:v>
                </c:pt>
                <c:pt idx="9">
                  <c:v>24.333333333333332</c:v>
                </c:pt>
                <c:pt idx="10">
                  <c:v>4.75</c:v>
                </c:pt>
                <c:pt idx="11">
                  <c:v>14.666666666666666</c:v>
                </c:pt>
                <c:pt idx="12">
                  <c:v>14.333333333333334</c:v>
                </c:pt>
                <c:pt idx="13">
                  <c:v>16.571428571428573</c:v>
                </c:pt>
                <c:pt idx="14">
                  <c:v>6.4</c:v>
                </c:pt>
                <c:pt idx="15">
                  <c:v>10.777777777777779</c:v>
                </c:pt>
                <c:pt idx="16">
                  <c:v>13.6</c:v>
                </c:pt>
                <c:pt idx="17">
                  <c:v>10.272727272727273</c:v>
                </c:pt>
                <c:pt idx="18">
                  <c:v>11.357142857142858</c:v>
                </c:pt>
                <c:pt idx="19">
                  <c:v>20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0-8E46-A6A2-01489000C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339104"/>
        <c:axId val="1620341856"/>
      </c:barChart>
      <c:catAx>
        <c:axId val="16203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41856"/>
        <c:crosses val="autoZero"/>
        <c:auto val="1"/>
        <c:lblAlgn val="ctr"/>
        <c:lblOffset val="100"/>
        <c:noMultiLvlLbl val="1"/>
      </c:catAx>
      <c:valAx>
        <c:axId val="162034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3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N'!$A$52:$A$73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N'!$I$52:$I$73</c:f>
              <c:numCache>
                <c:formatCode>0.00</c:formatCode>
                <c:ptCount val="22"/>
                <c:pt idx="1">
                  <c:v>9.9333333333333336</c:v>
                </c:pt>
                <c:pt idx="2">
                  <c:v>11.705882352941176</c:v>
                </c:pt>
                <c:pt idx="4">
                  <c:v>21.53846153846154</c:v>
                </c:pt>
                <c:pt idx="5">
                  <c:v>17.375</c:v>
                </c:pt>
                <c:pt idx="6">
                  <c:v>16.105263157894736</c:v>
                </c:pt>
                <c:pt idx="7">
                  <c:v>21.612903225806452</c:v>
                </c:pt>
                <c:pt idx="8">
                  <c:v>22.46153846153846</c:v>
                </c:pt>
                <c:pt idx="9">
                  <c:v>16.74074074074074</c:v>
                </c:pt>
                <c:pt idx="10">
                  <c:v>53</c:v>
                </c:pt>
                <c:pt idx="11">
                  <c:v>16.357142857142858</c:v>
                </c:pt>
                <c:pt idx="12">
                  <c:v>16.571428571428573</c:v>
                </c:pt>
                <c:pt idx="13">
                  <c:v>14.470588235294118</c:v>
                </c:pt>
                <c:pt idx="14">
                  <c:v>21.61904761904762</c:v>
                </c:pt>
                <c:pt idx="15">
                  <c:v>13.681818181818182</c:v>
                </c:pt>
                <c:pt idx="16">
                  <c:v>31.125</c:v>
                </c:pt>
                <c:pt idx="17">
                  <c:v>21</c:v>
                </c:pt>
                <c:pt idx="18">
                  <c:v>27.05263157894737</c:v>
                </c:pt>
                <c:pt idx="19">
                  <c:v>20.707317073170731</c:v>
                </c:pt>
                <c:pt idx="20">
                  <c:v>11.5</c:v>
                </c:pt>
                <c:pt idx="21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1-BE45-BD2A-474C7E34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361504"/>
        <c:axId val="1620364256"/>
      </c:barChart>
      <c:catAx>
        <c:axId val="16203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64256"/>
        <c:crosses val="autoZero"/>
        <c:auto val="1"/>
        <c:lblAlgn val="ctr"/>
        <c:lblOffset val="100"/>
        <c:noMultiLvlLbl val="1"/>
      </c:catAx>
      <c:valAx>
        <c:axId val="162036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036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N'!$A$52:$A$73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N'!$D$52:$D$73</c:f>
              <c:numCache>
                <c:formatCode>General</c:formatCode>
                <c:ptCount val="22"/>
                <c:pt idx="1">
                  <c:v>15</c:v>
                </c:pt>
                <c:pt idx="2">
                  <c:v>34</c:v>
                </c:pt>
                <c:pt idx="4">
                  <c:v>26</c:v>
                </c:pt>
                <c:pt idx="5">
                  <c:v>32</c:v>
                </c:pt>
                <c:pt idx="6">
                  <c:v>19</c:v>
                </c:pt>
                <c:pt idx="7">
                  <c:v>31</c:v>
                </c:pt>
                <c:pt idx="8">
                  <c:v>13</c:v>
                </c:pt>
                <c:pt idx="9">
                  <c:v>27</c:v>
                </c:pt>
                <c:pt idx="10">
                  <c:v>4</c:v>
                </c:pt>
                <c:pt idx="11">
                  <c:v>14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18</c:v>
                </c:pt>
                <c:pt idx="18">
                  <c:v>19</c:v>
                </c:pt>
                <c:pt idx="19">
                  <c:v>41</c:v>
                </c:pt>
                <c:pt idx="20">
                  <c:v>2</c:v>
                </c:pt>
                <c:pt idx="2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C-D94E-8663-409DF22F8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390224"/>
        <c:axId val="1576392544"/>
      </c:barChart>
      <c:catAx>
        <c:axId val="157639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92544"/>
        <c:crosses val="autoZero"/>
        <c:auto val="1"/>
        <c:lblAlgn val="ctr"/>
        <c:lblOffset val="100"/>
        <c:noMultiLvlLbl val="1"/>
      </c:catAx>
      <c:valAx>
        <c:axId val="157639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9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N'!$A$52:$A$73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N'!$G$52:$G$73</c:f>
              <c:numCache>
                <c:formatCode>0.00</c:formatCode>
                <c:ptCount val="22"/>
                <c:pt idx="1">
                  <c:v>2.8653846153846154</c:v>
                </c:pt>
                <c:pt idx="2">
                  <c:v>2.6533333333333333</c:v>
                </c:pt>
                <c:pt idx="4">
                  <c:v>2.8498727735368958</c:v>
                </c:pt>
                <c:pt idx="5">
                  <c:v>3.5481812380344611</c:v>
                </c:pt>
                <c:pt idx="6">
                  <c:v>2.7079646017699117</c:v>
                </c:pt>
                <c:pt idx="7">
                  <c:v>3.4183673469387754</c:v>
                </c:pt>
                <c:pt idx="8">
                  <c:v>3.1739130434782608</c:v>
                </c:pt>
                <c:pt idx="9">
                  <c:v>3.183098591549296</c:v>
                </c:pt>
                <c:pt idx="10">
                  <c:v>3.2615384615384615</c:v>
                </c:pt>
                <c:pt idx="11">
                  <c:v>2.9358974358974357</c:v>
                </c:pt>
                <c:pt idx="12">
                  <c:v>3.0796460176991149</c:v>
                </c:pt>
                <c:pt idx="13">
                  <c:v>2.730299667036626</c:v>
                </c:pt>
                <c:pt idx="14">
                  <c:v>3.6495176848874595</c:v>
                </c:pt>
                <c:pt idx="15">
                  <c:v>3.1987247608926674</c:v>
                </c:pt>
                <c:pt idx="16">
                  <c:v>3.4776536312849164</c:v>
                </c:pt>
                <c:pt idx="17">
                  <c:v>3.78</c:v>
                </c:pt>
                <c:pt idx="18">
                  <c:v>4.3193277310924367</c:v>
                </c:pt>
                <c:pt idx="19">
                  <c:v>4.7088186356073205</c:v>
                </c:pt>
                <c:pt idx="20">
                  <c:v>2.875</c:v>
                </c:pt>
                <c:pt idx="21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2-E149-BE42-3E48445D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280320"/>
        <c:axId val="1576282640"/>
      </c:barChart>
      <c:catAx>
        <c:axId val="157628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82640"/>
        <c:crosses val="autoZero"/>
        <c:auto val="1"/>
        <c:lblAlgn val="ctr"/>
        <c:lblOffset val="100"/>
        <c:noMultiLvlLbl val="1"/>
      </c:catAx>
      <c:valAx>
        <c:axId val="157628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8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N'!$A$52:$A$73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N'!$G$52:$G$73</c:f>
              <c:numCache>
                <c:formatCode>0.00</c:formatCode>
                <c:ptCount val="22"/>
                <c:pt idx="1">
                  <c:v>2.8653846153846154</c:v>
                </c:pt>
                <c:pt idx="2">
                  <c:v>2.6533333333333333</c:v>
                </c:pt>
                <c:pt idx="4">
                  <c:v>2.8498727735368958</c:v>
                </c:pt>
                <c:pt idx="5">
                  <c:v>3.5481812380344611</c:v>
                </c:pt>
                <c:pt idx="6">
                  <c:v>2.7079646017699117</c:v>
                </c:pt>
                <c:pt idx="7">
                  <c:v>3.4183673469387754</c:v>
                </c:pt>
                <c:pt idx="8">
                  <c:v>3.1739130434782608</c:v>
                </c:pt>
                <c:pt idx="9">
                  <c:v>3.183098591549296</c:v>
                </c:pt>
                <c:pt idx="10">
                  <c:v>3.2615384615384615</c:v>
                </c:pt>
                <c:pt idx="11">
                  <c:v>2.9358974358974357</c:v>
                </c:pt>
                <c:pt idx="12">
                  <c:v>3.0796460176991149</c:v>
                </c:pt>
                <c:pt idx="13">
                  <c:v>2.730299667036626</c:v>
                </c:pt>
                <c:pt idx="14">
                  <c:v>3.6495176848874595</c:v>
                </c:pt>
                <c:pt idx="15">
                  <c:v>3.1987247608926674</c:v>
                </c:pt>
                <c:pt idx="16">
                  <c:v>3.4776536312849164</c:v>
                </c:pt>
                <c:pt idx="17">
                  <c:v>3.78</c:v>
                </c:pt>
                <c:pt idx="18">
                  <c:v>4.3193277310924367</c:v>
                </c:pt>
                <c:pt idx="19">
                  <c:v>4.7088186356073205</c:v>
                </c:pt>
                <c:pt idx="20">
                  <c:v>2.875</c:v>
                </c:pt>
                <c:pt idx="21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6-074B-BD9B-92CAE44EB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263280"/>
        <c:axId val="1576256592"/>
      </c:barChart>
      <c:catAx>
        <c:axId val="157626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56592"/>
        <c:crosses val="autoZero"/>
        <c:auto val="1"/>
        <c:lblAlgn val="ctr"/>
        <c:lblOffset val="100"/>
        <c:noMultiLvlLbl val="1"/>
      </c:catAx>
      <c:valAx>
        <c:axId val="1576256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63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[0]!aheac_batav</c:f>
              <c:numCache>
                <c:formatCode>0.00</c:formatCode>
                <c:ptCount val="12"/>
                <c:pt idx="0">
                  <c:v>10.25</c:v>
                </c:pt>
                <c:pt idx="1">
                  <c:v>12.1</c:v>
                </c:pt>
                <c:pt idx="2">
                  <c:v>23.53846153846154</c:v>
                </c:pt>
                <c:pt idx="3">
                  <c:v>19.875</c:v>
                </c:pt>
                <c:pt idx="4">
                  <c:v>33.25</c:v>
                </c:pt>
                <c:pt idx="5">
                  <c:v>12.111111111111111</c:v>
                </c:pt>
                <c:pt idx="6">
                  <c:v>52.222222222222221</c:v>
                </c:pt>
                <c:pt idx="7">
                  <c:v>21.875</c:v>
                </c:pt>
                <c:pt idx="8">
                  <c:v>42.444444444444443</c:v>
                </c:pt>
                <c:pt idx="9">
                  <c:v>18.142857142857142</c:v>
                </c:pt>
                <c:pt idx="10">
                  <c:v>24.1</c:v>
                </c:pt>
                <c:pt idx="1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8-FD4B-B1C4-EC226CC8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778256"/>
        <c:axId val="1574052192"/>
      </c:barChart>
      <c:catAx>
        <c:axId val="157077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052192"/>
        <c:crosses val="autoZero"/>
        <c:auto val="1"/>
        <c:lblAlgn val="ctr"/>
        <c:lblOffset val="100"/>
        <c:noMultiLvlLbl val="1"/>
      </c:catAx>
      <c:valAx>
        <c:axId val="157405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077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01"/>
          <c:y val="0.16931841523762101"/>
          <c:w val="0.8032325925925920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[0]!barrs_batav</c:f>
              <c:numCache>
                <c:formatCode>0.00</c:formatCode>
                <c:ptCount val="12"/>
                <c:pt idx="0">
                  <c:v>2.25</c:v>
                </c:pt>
                <c:pt idx="1">
                  <c:v>11</c:v>
                </c:pt>
                <c:pt idx="2">
                  <c:v>11</c:v>
                </c:pt>
                <c:pt idx="3">
                  <c:v>17.667000000000002</c:v>
                </c:pt>
                <c:pt idx="4">
                  <c:v>48.1</c:v>
                </c:pt>
                <c:pt idx="5">
                  <c:v>25.167000000000002</c:v>
                </c:pt>
                <c:pt idx="6">
                  <c:v>74.2</c:v>
                </c:pt>
                <c:pt idx="7">
                  <c:v>100.5</c:v>
                </c:pt>
                <c:pt idx="8">
                  <c:v>2</c:v>
                </c:pt>
                <c:pt idx="9">
                  <c:v>36</c:v>
                </c:pt>
                <c:pt idx="10">
                  <c:v>58.667000000000002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9-1D4D-ADAD-46E09C10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290416"/>
        <c:axId val="1574746560"/>
      </c:barChart>
      <c:catAx>
        <c:axId val="157529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46560"/>
        <c:crosses val="autoZero"/>
        <c:auto val="1"/>
        <c:lblAlgn val="ctr"/>
        <c:lblOffset val="100"/>
        <c:noMultiLvlLbl val="1"/>
      </c:catAx>
      <c:valAx>
        <c:axId val="157474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290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[0]!barrs_wkt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F943-A561-41DB20CD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468048"/>
        <c:axId val="1627659568"/>
      </c:barChart>
      <c:catAx>
        <c:axId val="154446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659568"/>
        <c:crosses val="autoZero"/>
        <c:auto val="1"/>
        <c:lblAlgn val="ctr"/>
        <c:lblOffset val="100"/>
        <c:noMultiLvlLbl val="1"/>
      </c:catAx>
      <c:valAx>
        <c:axId val="162765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446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01"/>
          <c:w val="0.81073250218722603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[0]!barrs_bwlav</c:f>
              <c:numCache>
                <c:formatCode>0.00</c:formatCode>
                <c:ptCount val="12"/>
                <c:pt idx="0">
                  <c:v>37.666666666666664</c:v>
                </c:pt>
                <c:pt idx="1">
                  <c:v>11</c:v>
                </c:pt>
                <c:pt idx="2">
                  <c:v>37</c:v>
                </c:pt>
                <c:pt idx="3">
                  <c:v>30.5</c:v>
                </c:pt>
                <c:pt idx="4">
                  <c:v>18</c:v>
                </c:pt>
                <c:pt idx="5">
                  <c:v>17.5</c:v>
                </c:pt>
                <c:pt idx="6">
                  <c:v>57.666666666666664</c:v>
                </c:pt>
                <c:pt idx="7">
                  <c:v>14</c:v>
                </c:pt>
                <c:pt idx="8">
                  <c:v>12.166666666666666</c:v>
                </c:pt>
                <c:pt idx="9">
                  <c:v>0</c:v>
                </c:pt>
                <c:pt idx="10">
                  <c:v>30.5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2-D748-833A-52F0616FC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302848"/>
        <c:axId val="1575305968"/>
      </c:barChart>
      <c:catAx>
        <c:axId val="157530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05968"/>
        <c:crosses val="autoZero"/>
        <c:auto val="1"/>
        <c:lblAlgn val="ctr"/>
        <c:lblOffset val="100"/>
        <c:noMultiLvlLbl val="1"/>
      </c:catAx>
      <c:valAx>
        <c:axId val="157530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30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[0]!barrs_bwlec</c:f>
              <c:numCache>
                <c:formatCode>0.00</c:formatCode>
                <c:ptCount val="12"/>
                <c:pt idx="0">
                  <c:v>5.1363636363636367</c:v>
                </c:pt>
                <c:pt idx="1">
                  <c:v>4.4767441860465116</c:v>
                </c:pt>
                <c:pt idx="2">
                  <c:v>4.1111111111111107</c:v>
                </c:pt>
                <c:pt idx="3">
                  <c:v>5.5454545454545459</c:v>
                </c:pt>
                <c:pt idx="4">
                  <c:v>3.8365896980461813</c:v>
                </c:pt>
                <c:pt idx="5">
                  <c:v>3.6842105263157894</c:v>
                </c:pt>
                <c:pt idx="6">
                  <c:v>5.40625</c:v>
                </c:pt>
                <c:pt idx="7">
                  <c:v>4.117647058823529</c:v>
                </c:pt>
                <c:pt idx="8">
                  <c:v>4.8666666666666663</c:v>
                </c:pt>
                <c:pt idx="9">
                  <c:v>3.75</c:v>
                </c:pt>
                <c:pt idx="10">
                  <c:v>5.4464285714285721</c:v>
                </c:pt>
                <c:pt idx="1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E-5F48-8D21-11C7250D3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16208"/>
        <c:axId val="1627811648"/>
      </c:barChart>
      <c:catAx>
        <c:axId val="157451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811648"/>
        <c:crosses val="autoZero"/>
        <c:auto val="1"/>
        <c:lblAlgn val="ctr"/>
        <c:lblOffset val="100"/>
        <c:noMultiLvlLbl val="1"/>
      </c:catAx>
      <c:valAx>
        <c:axId val="162781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1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[0]!barrs_bwlsr</c:f>
              <c:numCache>
                <c:formatCode>0.00</c:formatCode>
                <c:ptCount val="12"/>
                <c:pt idx="0">
                  <c:v>44</c:v>
                </c:pt>
                <c:pt idx="1">
                  <c:v>14.742857142857142</c:v>
                </c:pt>
                <c:pt idx="2">
                  <c:v>54</c:v>
                </c:pt>
                <c:pt idx="3">
                  <c:v>33</c:v>
                </c:pt>
                <c:pt idx="4">
                  <c:v>28.149999999999995</c:v>
                </c:pt>
                <c:pt idx="5">
                  <c:v>28.5</c:v>
                </c:pt>
                <c:pt idx="6">
                  <c:v>64</c:v>
                </c:pt>
                <c:pt idx="7">
                  <c:v>20.399999999999999</c:v>
                </c:pt>
                <c:pt idx="8">
                  <c:v>15</c:v>
                </c:pt>
                <c:pt idx="9">
                  <c:v>0</c:v>
                </c:pt>
                <c:pt idx="10">
                  <c:v>33.599999999999994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8-6E44-A559-F2B86F015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836832"/>
        <c:axId val="1627839952"/>
      </c:barChart>
      <c:catAx>
        <c:axId val="162783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839952"/>
        <c:crosses val="autoZero"/>
        <c:auto val="1"/>
        <c:lblAlgn val="ctr"/>
        <c:lblOffset val="100"/>
        <c:noMultiLvlLbl val="1"/>
      </c:catAx>
      <c:valAx>
        <c:axId val="162783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83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[0]!bootr_batrun</c:f>
              <c:numCache>
                <c:formatCode>General</c:formatCode>
                <c:ptCount val="16"/>
                <c:pt idx="0">
                  <c:v>71</c:v>
                </c:pt>
                <c:pt idx="1">
                  <c:v>56</c:v>
                </c:pt>
                <c:pt idx="2">
                  <c:v>0</c:v>
                </c:pt>
                <c:pt idx="3">
                  <c:v>8</c:v>
                </c:pt>
                <c:pt idx="5">
                  <c:v>12</c:v>
                </c:pt>
                <c:pt idx="8">
                  <c:v>49</c:v>
                </c:pt>
                <c:pt idx="9">
                  <c:v>99</c:v>
                </c:pt>
                <c:pt idx="10">
                  <c:v>1</c:v>
                </c:pt>
                <c:pt idx="11">
                  <c:v>8</c:v>
                </c:pt>
                <c:pt idx="12">
                  <c:v>18</c:v>
                </c:pt>
                <c:pt idx="13">
                  <c:v>43</c:v>
                </c:pt>
                <c:pt idx="14">
                  <c:v>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9-9943-98D9-C1F3018ED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42944"/>
        <c:axId val="1627546064"/>
      </c:barChart>
      <c:catAx>
        <c:axId val="162754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546064"/>
        <c:crosses val="autoZero"/>
        <c:auto val="1"/>
        <c:lblAlgn val="ctr"/>
        <c:lblOffset val="100"/>
        <c:noMultiLvlLbl val="1"/>
      </c:catAx>
      <c:valAx>
        <c:axId val="162754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542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[0]!bootr_batav</c:f>
              <c:numCache>
                <c:formatCode>0.00</c:formatCode>
                <c:ptCount val="16"/>
                <c:pt idx="0">
                  <c:v>8.875</c:v>
                </c:pt>
                <c:pt idx="1">
                  <c:v>14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24.5</c:v>
                </c:pt>
                <c:pt idx="9">
                  <c:v>19.8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14.333333333333334</c:v>
                </c:pt>
                <c:pt idx="14">
                  <c:v>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6D4C-A1DD-7B7113E7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70848"/>
        <c:axId val="1627573968"/>
      </c:barChart>
      <c:catAx>
        <c:axId val="16275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573968"/>
        <c:crosses val="autoZero"/>
        <c:auto val="1"/>
        <c:lblAlgn val="ctr"/>
        <c:lblOffset val="100"/>
        <c:noMultiLvlLbl val="1"/>
      </c:catAx>
      <c:valAx>
        <c:axId val="162757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5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R'!$D$49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[0]!bootr_wkt</c:f>
              <c:numCache>
                <c:formatCode>General</c:formatCode>
                <c:ptCount val="16"/>
                <c:pt idx="0">
                  <c:v>4</c:v>
                </c:pt>
                <c:pt idx="1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3" formatCode="0.0">
                  <c:v>2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8-9E41-B99A-4B98CE6C1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450592"/>
        <c:axId val="1627415664"/>
      </c:barChart>
      <c:catAx>
        <c:axId val="162745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415664"/>
        <c:crosses val="autoZero"/>
        <c:auto val="1"/>
        <c:lblAlgn val="ctr"/>
        <c:lblOffset val="100"/>
        <c:noMultiLvlLbl val="1"/>
      </c:catAx>
      <c:valAx>
        <c:axId val="16274156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450592"/>
        <c:crosses val="autoZero"/>
        <c:crossBetween val="between"/>
        <c:majorUnit val="1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[0]!bootr_bwlav</c:f>
              <c:numCache>
                <c:formatCode>0.00</c:formatCode>
                <c:ptCount val="16"/>
                <c:pt idx="0">
                  <c:v>40.75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34.75</c:v>
                </c:pt>
                <c:pt idx="10">
                  <c:v>31</c:v>
                </c:pt>
                <c:pt idx="11">
                  <c:v>39</c:v>
                </c:pt>
                <c:pt idx="13">
                  <c:v>22.5</c:v>
                </c:pt>
                <c:pt idx="14">
                  <c:v>0</c:v>
                </c:pt>
                <c:pt idx="15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3D4E-B870-2A07C9747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636016"/>
        <c:axId val="1627638720"/>
      </c:barChart>
      <c:catAx>
        <c:axId val="162763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638720"/>
        <c:crosses val="autoZero"/>
        <c:auto val="1"/>
        <c:lblAlgn val="ctr"/>
        <c:lblOffset val="100"/>
        <c:noMultiLvlLbl val="1"/>
      </c:catAx>
      <c:valAx>
        <c:axId val="162763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636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R'!$G$49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[0]!bootr_bwlec</c:f>
              <c:numCache>
                <c:formatCode>0.00</c:formatCode>
                <c:ptCount val="16"/>
                <c:pt idx="0">
                  <c:v>8.858695652173914</c:v>
                </c:pt>
                <c:pt idx="1">
                  <c:v>3.3333333333333335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5.7438016528925617</c:v>
                </c:pt>
                <c:pt idx="10">
                  <c:v>7.75</c:v>
                </c:pt>
                <c:pt idx="11">
                  <c:v>3.5454545454545454</c:v>
                </c:pt>
                <c:pt idx="13">
                  <c:v>4.8214251275534803</c:v>
                </c:pt>
                <c:pt idx="14">
                  <c:v>5</c:v>
                </c:pt>
                <c:pt idx="15">
                  <c:v>2.8333333333333335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7-9D4C-8FC8-001E0D1B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203952"/>
        <c:axId val="1574057568"/>
      </c:barChart>
      <c:catAx>
        <c:axId val="157420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057568"/>
        <c:crosses val="autoZero"/>
        <c:auto val="1"/>
        <c:lblAlgn val="ctr"/>
        <c:lblOffset val="100"/>
        <c:noMultiLvlLbl val="1"/>
      </c:catAx>
      <c:valAx>
        <c:axId val="157405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20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[0]!aheac_wkt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  <c:pt idx="6">
                  <c:v>22</c:v>
                </c:pt>
                <c:pt idx="7">
                  <c:v>17</c:v>
                </c:pt>
                <c:pt idx="8">
                  <c:v>6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D-E94B-AA30-BEFA360BD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633008"/>
        <c:axId val="1570947184"/>
      </c:barChart>
      <c:catAx>
        <c:axId val="157163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0947184"/>
        <c:crosses val="autoZero"/>
        <c:auto val="1"/>
        <c:lblAlgn val="ctr"/>
        <c:lblOffset val="100"/>
        <c:noMultiLvlLbl val="1"/>
      </c:catAx>
      <c:valAx>
        <c:axId val="157094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63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R'!$H$49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[0]!bootr_bwlsr</c:f>
              <c:numCache>
                <c:formatCode>0.00</c:formatCode>
                <c:ptCount val="16"/>
                <c:pt idx="0">
                  <c:v>27.599999999999998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36.299999999999997</c:v>
                </c:pt>
                <c:pt idx="10">
                  <c:v>24</c:v>
                </c:pt>
                <c:pt idx="11">
                  <c:v>66</c:v>
                </c:pt>
                <c:pt idx="13">
                  <c:v>28.000019999999999</c:v>
                </c:pt>
                <c:pt idx="14">
                  <c:v>0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B-0F47-86C6-D0BCF0F7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938256"/>
        <c:axId val="1627690528"/>
      </c:barChart>
      <c:catAx>
        <c:axId val="157493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690528"/>
        <c:crosses val="autoZero"/>
        <c:auto val="1"/>
        <c:lblAlgn val="ctr"/>
        <c:lblOffset val="100"/>
        <c:noMultiLvlLbl val="1"/>
      </c:catAx>
      <c:valAx>
        <c:axId val="162769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93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T'!$F$5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T'!$A$6:$A$15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T'!$F$6:$F$15</c:f>
              <c:numCache>
                <c:formatCode>General</c:formatCode>
                <c:ptCount val="10"/>
                <c:pt idx="0">
                  <c:v>2</c:v>
                </c:pt>
                <c:pt idx="1">
                  <c:v>47</c:v>
                </c:pt>
                <c:pt idx="2">
                  <c:v>26</c:v>
                </c:pt>
                <c:pt idx="3">
                  <c:v>44</c:v>
                </c:pt>
                <c:pt idx="4">
                  <c:v>133</c:v>
                </c:pt>
                <c:pt idx="5">
                  <c:v>217</c:v>
                </c:pt>
                <c:pt idx="6">
                  <c:v>208</c:v>
                </c:pt>
                <c:pt idx="7">
                  <c:v>9</c:v>
                </c:pt>
                <c:pt idx="8">
                  <c:v>115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5-DC41-931E-16168F63C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722208"/>
        <c:axId val="1627910192"/>
      </c:barChart>
      <c:catAx>
        <c:axId val="162772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10192"/>
        <c:crosses val="autoZero"/>
        <c:auto val="1"/>
        <c:lblAlgn val="ctr"/>
        <c:lblOffset val="100"/>
        <c:noMultiLvlLbl val="1"/>
      </c:catAx>
      <c:valAx>
        <c:axId val="162791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72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T'!$A$6:$A$15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T'!$I$6:$I$15</c:f>
              <c:numCache>
                <c:formatCode>0.00</c:formatCode>
                <c:ptCount val="10"/>
                <c:pt idx="0">
                  <c:v>2</c:v>
                </c:pt>
                <c:pt idx="1">
                  <c:v>7.8330000000000002</c:v>
                </c:pt>
                <c:pt idx="2">
                  <c:v>4.3330000000000002</c:v>
                </c:pt>
                <c:pt idx="3">
                  <c:v>7.3330000000000002</c:v>
                </c:pt>
                <c:pt idx="4">
                  <c:v>16.625</c:v>
                </c:pt>
                <c:pt idx="5">
                  <c:v>14.467000000000001</c:v>
                </c:pt>
                <c:pt idx="6">
                  <c:v>20.8</c:v>
                </c:pt>
                <c:pt idx="7">
                  <c:v>1.8</c:v>
                </c:pt>
                <c:pt idx="8">
                  <c:v>19.167000000000002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C-E944-B907-1259BE211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934528"/>
        <c:axId val="1627937648"/>
      </c:barChart>
      <c:catAx>
        <c:axId val="162793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37648"/>
        <c:crosses val="autoZero"/>
        <c:auto val="1"/>
        <c:lblAlgn val="ctr"/>
        <c:lblOffset val="100"/>
        <c:noMultiLvlLbl val="1"/>
      </c:catAx>
      <c:valAx>
        <c:axId val="162793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34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T'!$A$42:$A$51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T'!$D$42:$D$51</c:f>
              <c:numCache>
                <c:formatCode>General</c:formatCode>
                <c:ptCount val="10"/>
                <c:pt idx="0">
                  <c:v>0</c:v>
                </c:pt>
                <c:pt idx="1">
                  <c:v>14</c:v>
                </c:pt>
                <c:pt idx="2">
                  <c:v>11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F-A546-ADC4-6593E4744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088944"/>
        <c:axId val="1549652320"/>
      </c:barChart>
      <c:catAx>
        <c:axId val="157208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652320"/>
        <c:crosses val="autoZero"/>
        <c:auto val="1"/>
        <c:lblAlgn val="ctr"/>
        <c:lblOffset val="100"/>
        <c:noMultiLvlLbl val="1"/>
      </c:catAx>
      <c:valAx>
        <c:axId val="15496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08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T'!$A$42:$A$51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T'!$I$42:$I$51</c:f>
              <c:numCache>
                <c:formatCode>0.00</c:formatCode>
                <c:ptCount val="10"/>
                <c:pt idx="0">
                  <c:v>0</c:v>
                </c:pt>
                <c:pt idx="1">
                  <c:v>18.071428571428573</c:v>
                </c:pt>
                <c:pt idx="2">
                  <c:v>27.09090909090909</c:v>
                </c:pt>
                <c:pt idx="3">
                  <c:v>21.90909090909091</c:v>
                </c:pt>
                <c:pt idx="4">
                  <c:v>21.8125</c:v>
                </c:pt>
                <c:pt idx="5">
                  <c:v>11.866666666666667</c:v>
                </c:pt>
                <c:pt idx="6">
                  <c:v>103</c:v>
                </c:pt>
                <c:pt idx="7">
                  <c:v>0</c:v>
                </c:pt>
                <c:pt idx="8">
                  <c:v>23.2</c:v>
                </c:pt>
                <c:pt idx="9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2-F242-98E9-22E4F6FA8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230544"/>
        <c:axId val="1573184320"/>
      </c:barChart>
      <c:catAx>
        <c:axId val="156923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184320"/>
        <c:crosses val="autoZero"/>
        <c:auto val="1"/>
        <c:lblAlgn val="ctr"/>
        <c:lblOffset val="100"/>
        <c:noMultiLvlLbl val="1"/>
      </c:catAx>
      <c:valAx>
        <c:axId val="157318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230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T'!$A$42:$A$51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T'!$G$42:$G$51</c:f>
              <c:numCache>
                <c:formatCode>0.00</c:formatCode>
                <c:ptCount val="10"/>
                <c:pt idx="0">
                  <c:v>4.666666666666667</c:v>
                </c:pt>
                <c:pt idx="1">
                  <c:v>4.3620689655172411</c:v>
                </c:pt>
                <c:pt idx="2">
                  <c:v>4.2571428571428571</c:v>
                </c:pt>
                <c:pt idx="3">
                  <c:v>3.9834710743801653</c:v>
                </c:pt>
                <c:pt idx="4">
                  <c:v>4.3086419753086416</c:v>
                </c:pt>
                <c:pt idx="5">
                  <c:v>3.8362068965517242</c:v>
                </c:pt>
                <c:pt idx="6">
                  <c:v>4.9047619047619051</c:v>
                </c:pt>
                <c:pt idx="7">
                  <c:v>4.75</c:v>
                </c:pt>
                <c:pt idx="8">
                  <c:v>4.2181818181818178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2-C34C-8366-E2843503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85040"/>
        <c:axId val="1626969312"/>
      </c:barChart>
      <c:catAx>
        <c:axId val="162688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969312"/>
        <c:crosses val="autoZero"/>
        <c:auto val="1"/>
        <c:lblAlgn val="ctr"/>
        <c:lblOffset val="100"/>
        <c:noMultiLvlLbl val="1"/>
      </c:catAx>
      <c:valAx>
        <c:axId val="16269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8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T'!$A$42:$A$51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T'!$H$42:$H$51</c:f>
              <c:numCache>
                <c:formatCode>0.00</c:formatCode>
                <c:ptCount val="10"/>
                <c:pt idx="0">
                  <c:v>0</c:v>
                </c:pt>
                <c:pt idx="1">
                  <c:v>24.857142857142858</c:v>
                </c:pt>
                <c:pt idx="2">
                  <c:v>38.18181818181818</c:v>
                </c:pt>
                <c:pt idx="3">
                  <c:v>33</c:v>
                </c:pt>
                <c:pt idx="4">
                  <c:v>30.375</c:v>
                </c:pt>
                <c:pt idx="5">
                  <c:v>18.559999999999999</c:v>
                </c:pt>
                <c:pt idx="6">
                  <c:v>126</c:v>
                </c:pt>
                <c:pt idx="7">
                  <c:v>0</c:v>
                </c:pt>
                <c:pt idx="8">
                  <c:v>33</c:v>
                </c:pt>
                <c:pt idx="9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5-E449-87FF-61F65B7A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92832"/>
        <c:axId val="1624595952"/>
      </c:barChart>
      <c:catAx>
        <c:axId val="16245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95952"/>
        <c:crosses val="autoZero"/>
        <c:auto val="1"/>
        <c:lblAlgn val="ctr"/>
        <c:lblOffset val="100"/>
        <c:noMultiLvlLbl val="1"/>
      </c:catAx>
      <c:valAx>
        <c:axId val="1624595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9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[0]!carsa_batav</c:f>
              <c:numCache>
                <c:formatCode>0.00</c:formatCode>
                <c:ptCount val="24"/>
                <c:pt idx="0">
                  <c:v>10.6</c:v>
                </c:pt>
                <c:pt idx="1">
                  <c:v>35.6</c:v>
                </c:pt>
                <c:pt idx="2">
                  <c:v>10.5</c:v>
                </c:pt>
                <c:pt idx="3">
                  <c:v>19.111000000000001</c:v>
                </c:pt>
                <c:pt idx="4">
                  <c:v>10.333</c:v>
                </c:pt>
                <c:pt idx="5">
                  <c:v>0</c:v>
                </c:pt>
                <c:pt idx="6">
                  <c:v>26.8</c:v>
                </c:pt>
                <c:pt idx="7">
                  <c:v>17</c:v>
                </c:pt>
                <c:pt idx="8">
                  <c:v>20.692</c:v>
                </c:pt>
                <c:pt idx="9">
                  <c:v>30.832999999999998</c:v>
                </c:pt>
                <c:pt idx="10">
                  <c:v>18.462</c:v>
                </c:pt>
                <c:pt idx="11">
                  <c:v>23.571000000000002</c:v>
                </c:pt>
                <c:pt idx="12">
                  <c:v>20.922999999999998</c:v>
                </c:pt>
                <c:pt idx="13">
                  <c:v>27.077000000000002</c:v>
                </c:pt>
                <c:pt idx="14">
                  <c:v>33.817999999999998</c:v>
                </c:pt>
                <c:pt idx="15">
                  <c:v>21.4</c:v>
                </c:pt>
                <c:pt idx="16">
                  <c:v>10.778</c:v>
                </c:pt>
                <c:pt idx="17">
                  <c:v>18.399999999999999</c:v>
                </c:pt>
                <c:pt idx="18">
                  <c:v>31.332999999999998</c:v>
                </c:pt>
                <c:pt idx="19">
                  <c:v>21</c:v>
                </c:pt>
                <c:pt idx="20">
                  <c:v>18.5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D-C646-B92D-4580BBDCA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92096"/>
        <c:axId val="1624680000"/>
      </c:barChart>
      <c:catAx>
        <c:axId val="162689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80000"/>
        <c:crosses val="autoZero"/>
        <c:auto val="1"/>
        <c:lblAlgn val="ctr"/>
        <c:lblOffset val="100"/>
        <c:noMultiLvlLbl val="1"/>
      </c:catAx>
      <c:valAx>
        <c:axId val="16246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Runs/Inn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92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'Carsberg T'!$F$6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[0]!carsa_batrun</c:f>
              <c:numCache>
                <c:formatCode>General</c:formatCode>
                <c:ptCount val="24"/>
                <c:pt idx="0">
                  <c:v>53</c:v>
                </c:pt>
                <c:pt idx="1">
                  <c:v>178</c:v>
                </c:pt>
                <c:pt idx="2">
                  <c:v>84</c:v>
                </c:pt>
                <c:pt idx="3">
                  <c:v>172</c:v>
                </c:pt>
                <c:pt idx="4">
                  <c:v>31</c:v>
                </c:pt>
                <c:pt idx="6">
                  <c:v>268</c:v>
                </c:pt>
                <c:pt idx="7">
                  <c:v>119</c:v>
                </c:pt>
                <c:pt idx="8">
                  <c:v>269</c:v>
                </c:pt>
                <c:pt idx="9">
                  <c:v>370</c:v>
                </c:pt>
                <c:pt idx="10">
                  <c:v>240</c:v>
                </c:pt>
                <c:pt idx="11">
                  <c:v>165</c:v>
                </c:pt>
                <c:pt idx="12">
                  <c:v>272</c:v>
                </c:pt>
                <c:pt idx="13">
                  <c:v>352</c:v>
                </c:pt>
                <c:pt idx="14">
                  <c:v>372</c:v>
                </c:pt>
                <c:pt idx="15">
                  <c:v>214</c:v>
                </c:pt>
                <c:pt idx="16">
                  <c:v>97</c:v>
                </c:pt>
                <c:pt idx="17">
                  <c:v>92</c:v>
                </c:pt>
                <c:pt idx="18">
                  <c:v>188</c:v>
                </c:pt>
                <c:pt idx="19">
                  <c:v>63</c:v>
                </c:pt>
                <c:pt idx="20">
                  <c:v>37</c:v>
                </c:pt>
                <c:pt idx="21">
                  <c:v>81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A-7447-8FAD-8EF179C5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04992"/>
        <c:axId val="1624708112"/>
      </c:barChart>
      <c:catAx>
        <c:axId val="162470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08112"/>
        <c:crosses val="autoZero"/>
        <c:auto val="1"/>
        <c:lblAlgn val="ctr"/>
        <c:lblOffset val="100"/>
        <c:noMultiLvlLbl val="1"/>
      </c:catAx>
      <c:valAx>
        <c:axId val="162470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04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Average Runs</a:t>
            </a:r>
          </a:p>
        </c:rich>
      </c:tx>
      <c:layout>
        <c:manualLayout>
          <c:xMode val="edge"/>
          <c:yMode val="edge"/>
          <c:x val="0.43596117295682901"/>
          <c:y val="3.7500216319113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8939652637699"/>
          <c:y val="0.17679538460487801"/>
          <c:w val="0.79063525244009503"/>
          <c:h val="0.6224035143157089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N'!$A$8:$A$22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N'!$I$8:$I$22</c:f>
              <c:numCache>
                <c:formatCode>0.00</c:formatCode>
                <c:ptCount val="15"/>
                <c:pt idx="0">
                  <c:v>2</c:v>
                </c:pt>
                <c:pt idx="1">
                  <c:v>11.888999999999999</c:v>
                </c:pt>
                <c:pt idx="2">
                  <c:v>32.5</c:v>
                </c:pt>
                <c:pt idx="3">
                  <c:v>18.399999999999999</c:v>
                </c:pt>
                <c:pt idx="4">
                  <c:v>35.688000000000002</c:v>
                </c:pt>
                <c:pt idx="5">
                  <c:v>28.273</c:v>
                </c:pt>
                <c:pt idx="6">
                  <c:v>35.1</c:v>
                </c:pt>
                <c:pt idx="7">
                  <c:v>38.5</c:v>
                </c:pt>
                <c:pt idx="8">
                  <c:v>39.588000000000001</c:v>
                </c:pt>
                <c:pt idx="9">
                  <c:v>49.933</c:v>
                </c:pt>
                <c:pt idx="10">
                  <c:v>64.900000000000006</c:v>
                </c:pt>
                <c:pt idx="11">
                  <c:v>40</c:v>
                </c:pt>
                <c:pt idx="12">
                  <c:v>56.25</c:v>
                </c:pt>
                <c:pt idx="13">
                  <c:v>132.5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9-3648-9667-5A0737B3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481552"/>
        <c:axId val="1624648336"/>
      </c:barChart>
      <c:catAx>
        <c:axId val="155148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48336"/>
        <c:crosses val="autoZero"/>
        <c:auto val="1"/>
        <c:lblAlgn val="ctr"/>
        <c:lblOffset val="100"/>
        <c:noMultiLvlLbl val="1"/>
      </c:catAx>
      <c:valAx>
        <c:axId val="162464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481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[0]!aheac_bwlav</c:f>
              <c:numCache>
                <c:formatCode>0.00</c:formatCode>
                <c:ptCount val="12"/>
                <c:pt idx="0">
                  <c:v>0</c:v>
                </c:pt>
                <c:pt idx="1">
                  <c:v>53</c:v>
                </c:pt>
                <c:pt idx="2">
                  <c:v>16.133333333333333</c:v>
                </c:pt>
                <c:pt idx="3">
                  <c:v>16</c:v>
                </c:pt>
                <c:pt idx="4">
                  <c:v>23.6</c:v>
                </c:pt>
                <c:pt idx="5">
                  <c:v>24.066666666666666</c:v>
                </c:pt>
                <c:pt idx="6">
                  <c:v>15.636363636363637</c:v>
                </c:pt>
                <c:pt idx="7">
                  <c:v>13.705882352941176</c:v>
                </c:pt>
                <c:pt idx="8">
                  <c:v>39.666666666666664</c:v>
                </c:pt>
                <c:pt idx="9">
                  <c:v>17.473684210526315</c:v>
                </c:pt>
                <c:pt idx="10">
                  <c:v>17</c:v>
                </c:pt>
                <c:pt idx="1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1242-AEA8-4E162932B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06560"/>
        <c:axId val="1574709680"/>
      </c:barChart>
      <c:catAx>
        <c:axId val="157470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09680"/>
        <c:crosses val="autoZero"/>
        <c:auto val="1"/>
        <c:lblAlgn val="ctr"/>
        <c:lblOffset val="100"/>
        <c:noMultiLvlLbl val="1"/>
      </c:catAx>
      <c:valAx>
        <c:axId val="157470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06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N'!$A$8:$A$22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N'!$F$8:$F$22</c:f>
              <c:numCache>
                <c:formatCode>General</c:formatCode>
                <c:ptCount val="15"/>
                <c:pt idx="0">
                  <c:v>12</c:v>
                </c:pt>
                <c:pt idx="1">
                  <c:v>107</c:v>
                </c:pt>
                <c:pt idx="2">
                  <c:v>65</c:v>
                </c:pt>
                <c:pt idx="3">
                  <c:v>184</c:v>
                </c:pt>
                <c:pt idx="4">
                  <c:v>571</c:v>
                </c:pt>
                <c:pt idx="5">
                  <c:v>311</c:v>
                </c:pt>
                <c:pt idx="6">
                  <c:v>351</c:v>
                </c:pt>
                <c:pt idx="7">
                  <c:v>462</c:v>
                </c:pt>
                <c:pt idx="8">
                  <c:v>673</c:v>
                </c:pt>
                <c:pt idx="9">
                  <c:v>749</c:v>
                </c:pt>
                <c:pt idx="10">
                  <c:v>649</c:v>
                </c:pt>
                <c:pt idx="11">
                  <c:v>160</c:v>
                </c:pt>
                <c:pt idx="12">
                  <c:v>675</c:v>
                </c:pt>
                <c:pt idx="13">
                  <c:v>265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7-804E-AA16-E379EACD2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951952"/>
        <c:axId val="1626955072"/>
      </c:barChart>
      <c:catAx>
        <c:axId val="162695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955072"/>
        <c:crosses val="autoZero"/>
        <c:auto val="1"/>
        <c:lblAlgn val="ctr"/>
        <c:lblOffset val="100"/>
        <c:noMultiLvlLbl val="1"/>
      </c:catAx>
      <c:valAx>
        <c:axId val="162695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951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01"/>
          <c:y val="0.16931841523762101"/>
          <c:w val="0.81412003072786598"/>
          <c:h val="0.60053467661520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N'!$I$54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N'!$I$55:$I$69</c:f>
              <c:numCache>
                <c:formatCode>0.00</c:formatCode>
                <c:ptCount val="15"/>
                <c:pt idx="0">
                  <c:v>25.25</c:v>
                </c:pt>
                <c:pt idx="1">
                  <c:v>67</c:v>
                </c:pt>
                <c:pt idx="2">
                  <c:v>43</c:v>
                </c:pt>
                <c:pt idx="3">
                  <c:v>23.09090909090909</c:v>
                </c:pt>
                <c:pt idx="4">
                  <c:v>39</c:v>
                </c:pt>
                <c:pt idx="5">
                  <c:v>23.5</c:v>
                </c:pt>
                <c:pt idx="6">
                  <c:v>15.5</c:v>
                </c:pt>
                <c:pt idx="7">
                  <c:v>36.700000000000003</c:v>
                </c:pt>
                <c:pt idx="8">
                  <c:v>17.966666666666665</c:v>
                </c:pt>
                <c:pt idx="9">
                  <c:v>19.94736842105263</c:v>
                </c:pt>
                <c:pt idx="10">
                  <c:v>21.25</c:v>
                </c:pt>
                <c:pt idx="11">
                  <c:v>55</c:v>
                </c:pt>
                <c:pt idx="12">
                  <c:v>38.4</c:v>
                </c:pt>
                <c:pt idx="13">
                  <c:v>24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A-9F4E-B84C-D4B9C1313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178112"/>
        <c:axId val="1627181232"/>
      </c:barChart>
      <c:catAx>
        <c:axId val="162717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81232"/>
        <c:crosses val="autoZero"/>
        <c:auto val="1"/>
        <c:lblAlgn val="ctr"/>
        <c:lblOffset val="100"/>
        <c:noMultiLvlLbl val="1"/>
      </c:catAx>
      <c:valAx>
        <c:axId val="162718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7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01"/>
          <c:y val="0.16931841523762101"/>
          <c:w val="0.811659221268072"/>
          <c:h val="0.6049014888422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N'!$H$54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N'!$H$55:$H$69</c:f>
              <c:numCache>
                <c:formatCode>0.00</c:formatCode>
                <c:ptCount val="15"/>
                <c:pt idx="0">
                  <c:v>26.25</c:v>
                </c:pt>
                <c:pt idx="1">
                  <c:v>57</c:v>
                </c:pt>
                <c:pt idx="2">
                  <c:v>50.4</c:v>
                </c:pt>
                <c:pt idx="3">
                  <c:v>24.6</c:v>
                </c:pt>
                <c:pt idx="4">
                  <c:v>40.090909090909093</c:v>
                </c:pt>
                <c:pt idx="5">
                  <c:v>28.285714285714285</c:v>
                </c:pt>
                <c:pt idx="6">
                  <c:v>19.700000000000003</c:v>
                </c:pt>
                <c:pt idx="7">
                  <c:v>46.8</c:v>
                </c:pt>
                <c:pt idx="8">
                  <c:v>21.8</c:v>
                </c:pt>
                <c:pt idx="9">
                  <c:v>23.210526315789473</c:v>
                </c:pt>
                <c:pt idx="10">
                  <c:v>25.5</c:v>
                </c:pt>
                <c:pt idx="11">
                  <c:v>72</c:v>
                </c:pt>
                <c:pt idx="12">
                  <c:v>39.6</c:v>
                </c:pt>
                <c:pt idx="13">
                  <c:v>54</c:v>
                </c:pt>
                <c:pt idx="1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1-8343-86B5-0BD1D16AC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34016"/>
        <c:axId val="1624645248"/>
      </c:barChart>
      <c:catAx>
        <c:axId val="162453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645248"/>
        <c:crosses val="autoZero"/>
        <c:auto val="1"/>
        <c:lblAlgn val="ctr"/>
        <c:lblOffset val="100"/>
        <c:noMultiLvlLbl val="1"/>
      </c:catAx>
      <c:valAx>
        <c:axId val="162464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3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N'!$G$54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N'!$G$55:$G$69</c:f>
              <c:numCache>
                <c:formatCode>0.00</c:formatCode>
                <c:ptCount val="15"/>
                <c:pt idx="0">
                  <c:v>5.7714285714285714</c:v>
                </c:pt>
                <c:pt idx="1">
                  <c:v>7.0526315789473681</c:v>
                </c:pt>
                <c:pt idx="2">
                  <c:v>5.1190476190476186</c:v>
                </c:pt>
                <c:pt idx="3">
                  <c:v>5.6319290465631928</c:v>
                </c:pt>
                <c:pt idx="4">
                  <c:v>5.8367346938775508</c:v>
                </c:pt>
                <c:pt idx="5">
                  <c:v>4.9848484848484844</c:v>
                </c:pt>
                <c:pt idx="6">
                  <c:v>4.7208121827411169</c:v>
                </c:pt>
                <c:pt idx="7">
                  <c:v>4.7051282051282053</c:v>
                </c:pt>
                <c:pt idx="8">
                  <c:v>4.9449541284403669</c:v>
                </c:pt>
                <c:pt idx="9">
                  <c:v>5.1564625850340136</c:v>
                </c:pt>
                <c:pt idx="10">
                  <c:v>5</c:v>
                </c:pt>
                <c:pt idx="11">
                  <c:v>4.583333333333333</c:v>
                </c:pt>
                <c:pt idx="12">
                  <c:v>5.8181818181818183</c:v>
                </c:pt>
                <c:pt idx="13">
                  <c:v>2.6666666666666665</c:v>
                </c:pt>
                <c:pt idx="1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C-BE4B-B854-9081AF21C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37472"/>
        <c:axId val="1624491024"/>
      </c:barChart>
      <c:catAx>
        <c:axId val="16245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491024"/>
        <c:crosses val="autoZero"/>
        <c:auto val="1"/>
        <c:lblAlgn val="ctr"/>
        <c:lblOffset val="100"/>
        <c:noMultiLvlLbl val="1"/>
      </c:catAx>
      <c:valAx>
        <c:axId val="162449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3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2238766818699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N'!$D$54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N'!$A$55:$A$69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N'!$D$55:$D$69</c:f>
              <c:numCache>
                <c:formatCode>General</c:formatCode>
                <c:ptCount val="15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  <c:pt idx="6">
                  <c:v>18</c:v>
                </c:pt>
                <c:pt idx="7">
                  <c:v>10</c:v>
                </c:pt>
                <c:pt idx="8">
                  <c:v>30</c:v>
                </c:pt>
                <c:pt idx="9">
                  <c:v>19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3-D74A-B795-B7BC407F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580864"/>
        <c:axId val="1624561232"/>
      </c:barChart>
      <c:catAx>
        <c:axId val="162458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61232"/>
        <c:crosses val="autoZero"/>
        <c:auto val="1"/>
        <c:lblAlgn val="ctr"/>
        <c:lblOffset val="100"/>
        <c:noMultiLvlLbl val="1"/>
      </c:catAx>
      <c:valAx>
        <c:axId val="162456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580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[0]!dreva_batrun</c:f>
              <c:numCache>
                <c:formatCode>General</c:formatCode>
                <c:ptCount val="9"/>
                <c:pt idx="0">
                  <c:v>17</c:v>
                </c:pt>
                <c:pt idx="1">
                  <c:v>15</c:v>
                </c:pt>
                <c:pt idx="2">
                  <c:v>3</c:v>
                </c:pt>
                <c:pt idx="3">
                  <c:v>19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E-A048-97E6-6BF3F303A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36352"/>
        <c:axId val="1624739472"/>
      </c:barChart>
      <c:catAx>
        <c:axId val="16247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39472"/>
        <c:crosses val="autoZero"/>
        <c:auto val="1"/>
        <c:lblAlgn val="ctr"/>
        <c:lblOffset val="100"/>
        <c:noMultiLvlLbl val="1"/>
      </c:catAx>
      <c:valAx>
        <c:axId val="162473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36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[0]!dreva_batav</c:f>
              <c:numCache>
                <c:formatCode>0.00</c:formatCode>
                <c:ptCount val="9"/>
                <c:pt idx="0">
                  <c:v>17</c:v>
                </c:pt>
                <c:pt idx="1">
                  <c:v>3</c:v>
                </c:pt>
                <c:pt idx="2">
                  <c:v>1.5</c:v>
                </c:pt>
                <c:pt idx="3">
                  <c:v>9.5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D14D-84D1-A5C2B85B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63760"/>
        <c:axId val="1624766880"/>
      </c:barChart>
      <c:catAx>
        <c:axId val="162476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66880"/>
        <c:crosses val="autoZero"/>
        <c:auto val="1"/>
        <c:lblAlgn val="ctr"/>
        <c:lblOffset val="100"/>
        <c:noMultiLvlLbl val="1"/>
      </c:catAx>
      <c:valAx>
        <c:axId val="162476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63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01"/>
          <c:y val="0.16931841523762101"/>
          <c:w val="0.81412003072786598"/>
          <c:h val="0.60053467661520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A'!$I$41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'Drever A'!$A$45:$A$46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'Drever A'!$I$45:$I$46</c:f>
              <c:numCache>
                <c:formatCode>0.00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2-2C4F-A936-8899EC45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91440"/>
        <c:axId val="1624794560"/>
      </c:barChart>
      <c:catAx>
        <c:axId val="162479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94560"/>
        <c:crosses val="autoZero"/>
        <c:auto val="1"/>
        <c:lblAlgn val="ctr"/>
        <c:lblOffset val="100"/>
        <c:noMultiLvlLbl val="1"/>
      </c:catAx>
      <c:valAx>
        <c:axId val="162479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791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01"/>
          <c:y val="0.16931841523762101"/>
          <c:w val="0.811659221268072"/>
          <c:h val="0.6049014888422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A'!$H$41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'Drever A'!$A$45:$A$46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'Drever A'!$H$45:$H$46</c:f>
              <c:numCache>
                <c:formatCode>0.00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2-9D4D-AC3B-DE2B0BC95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818896"/>
        <c:axId val="1624822016"/>
      </c:barChart>
      <c:catAx>
        <c:axId val="162481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22016"/>
        <c:crosses val="autoZero"/>
        <c:auto val="1"/>
        <c:lblAlgn val="ctr"/>
        <c:lblOffset val="100"/>
        <c:noMultiLvlLbl val="1"/>
      </c:catAx>
      <c:valAx>
        <c:axId val="162482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18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A'!$G$41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'Drever A'!$A$45:$A$46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'Drever A'!$G$45:$G$46</c:f>
              <c:numCache>
                <c:formatCode>0.00</c:formatCode>
                <c:ptCount val="2"/>
                <c:pt idx="0">
                  <c:v>4.5</c:v>
                </c:pt>
                <c:pt idx="1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E-9546-ADC9-92983696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898960"/>
        <c:axId val="1624896544"/>
      </c:barChart>
      <c:catAx>
        <c:axId val="162489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96544"/>
        <c:crosses val="autoZero"/>
        <c:auto val="1"/>
        <c:lblAlgn val="ctr"/>
        <c:lblOffset val="100"/>
        <c:noMultiLvlLbl val="1"/>
      </c:catAx>
      <c:valAx>
        <c:axId val="162489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9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[0]!aheac_bwlec</c:f>
              <c:numCache>
                <c:formatCode>0.00</c:formatCode>
                <c:ptCount val="12"/>
                <c:pt idx="0">
                  <c:v>4.5999999999999996</c:v>
                </c:pt>
                <c:pt idx="1">
                  <c:v>5.0476190476190474</c:v>
                </c:pt>
                <c:pt idx="2">
                  <c:v>4.2160278745644604</c:v>
                </c:pt>
                <c:pt idx="3">
                  <c:v>3.591022443890274</c:v>
                </c:pt>
                <c:pt idx="4">
                  <c:v>4.4112149532710276</c:v>
                </c:pt>
                <c:pt idx="5">
                  <c:v>5.4696969696969697</c:v>
                </c:pt>
                <c:pt idx="6">
                  <c:v>4.2416769420468556</c:v>
                </c:pt>
                <c:pt idx="7">
                  <c:v>4.66</c:v>
                </c:pt>
                <c:pt idx="8">
                  <c:v>4.6484375</c:v>
                </c:pt>
                <c:pt idx="9">
                  <c:v>4.4266666666666667</c:v>
                </c:pt>
                <c:pt idx="10">
                  <c:v>3.8202247191011236</c:v>
                </c:pt>
                <c:pt idx="11">
                  <c:v>4.7506925207756234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E-DD4D-A7F4-FAE372D30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35632"/>
        <c:axId val="1574738752"/>
      </c:barChart>
      <c:catAx>
        <c:axId val="157473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38752"/>
        <c:crosses val="autoZero"/>
        <c:auto val="1"/>
        <c:lblAlgn val="ctr"/>
        <c:lblOffset val="100"/>
        <c:noMultiLvlLbl val="1"/>
      </c:catAx>
      <c:valAx>
        <c:axId val="157473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35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2238766818699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A'!$D$41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'Drever A'!$A$45:$A$46</c:f>
              <c:numCache>
                <c:formatCode>General</c:formatCode>
                <c:ptCount val="2"/>
                <c:pt idx="0">
                  <c:v>2014</c:v>
                </c:pt>
                <c:pt idx="1">
                  <c:v>2015</c:v>
                </c:pt>
              </c:numCache>
            </c:numRef>
          </c:cat>
          <c:val>
            <c:numRef>
              <c:f>'Drever A'!$D$45:$D$46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6-BD4C-8243-26D97A26C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09120"/>
        <c:axId val="1625012240"/>
      </c:barChart>
      <c:catAx>
        <c:axId val="16250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12240"/>
        <c:crosses val="autoZero"/>
        <c:auto val="1"/>
        <c:lblAlgn val="ctr"/>
        <c:lblOffset val="100"/>
        <c:noMultiLvlLbl val="1"/>
      </c:catAx>
      <c:valAx>
        <c:axId val="162501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009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[0]!elbua_batrun</c:f>
              <c:numCache>
                <c:formatCode>General</c:formatCode>
                <c:ptCount val="6"/>
                <c:pt idx="0">
                  <c:v>30</c:v>
                </c:pt>
                <c:pt idx="1">
                  <c:v>235</c:v>
                </c:pt>
                <c:pt idx="2">
                  <c:v>119</c:v>
                </c:pt>
                <c:pt idx="3">
                  <c:v>113</c:v>
                </c:pt>
                <c:pt idx="4">
                  <c:v>101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8-1E4A-A6F7-441D7367F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881696"/>
        <c:axId val="1624884816"/>
      </c:barChart>
      <c:catAx>
        <c:axId val="16248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84816"/>
        <c:crosses val="autoZero"/>
        <c:auto val="1"/>
        <c:lblAlgn val="ctr"/>
        <c:lblOffset val="100"/>
        <c:noMultiLvlLbl val="1"/>
      </c:catAx>
      <c:valAx>
        <c:axId val="162488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8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[0]!elbua_batav</c:f>
              <c:numCache>
                <c:formatCode>0.00</c:formatCode>
                <c:ptCount val="6"/>
                <c:pt idx="0">
                  <c:v>6</c:v>
                </c:pt>
                <c:pt idx="1">
                  <c:v>16.785714285714285</c:v>
                </c:pt>
                <c:pt idx="2">
                  <c:v>9.1538461538461533</c:v>
                </c:pt>
                <c:pt idx="3">
                  <c:v>10.272727272727273</c:v>
                </c:pt>
                <c:pt idx="4">
                  <c:v>14.428571428571429</c:v>
                </c:pt>
                <c:pt idx="5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5-8348-AB1E-22FF7D8A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196384"/>
        <c:axId val="1627199504"/>
      </c:barChart>
      <c:catAx>
        <c:axId val="162719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99504"/>
        <c:crosses val="autoZero"/>
        <c:auto val="1"/>
        <c:lblAlgn val="ctr"/>
        <c:lblOffset val="100"/>
        <c:noMultiLvlLbl val="1"/>
      </c:catAx>
      <c:valAx>
        <c:axId val="162719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9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A'!$D$40</c:f>
              <c:strCache>
                <c:ptCount val="1"/>
                <c:pt idx="0">
                  <c:v>Wickets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[0]!elbua_wkt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6-2943-A300-5FB8B382C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626480"/>
        <c:axId val="1288630240"/>
      </c:barChart>
      <c:catAx>
        <c:axId val="128862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630240"/>
        <c:crosses val="autoZero"/>
        <c:auto val="1"/>
        <c:lblAlgn val="ctr"/>
        <c:lblOffset val="100"/>
        <c:noMultiLvlLbl val="1"/>
      </c:catAx>
      <c:valAx>
        <c:axId val="128863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62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A'!$I$40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[0]!elbua_bwlav</c:f>
              <c:numCache>
                <c:formatCode>0.00</c:formatCode>
                <c:ptCount val="6"/>
                <c:pt idx="0">
                  <c:v>63</c:v>
                </c:pt>
                <c:pt idx="1">
                  <c:v>25.777777777777779</c:v>
                </c:pt>
                <c:pt idx="2">
                  <c:v>111</c:v>
                </c:pt>
                <c:pt idx="3">
                  <c:v>35.333333333333336</c:v>
                </c:pt>
                <c:pt idx="4">
                  <c:v>23.3</c:v>
                </c:pt>
                <c:pt idx="5">
                  <c:v>35.333333333333336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B-5742-B6C8-0BB683CC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520720"/>
        <c:axId val="1223185856"/>
      </c:barChart>
      <c:catAx>
        <c:axId val="128852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185856"/>
        <c:crosses val="autoZero"/>
        <c:auto val="1"/>
        <c:lblAlgn val="ctr"/>
        <c:lblOffset val="100"/>
        <c:noMultiLvlLbl val="1"/>
      </c:catAx>
      <c:valAx>
        <c:axId val="122318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8520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A'!$G$40</c:f>
              <c:strCache>
                <c:ptCount val="1"/>
                <c:pt idx="0">
                  <c:v>Economy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[0]!elbua_bwlec</c:f>
              <c:numCache>
                <c:formatCode>0.00</c:formatCode>
                <c:ptCount val="6"/>
                <c:pt idx="0">
                  <c:v>7</c:v>
                </c:pt>
                <c:pt idx="1">
                  <c:v>4.522417153996102</c:v>
                </c:pt>
                <c:pt idx="2">
                  <c:v>6.5294117647058822</c:v>
                </c:pt>
                <c:pt idx="3">
                  <c:v>5</c:v>
                </c:pt>
                <c:pt idx="4">
                  <c:v>5.0432900432900434</c:v>
                </c:pt>
                <c:pt idx="5">
                  <c:v>6.838709677419355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A4B-A81D-5B9B5FFC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786048"/>
        <c:axId val="1313789808"/>
      </c:barChart>
      <c:catAx>
        <c:axId val="131378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789808"/>
        <c:crosses val="autoZero"/>
        <c:auto val="1"/>
        <c:lblAlgn val="ctr"/>
        <c:lblOffset val="100"/>
        <c:noMultiLvlLbl val="1"/>
      </c:catAx>
      <c:valAx>
        <c:axId val="131378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78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A'!$H$40</c:f>
              <c:strCache>
                <c:ptCount val="1"/>
                <c:pt idx="0">
                  <c:v>Strike Rate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[0]!elbua_bwlsr</c:f>
              <c:numCache>
                <c:formatCode>0.00</c:formatCode>
                <c:ptCount val="6"/>
                <c:pt idx="0">
                  <c:v>54</c:v>
                </c:pt>
                <c:pt idx="1">
                  <c:v>34.199999999999996</c:v>
                </c:pt>
                <c:pt idx="2">
                  <c:v>102</c:v>
                </c:pt>
                <c:pt idx="3">
                  <c:v>42.4</c:v>
                </c:pt>
                <c:pt idx="4">
                  <c:v>27.720000000000006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A-A84E-A8F6-F4582F220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819264"/>
        <c:axId val="1313823024"/>
      </c:barChart>
      <c:catAx>
        <c:axId val="131381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823024"/>
        <c:crosses val="autoZero"/>
        <c:auto val="1"/>
        <c:lblAlgn val="ctr"/>
        <c:lblOffset val="100"/>
        <c:noMultiLvlLbl val="1"/>
      </c:catAx>
      <c:valAx>
        <c:axId val="131382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819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[0]!gallb_batrun</c:f>
              <c:numCache>
                <c:formatCode>General</c:formatCode>
                <c:ptCount val="11"/>
                <c:pt idx="0">
                  <c:v>169</c:v>
                </c:pt>
                <c:pt idx="1">
                  <c:v>66</c:v>
                </c:pt>
                <c:pt idx="2">
                  <c:v>225</c:v>
                </c:pt>
                <c:pt idx="3">
                  <c:v>377</c:v>
                </c:pt>
                <c:pt idx="4">
                  <c:v>344</c:v>
                </c:pt>
                <c:pt idx="5">
                  <c:v>628</c:v>
                </c:pt>
                <c:pt idx="6">
                  <c:v>189</c:v>
                </c:pt>
                <c:pt idx="7">
                  <c:v>935</c:v>
                </c:pt>
                <c:pt idx="8">
                  <c:v>300</c:v>
                </c:pt>
                <c:pt idx="9">
                  <c:v>222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1-9147-8A9F-FF656979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250976"/>
        <c:axId val="1627254096"/>
      </c:barChart>
      <c:catAx>
        <c:axId val="162725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254096"/>
        <c:crosses val="autoZero"/>
        <c:auto val="1"/>
        <c:lblAlgn val="ctr"/>
        <c:lblOffset val="100"/>
        <c:noMultiLvlLbl val="1"/>
      </c:catAx>
      <c:valAx>
        <c:axId val="162725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25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[0]!gallb_batav</c:f>
              <c:numCache>
                <c:formatCode>0.00</c:formatCode>
                <c:ptCount val="11"/>
                <c:pt idx="0">
                  <c:v>21.125</c:v>
                </c:pt>
                <c:pt idx="1">
                  <c:v>16.5</c:v>
                </c:pt>
                <c:pt idx="2">
                  <c:v>18.75</c:v>
                </c:pt>
                <c:pt idx="3">
                  <c:v>41.889000000000003</c:v>
                </c:pt>
                <c:pt idx="4">
                  <c:v>34.4</c:v>
                </c:pt>
                <c:pt idx="5">
                  <c:v>52.332999999999998</c:v>
                </c:pt>
                <c:pt idx="6">
                  <c:v>21</c:v>
                </c:pt>
                <c:pt idx="7">
                  <c:v>103.889</c:v>
                </c:pt>
                <c:pt idx="8">
                  <c:v>23.077000000000002</c:v>
                </c:pt>
                <c:pt idx="9">
                  <c:v>27.75</c:v>
                </c:pt>
                <c:pt idx="10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4-A844-9D93-DCAF7DB6B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823120"/>
        <c:axId val="1624471888"/>
      </c:barChart>
      <c:catAx>
        <c:axId val="157182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471888"/>
        <c:crosses val="autoZero"/>
        <c:auto val="1"/>
        <c:lblAlgn val="ctr"/>
        <c:lblOffset val="100"/>
        <c:noMultiLvlLbl val="1"/>
      </c:catAx>
      <c:valAx>
        <c:axId val="162447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823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B'!$D$44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[0]!gallb_wkt</c:f>
              <c:numCache>
                <c:formatCode>General</c:formatCode>
                <c:ptCount val="11"/>
                <c:pt idx="0">
                  <c:v>14</c:v>
                </c:pt>
                <c:pt idx="1">
                  <c:v>15</c:v>
                </c:pt>
                <c:pt idx="2">
                  <c:v>19</c:v>
                </c:pt>
                <c:pt idx="3">
                  <c:v>7</c:v>
                </c:pt>
                <c:pt idx="4">
                  <c:v>24</c:v>
                </c:pt>
                <c:pt idx="5">
                  <c:v>11</c:v>
                </c:pt>
                <c:pt idx="6">
                  <c:v>4</c:v>
                </c:pt>
                <c:pt idx="7">
                  <c:v>9</c:v>
                </c:pt>
                <c:pt idx="8">
                  <c:v>15</c:v>
                </c:pt>
                <c:pt idx="9">
                  <c:v>12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B-BC4D-9213-79327B5F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963968"/>
        <c:axId val="1624967088"/>
      </c:barChart>
      <c:catAx>
        <c:axId val="16249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967088"/>
        <c:crosses val="autoZero"/>
        <c:auto val="1"/>
        <c:lblAlgn val="ctr"/>
        <c:lblOffset val="100"/>
        <c:noMultiLvlLbl val="1"/>
      </c:catAx>
      <c:valAx>
        <c:axId val="162496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96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[0]!aheac_bwlsr</c:f>
              <c:numCache>
                <c:formatCode>0.00</c:formatCode>
                <c:ptCount val="12"/>
                <c:pt idx="0">
                  <c:v>0</c:v>
                </c:pt>
                <c:pt idx="1">
                  <c:v>63</c:v>
                </c:pt>
                <c:pt idx="2">
                  <c:v>22.959999999999997</c:v>
                </c:pt>
                <c:pt idx="3">
                  <c:v>26.733333333333334</c:v>
                </c:pt>
                <c:pt idx="4">
                  <c:v>32.1</c:v>
                </c:pt>
                <c:pt idx="5">
                  <c:v>26.4</c:v>
                </c:pt>
                <c:pt idx="6">
                  <c:v>22.118181818181817</c:v>
                </c:pt>
                <c:pt idx="7">
                  <c:v>17.647058823529413</c:v>
                </c:pt>
                <c:pt idx="8">
                  <c:v>51.20000000000001</c:v>
                </c:pt>
                <c:pt idx="9">
                  <c:v>23.684210526315791</c:v>
                </c:pt>
                <c:pt idx="10">
                  <c:v>26.7</c:v>
                </c:pt>
                <c:pt idx="11">
                  <c:v>43.320000000000007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6-6341-B9E9-6FEC3969F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875360"/>
        <c:axId val="1627726320"/>
      </c:barChart>
      <c:catAx>
        <c:axId val="157487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726320"/>
        <c:crosses val="autoZero"/>
        <c:auto val="1"/>
        <c:lblAlgn val="ctr"/>
        <c:lblOffset val="100"/>
        <c:noMultiLvlLbl val="1"/>
      </c:catAx>
      <c:valAx>
        <c:axId val="162772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875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[0]!gallb_bwlav</c:f>
              <c:numCache>
                <c:formatCode>0.00</c:formatCode>
                <c:ptCount val="11"/>
                <c:pt idx="0">
                  <c:v>17.5</c:v>
                </c:pt>
                <c:pt idx="1">
                  <c:v>10.199999999999999</c:v>
                </c:pt>
                <c:pt idx="2">
                  <c:v>19</c:v>
                </c:pt>
                <c:pt idx="3">
                  <c:v>37.428571428571431</c:v>
                </c:pt>
                <c:pt idx="4">
                  <c:v>14.375</c:v>
                </c:pt>
                <c:pt idx="5">
                  <c:v>21.727272727272727</c:v>
                </c:pt>
                <c:pt idx="6">
                  <c:v>16.25</c:v>
                </c:pt>
                <c:pt idx="7">
                  <c:v>34.888888888888886</c:v>
                </c:pt>
                <c:pt idx="8">
                  <c:v>18.333333333333332</c:v>
                </c:pt>
                <c:pt idx="9">
                  <c:v>24.916666666666668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3-E248-9AFB-E4BCD1E4C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991616"/>
        <c:axId val="1624994736"/>
      </c:barChart>
      <c:catAx>
        <c:axId val="1624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994736"/>
        <c:crosses val="autoZero"/>
        <c:auto val="1"/>
        <c:lblAlgn val="ctr"/>
        <c:lblOffset val="100"/>
        <c:noMultiLvlLbl val="1"/>
      </c:catAx>
      <c:valAx>
        <c:axId val="162499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99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B'!$G$44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[0]!gallb_bwlec</c:f>
              <c:numCache>
                <c:formatCode>0.00</c:formatCode>
                <c:ptCount val="11"/>
                <c:pt idx="0">
                  <c:v>3.6029411764705883</c:v>
                </c:pt>
                <c:pt idx="1">
                  <c:v>3.3188720173535793</c:v>
                </c:pt>
                <c:pt idx="2">
                  <c:v>3.824152542372881</c:v>
                </c:pt>
                <c:pt idx="3">
                  <c:v>4.09375</c:v>
                </c:pt>
                <c:pt idx="4">
                  <c:v>4.1071428571428568</c:v>
                </c:pt>
                <c:pt idx="5">
                  <c:v>4.3297101449275361</c:v>
                </c:pt>
                <c:pt idx="6">
                  <c:v>4.2763157894736841</c:v>
                </c:pt>
                <c:pt idx="7">
                  <c:v>5.5673758865248226</c:v>
                </c:pt>
                <c:pt idx="8">
                  <c:v>3.5211267605633805</c:v>
                </c:pt>
                <c:pt idx="9">
                  <c:v>4.82258064516129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6-8A42-B751-234858DB3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848800"/>
        <c:axId val="1573851920"/>
      </c:barChart>
      <c:catAx>
        <c:axId val="157384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851920"/>
        <c:crosses val="autoZero"/>
        <c:auto val="1"/>
        <c:lblAlgn val="ctr"/>
        <c:lblOffset val="100"/>
        <c:noMultiLvlLbl val="1"/>
      </c:catAx>
      <c:valAx>
        <c:axId val="157385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84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B'!$H$44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[0]!gallb_bwlsr</c:f>
              <c:numCache>
                <c:formatCode>0.00</c:formatCode>
                <c:ptCount val="11"/>
                <c:pt idx="0">
                  <c:v>29.142857142857142</c:v>
                </c:pt>
                <c:pt idx="1">
                  <c:v>18.440000000000001</c:v>
                </c:pt>
                <c:pt idx="2">
                  <c:v>29.810526315789478</c:v>
                </c:pt>
                <c:pt idx="3">
                  <c:v>54.857142857142854</c:v>
                </c:pt>
                <c:pt idx="4">
                  <c:v>21</c:v>
                </c:pt>
                <c:pt idx="5">
                  <c:v>30.109090909090913</c:v>
                </c:pt>
                <c:pt idx="6">
                  <c:v>22.799999999999997</c:v>
                </c:pt>
                <c:pt idx="7">
                  <c:v>37.599999999999994</c:v>
                </c:pt>
                <c:pt idx="8">
                  <c:v>31.24</c:v>
                </c:pt>
                <c:pt idx="9">
                  <c:v>31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4-5C41-B5CE-A3129A7AA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249216"/>
        <c:axId val="1624252336"/>
      </c:barChart>
      <c:catAx>
        <c:axId val="162424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252336"/>
        <c:crosses val="autoZero"/>
        <c:auto val="1"/>
        <c:lblAlgn val="ctr"/>
        <c:lblOffset val="100"/>
        <c:noMultiLvlLbl val="1"/>
      </c:catAx>
      <c:valAx>
        <c:axId val="162425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249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[0]!gallg_batrun</c:f>
              <c:numCache>
                <c:formatCode>General</c:formatCode>
                <c:ptCount val="9"/>
                <c:pt idx="0">
                  <c:v>0</c:v>
                </c:pt>
                <c:pt idx="2">
                  <c:v>198</c:v>
                </c:pt>
                <c:pt idx="3">
                  <c:v>48</c:v>
                </c:pt>
                <c:pt idx="4">
                  <c:v>38</c:v>
                </c:pt>
                <c:pt idx="5">
                  <c:v>72</c:v>
                </c:pt>
                <c:pt idx="6">
                  <c:v>64</c:v>
                </c:pt>
                <c:pt idx="7">
                  <c:v>44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CB4B-964C-AB1E98F6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284192"/>
        <c:axId val="1624287312"/>
      </c:barChart>
      <c:catAx>
        <c:axId val="162428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287312"/>
        <c:crosses val="autoZero"/>
        <c:auto val="1"/>
        <c:lblAlgn val="ctr"/>
        <c:lblOffset val="100"/>
        <c:noMultiLvlLbl val="1"/>
      </c:catAx>
      <c:valAx>
        <c:axId val="162428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28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[0]!gallg_batav</c:f>
              <c:numCache>
                <c:formatCode>General</c:formatCode>
                <c:ptCount val="9"/>
                <c:pt idx="2" formatCode="0.00">
                  <c:v>28.286000000000001</c:v>
                </c:pt>
                <c:pt idx="3" formatCode="0.00">
                  <c:v>12</c:v>
                </c:pt>
                <c:pt idx="4" formatCode="0.00">
                  <c:v>0</c:v>
                </c:pt>
                <c:pt idx="5" formatCode="0.00">
                  <c:v>36</c:v>
                </c:pt>
                <c:pt idx="6" formatCode="0.00">
                  <c:v>64</c:v>
                </c:pt>
                <c:pt idx="7" formatCode="0.00">
                  <c:v>44</c:v>
                </c:pt>
                <c:pt idx="8" formatCode="0.0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2-5B41-8FC1-F8749C25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312048"/>
        <c:axId val="1624315168"/>
      </c:barChart>
      <c:catAx>
        <c:axId val="162431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315168"/>
        <c:crosses val="autoZero"/>
        <c:auto val="1"/>
        <c:lblAlgn val="ctr"/>
        <c:lblOffset val="100"/>
        <c:noMultiLvlLbl val="1"/>
      </c:catAx>
      <c:valAx>
        <c:axId val="162431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312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G'!$D$43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[0]!gallg_wkt</c:f>
              <c:numCache>
                <c:formatCode>General</c:formatCode>
                <c:ptCount val="9"/>
                <c:pt idx="0">
                  <c:v>2</c:v>
                </c:pt>
                <c:pt idx="2">
                  <c:v>16</c:v>
                </c:pt>
                <c:pt idx="3">
                  <c:v>14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A-FD43-AEEC-ED23105C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339456"/>
        <c:axId val="1624342576"/>
      </c:barChart>
      <c:catAx>
        <c:axId val="162433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342576"/>
        <c:crosses val="autoZero"/>
        <c:auto val="1"/>
        <c:lblAlgn val="ctr"/>
        <c:lblOffset val="100"/>
        <c:noMultiLvlLbl val="1"/>
      </c:catAx>
      <c:valAx>
        <c:axId val="162434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33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G'!$G$43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[0]!gallg_bwlec</c:f>
              <c:numCache>
                <c:formatCode>0.00</c:formatCode>
                <c:ptCount val="9"/>
                <c:pt idx="0">
                  <c:v>7.4</c:v>
                </c:pt>
                <c:pt idx="2">
                  <c:v>3.4387755102040818</c:v>
                </c:pt>
                <c:pt idx="3">
                  <c:v>2.6862745098039214</c:v>
                </c:pt>
                <c:pt idx="4">
                  <c:v>3.4594594594594597</c:v>
                </c:pt>
                <c:pt idx="5">
                  <c:v>3.1666666666666665</c:v>
                </c:pt>
                <c:pt idx="6">
                  <c:v>4.8181818181818183</c:v>
                </c:pt>
                <c:pt idx="7">
                  <c:v>4.7368421052631575</c:v>
                </c:pt>
                <c:pt idx="8">
                  <c:v>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0-904D-B8DC-C9EE3EF37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145040"/>
        <c:axId val="1627124320"/>
      </c:barChart>
      <c:catAx>
        <c:axId val="162714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24320"/>
        <c:crosses val="autoZero"/>
        <c:auto val="1"/>
        <c:lblAlgn val="ctr"/>
        <c:lblOffset val="100"/>
        <c:noMultiLvlLbl val="1"/>
      </c:catAx>
      <c:valAx>
        <c:axId val="162712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4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G'!$H$43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[0]!gallg_bwlsr</c:f>
              <c:numCache>
                <c:formatCode>0.00</c:formatCode>
                <c:ptCount val="9"/>
                <c:pt idx="0">
                  <c:v>15</c:v>
                </c:pt>
                <c:pt idx="2">
                  <c:v>36.75</c:v>
                </c:pt>
                <c:pt idx="3">
                  <c:v>21.857142857142858</c:v>
                </c:pt>
                <c:pt idx="4">
                  <c:v>22.2</c:v>
                </c:pt>
                <c:pt idx="5">
                  <c:v>72</c:v>
                </c:pt>
                <c:pt idx="6">
                  <c:v>66</c:v>
                </c:pt>
                <c:pt idx="7">
                  <c:v>16.285714285714285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7-8149-BED2-43AF0619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119328"/>
        <c:axId val="1627122448"/>
      </c:barChart>
      <c:catAx>
        <c:axId val="162711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22448"/>
        <c:crosses val="autoZero"/>
        <c:auto val="1"/>
        <c:lblAlgn val="ctr"/>
        <c:lblOffset val="100"/>
        <c:noMultiLvlLbl val="1"/>
      </c:catAx>
      <c:valAx>
        <c:axId val="162712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1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G'!$I$43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[0]!gallg_bwlav</c:f>
              <c:numCache>
                <c:formatCode>0.00</c:formatCode>
                <c:ptCount val="9"/>
                <c:pt idx="0">
                  <c:v>18.5</c:v>
                </c:pt>
                <c:pt idx="2">
                  <c:v>21.0625</c:v>
                </c:pt>
                <c:pt idx="3">
                  <c:v>9.7857142857142865</c:v>
                </c:pt>
                <c:pt idx="4">
                  <c:v>12.8</c:v>
                </c:pt>
                <c:pt idx="5">
                  <c:v>38</c:v>
                </c:pt>
                <c:pt idx="6">
                  <c:v>53</c:v>
                </c:pt>
                <c:pt idx="7">
                  <c:v>12.857142857142858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B-B340-9CB1-5F6E14A09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919696"/>
        <c:axId val="1627946304"/>
      </c:barChart>
      <c:catAx>
        <c:axId val="162791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46304"/>
        <c:crosses val="autoZero"/>
        <c:auto val="1"/>
        <c:lblAlgn val="ctr"/>
        <c:lblOffset val="100"/>
        <c:noMultiLvlLbl val="1"/>
      </c:catAx>
      <c:valAx>
        <c:axId val="162794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1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[0]!gallj_batrun</c:f>
              <c:numCache>
                <c:formatCode>General</c:formatCode>
                <c:ptCount val="6"/>
                <c:pt idx="0">
                  <c:v>2</c:v>
                </c:pt>
                <c:pt idx="1">
                  <c:v>474</c:v>
                </c:pt>
                <c:pt idx="2">
                  <c:v>370</c:v>
                </c:pt>
                <c:pt idx="3">
                  <c:v>49</c:v>
                </c:pt>
                <c:pt idx="4">
                  <c:v>103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6-AE42-9937-40A47CA32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985440"/>
        <c:axId val="1627989200"/>
      </c:barChart>
      <c:catAx>
        <c:axId val="162798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89200"/>
        <c:crosses val="autoZero"/>
        <c:auto val="1"/>
        <c:lblAlgn val="ctr"/>
        <c:lblOffset val="100"/>
        <c:noMultiLvlLbl val="1"/>
      </c:catAx>
      <c:valAx>
        <c:axId val="162798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98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'Akers V'!$F$7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V'!$A$8:$A$13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'Akers V'!$F$8:$F$13</c:f>
              <c:numCache>
                <c:formatCode>General</c:formatCode>
                <c:ptCount val="6"/>
                <c:pt idx="0">
                  <c:v>1</c:v>
                </c:pt>
                <c:pt idx="1">
                  <c:v>23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2-B443-ABCB-0624EA45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558560"/>
        <c:axId val="1626793344"/>
      </c:barChart>
      <c:catAx>
        <c:axId val="16265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793344"/>
        <c:crosses val="autoZero"/>
        <c:auto val="1"/>
        <c:lblAlgn val="ctr"/>
        <c:lblOffset val="100"/>
        <c:noMultiLvlLbl val="1"/>
      </c:catAx>
      <c:valAx>
        <c:axId val="162679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55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[0]!gallj_batav</c:f>
              <c:numCache>
                <c:formatCode>0.00</c:formatCode>
                <c:ptCount val="6"/>
                <c:pt idx="0">
                  <c:v>2</c:v>
                </c:pt>
                <c:pt idx="1">
                  <c:v>59.25</c:v>
                </c:pt>
                <c:pt idx="2">
                  <c:v>61.666666666666664</c:v>
                </c:pt>
                <c:pt idx="3">
                  <c:v>24.5</c:v>
                </c:pt>
                <c:pt idx="4">
                  <c:v>0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B-4F45-B212-0C048F94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14160"/>
        <c:axId val="1628017920"/>
      </c:barChart>
      <c:catAx>
        <c:axId val="162801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17920"/>
        <c:crosses val="autoZero"/>
        <c:auto val="1"/>
        <c:lblAlgn val="ctr"/>
        <c:lblOffset val="100"/>
        <c:noMultiLvlLbl val="1"/>
      </c:catAx>
      <c:valAx>
        <c:axId val="162801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1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[0]!gallj_wkt</c:f>
              <c:numCache>
                <c:formatCode>General</c:formatCode>
                <c:ptCount val="6"/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5-454B-AB09-4EF3F617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072032"/>
        <c:axId val="1627075152"/>
      </c:barChart>
      <c:catAx>
        <c:axId val="162707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75152"/>
        <c:crosses val="autoZero"/>
        <c:auto val="1"/>
        <c:lblAlgn val="ctr"/>
        <c:lblOffset val="100"/>
        <c:noMultiLvlLbl val="1"/>
      </c:catAx>
      <c:valAx>
        <c:axId val="162707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7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J'!$I$39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[0]!gallj_bwlav</c:f>
              <c:numCache>
                <c:formatCode>0.00</c:formatCode>
                <c:ptCount val="6"/>
                <c:pt idx="0">
                  <c:v>0</c:v>
                </c:pt>
                <c:pt idx="1">
                  <c:v>11.9375</c:v>
                </c:pt>
                <c:pt idx="2">
                  <c:v>51.5</c:v>
                </c:pt>
                <c:pt idx="3">
                  <c:v>54</c:v>
                </c:pt>
                <c:pt idx="4">
                  <c:v>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E-3E42-834B-5166D7C5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105600"/>
        <c:axId val="1627063776"/>
      </c:barChart>
      <c:catAx>
        <c:axId val="16271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63776"/>
        <c:crosses val="autoZero"/>
        <c:auto val="1"/>
        <c:lblAlgn val="ctr"/>
        <c:lblOffset val="100"/>
        <c:noMultiLvlLbl val="1"/>
      </c:catAx>
      <c:valAx>
        <c:axId val="162706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10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J'!$G$39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[0]!gallj_bwlec</c:f>
              <c:numCache>
                <c:formatCode>0.00</c:formatCode>
                <c:ptCount val="6"/>
                <c:pt idx="0">
                  <c:v>0</c:v>
                </c:pt>
                <c:pt idx="1">
                  <c:v>4.441860465116279</c:v>
                </c:pt>
                <c:pt idx="2">
                  <c:v>6.8666666666666663</c:v>
                </c:pt>
                <c:pt idx="3">
                  <c:v>6.75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D-194F-A17A-4461CBD49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998624"/>
        <c:axId val="1627001744"/>
      </c:barChart>
      <c:catAx>
        <c:axId val="162699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01744"/>
        <c:crosses val="autoZero"/>
        <c:auto val="1"/>
        <c:lblAlgn val="ctr"/>
        <c:lblOffset val="100"/>
        <c:noMultiLvlLbl val="1"/>
      </c:catAx>
      <c:valAx>
        <c:axId val="162700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998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J'!$H$39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[0]!gallj_bwlsr</c:f>
              <c:numCache>
                <c:formatCode>0.00</c:formatCode>
                <c:ptCount val="6"/>
                <c:pt idx="0">
                  <c:v>0</c:v>
                </c:pt>
                <c:pt idx="1">
                  <c:v>16.125</c:v>
                </c:pt>
                <c:pt idx="2">
                  <c:v>45</c:v>
                </c:pt>
                <c:pt idx="3">
                  <c:v>48</c:v>
                </c:pt>
                <c:pt idx="4">
                  <c:v>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0-FB4E-B8EB-5823D0146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026032"/>
        <c:axId val="1627029152"/>
      </c:barChart>
      <c:catAx>
        <c:axId val="162702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29152"/>
        <c:crosses val="autoZero"/>
        <c:auto val="1"/>
        <c:lblAlgn val="ctr"/>
        <c:lblOffset val="100"/>
        <c:noMultiLvlLbl val="1"/>
      </c:catAx>
      <c:valAx>
        <c:axId val="162702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702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[0]!gilbj_batrun</c:f>
              <c:numCache>
                <c:formatCode>General</c:formatCode>
                <c:ptCount val="20"/>
                <c:pt idx="0">
                  <c:v>16</c:v>
                </c:pt>
                <c:pt idx="1">
                  <c:v>25</c:v>
                </c:pt>
                <c:pt idx="2">
                  <c:v>25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126</c:v>
                </c:pt>
                <c:pt idx="7">
                  <c:v>34</c:v>
                </c:pt>
                <c:pt idx="8">
                  <c:v>40</c:v>
                </c:pt>
                <c:pt idx="9">
                  <c:v>36</c:v>
                </c:pt>
                <c:pt idx="10">
                  <c:v>27</c:v>
                </c:pt>
                <c:pt idx="11">
                  <c:v>16</c:v>
                </c:pt>
                <c:pt idx="12">
                  <c:v>0</c:v>
                </c:pt>
                <c:pt idx="13">
                  <c:v>76</c:v>
                </c:pt>
                <c:pt idx="14">
                  <c:v>37</c:v>
                </c:pt>
                <c:pt idx="15">
                  <c:v>39</c:v>
                </c:pt>
                <c:pt idx="16">
                  <c:v>5</c:v>
                </c:pt>
                <c:pt idx="17">
                  <c:v>162</c:v>
                </c:pt>
                <c:pt idx="18">
                  <c:v>15</c:v>
                </c:pt>
                <c:pt idx="19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7541-961C-4FBD9967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209216"/>
        <c:axId val="1625212336"/>
      </c:barChart>
      <c:catAx>
        <c:axId val="162520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12336"/>
        <c:crosses val="autoZero"/>
        <c:auto val="1"/>
        <c:lblAlgn val="ctr"/>
        <c:lblOffset val="100"/>
        <c:noMultiLvlLbl val="1"/>
      </c:catAx>
      <c:valAx>
        <c:axId val="162521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09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[0]!gilbj_batav</c:f>
              <c:numCache>
                <c:formatCode>0.00</c:formatCode>
                <c:ptCount val="20"/>
                <c:pt idx="0">
                  <c:v>3.2</c:v>
                </c:pt>
                <c:pt idx="1">
                  <c:v>3.5710000000000002</c:v>
                </c:pt>
                <c:pt idx="2">
                  <c:v>3.5710000000000002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42</c:v>
                </c:pt>
                <c:pt idx="7">
                  <c:v>11.333</c:v>
                </c:pt>
                <c:pt idx="8">
                  <c:v>8</c:v>
                </c:pt>
                <c:pt idx="9">
                  <c:v>7.2</c:v>
                </c:pt>
                <c:pt idx="10">
                  <c:v>6.75</c:v>
                </c:pt>
                <c:pt idx="11">
                  <c:v>8</c:v>
                </c:pt>
                <c:pt idx="12">
                  <c:v>0</c:v>
                </c:pt>
                <c:pt idx="13">
                  <c:v>76</c:v>
                </c:pt>
                <c:pt idx="14">
                  <c:v>12.333</c:v>
                </c:pt>
                <c:pt idx="15">
                  <c:v>39</c:v>
                </c:pt>
                <c:pt idx="16">
                  <c:v>5</c:v>
                </c:pt>
                <c:pt idx="17">
                  <c:v>18</c:v>
                </c:pt>
                <c:pt idx="18">
                  <c:v>15</c:v>
                </c:pt>
                <c:pt idx="1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5-B648-A858-CB04B948D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236080"/>
        <c:axId val="1625239200"/>
      </c:barChart>
      <c:catAx>
        <c:axId val="162523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39200"/>
        <c:crosses val="autoZero"/>
        <c:auto val="1"/>
        <c:lblAlgn val="ctr"/>
        <c:lblOffset val="100"/>
        <c:noMultiLvlLbl val="1"/>
      </c:catAx>
      <c:valAx>
        <c:axId val="162523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36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J'!$D$53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[0]!gilbj_bwlyrs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[0]!gilbj_wkt</c:f>
              <c:numCache>
                <c:formatCode>General</c:formatCode>
                <c:ptCount val="2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0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0F40-BA45-51C573D4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263216"/>
        <c:axId val="1624842064"/>
      </c:barChart>
      <c:catAx>
        <c:axId val="162526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4842064"/>
        <c:crosses val="autoZero"/>
        <c:auto val="1"/>
        <c:lblAlgn val="ctr"/>
        <c:lblOffset val="100"/>
        <c:noMultiLvlLbl val="1"/>
      </c:catAx>
      <c:valAx>
        <c:axId val="162484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526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J'!$I$53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[0]!gilbj_bwlyrs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[0]!gilbj_bwlav</c:f>
              <c:numCache>
                <c:formatCode>0.00</c:formatCode>
                <c:ptCount val="20"/>
                <c:pt idx="0">
                  <c:v>12.666666666666666</c:v>
                </c:pt>
                <c:pt idx="1">
                  <c:v>35</c:v>
                </c:pt>
                <c:pt idx="2">
                  <c:v>35</c:v>
                </c:pt>
                <c:pt idx="3">
                  <c:v>14</c:v>
                </c:pt>
                <c:pt idx="4">
                  <c:v>0</c:v>
                </c:pt>
                <c:pt idx="5">
                  <c:v>34.333333333333336</c:v>
                </c:pt>
                <c:pt idx="6">
                  <c:v>34.333333333333336</c:v>
                </c:pt>
                <c:pt idx="7">
                  <c:v>27.833333333333332</c:v>
                </c:pt>
                <c:pt idx="8">
                  <c:v>19.857142857142858</c:v>
                </c:pt>
                <c:pt idx="9">
                  <c:v>28.857142857142858</c:v>
                </c:pt>
                <c:pt idx="10">
                  <c:v>26.5</c:v>
                </c:pt>
                <c:pt idx="11">
                  <c:v>11.125</c:v>
                </c:pt>
                <c:pt idx="12">
                  <c:v>23</c:v>
                </c:pt>
                <c:pt idx="13">
                  <c:v>0</c:v>
                </c:pt>
                <c:pt idx="14">
                  <c:v>18.333333333333332</c:v>
                </c:pt>
                <c:pt idx="15">
                  <c:v>31</c:v>
                </c:pt>
                <c:pt idx="16">
                  <c:v>48</c:v>
                </c:pt>
                <c:pt idx="17">
                  <c:v>12.5</c:v>
                </c:pt>
                <c:pt idx="18">
                  <c:v>0</c:v>
                </c:pt>
                <c:pt idx="19">
                  <c:v>38.25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8C4F-8753-90E91A1F6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35936"/>
        <c:axId val="1628039696"/>
      </c:barChart>
      <c:catAx>
        <c:axId val="162803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39696"/>
        <c:crosses val="autoZero"/>
        <c:auto val="1"/>
        <c:lblAlgn val="ctr"/>
        <c:lblOffset val="100"/>
        <c:noMultiLvlLbl val="1"/>
      </c:catAx>
      <c:valAx>
        <c:axId val="162803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35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J'!$G$53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[0]!gilbj_bwlyrs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[0]!gilbj_bwlec</c:f>
              <c:numCache>
                <c:formatCode>0.00</c:formatCode>
                <c:ptCount val="20"/>
                <c:pt idx="0">
                  <c:v>4.6913580246913584</c:v>
                </c:pt>
                <c:pt idx="1">
                  <c:v>3.8461538461538463</c:v>
                </c:pt>
                <c:pt idx="2">
                  <c:v>3.8461538461538463</c:v>
                </c:pt>
                <c:pt idx="3">
                  <c:v>7</c:v>
                </c:pt>
                <c:pt idx="4">
                  <c:v>0</c:v>
                </c:pt>
                <c:pt idx="5">
                  <c:v>6.4375</c:v>
                </c:pt>
                <c:pt idx="6">
                  <c:v>6.4375</c:v>
                </c:pt>
                <c:pt idx="7">
                  <c:v>4.5879120879120885</c:v>
                </c:pt>
                <c:pt idx="8">
                  <c:v>3.4750000000000001</c:v>
                </c:pt>
                <c:pt idx="9">
                  <c:v>4.5495495495495497</c:v>
                </c:pt>
                <c:pt idx="10">
                  <c:v>4.2513368983957225</c:v>
                </c:pt>
                <c:pt idx="11">
                  <c:v>4.45</c:v>
                </c:pt>
                <c:pt idx="12">
                  <c:v>5.4761904761904763</c:v>
                </c:pt>
                <c:pt idx="13">
                  <c:v>6.666666666666667</c:v>
                </c:pt>
                <c:pt idx="14">
                  <c:v>3.4375</c:v>
                </c:pt>
                <c:pt idx="15">
                  <c:v>6.8888888888888893</c:v>
                </c:pt>
                <c:pt idx="16">
                  <c:v>4.3636363636363633</c:v>
                </c:pt>
                <c:pt idx="17">
                  <c:v>3.5587188612099641</c:v>
                </c:pt>
                <c:pt idx="18">
                  <c:v>0</c:v>
                </c:pt>
                <c:pt idx="19">
                  <c:v>6.375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1-D549-9F83-02BC9AA9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68928"/>
        <c:axId val="1628072688"/>
      </c:barChart>
      <c:catAx>
        <c:axId val="162806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72688"/>
        <c:crosses val="autoZero"/>
        <c:auto val="1"/>
        <c:lblAlgn val="ctr"/>
        <c:lblOffset val="100"/>
        <c:noMultiLvlLbl val="1"/>
      </c:catAx>
      <c:valAx>
        <c:axId val="162807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6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'Silk R'!$I$7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V'!$A$9:$A$13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'Akers V'!$I$9:$I$13</c:f>
              <c:numCache>
                <c:formatCode>0.00</c:formatCode>
                <c:ptCount val="5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5-3D41-AF7D-F13290796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824144"/>
        <c:axId val="1626827264"/>
      </c:barChart>
      <c:catAx>
        <c:axId val="16268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7264"/>
        <c:crosses val="autoZero"/>
        <c:auto val="1"/>
        <c:lblAlgn val="ctr"/>
        <c:lblOffset val="100"/>
        <c:noMultiLvlLbl val="1"/>
      </c:catAx>
      <c:valAx>
        <c:axId val="16268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68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J'!$H$53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[0]!gilbj_bwlyrs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[0]!gilbj_bwlsr</c:f>
              <c:numCache>
                <c:formatCode>0.00</c:formatCode>
                <c:ptCount val="20"/>
                <c:pt idx="0">
                  <c:v>16.2</c:v>
                </c:pt>
                <c:pt idx="1">
                  <c:v>54.599999999999994</c:v>
                </c:pt>
                <c:pt idx="2">
                  <c:v>54.599999999999994</c:v>
                </c:pt>
                <c:pt idx="3">
                  <c:v>12</c:v>
                </c:pt>
                <c:pt idx="4">
                  <c:v>0</c:v>
                </c:pt>
                <c:pt idx="5">
                  <c:v>32</c:v>
                </c:pt>
                <c:pt idx="6">
                  <c:v>32</c:v>
                </c:pt>
                <c:pt idx="7">
                  <c:v>36.4</c:v>
                </c:pt>
                <c:pt idx="8">
                  <c:v>34.285714285714285</c:v>
                </c:pt>
                <c:pt idx="9">
                  <c:v>38.057142857142857</c:v>
                </c:pt>
                <c:pt idx="10">
                  <c:v>37.4</c:v>
                </c:pt>
                <c:pt idx="11">
                  <c:v>15</c:v>
                </c:pt>
                <c:pt idx="12">
                  <c:v>25.200000000000003</c:v>
                </c:pt>
                <c:pt idx="13">
                  <c:v>0</c:v>
                </c:pt>
                <c:pt idx="14">
                  <c:v>32</c:v>
                </c:pt>
                <c:pt idx="15">
                  <c:v>27</c:v>
                </c:pt>
                <c:pt idx="16">
                  <c:v>66</c:v>
                </c:pt>
                <c:pt idx="17">
                  <c:v>21.075000000000003</c:v>
                </c:pt>
                <c:pt idx="18">
                  <c:v>0</c:v>
                </c:pt>
                <c:pt idx="1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0-3348-AB9B-6D6810D92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097424"/>
        <c:axId val="1628101184"/>
      </c:barChart>
      <c:catAx>
        <c:axId val="162809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01184"/>
        <c:crosses val="autoZero"/>
        <c:auto val="1"/>
        <c:lblAlgn val="ctr"/>
        <c:lblOffset val="100"/>
        <c:noMultiLvlLbl val="1"/>
      </c:catAx>
      <c:valAx>
        <c:axId val="16281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09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01"/>
          <c:y val="0.16931841523762101"/>
          <c:w val="0.8149918518518519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[0]!gilbs_batav</c:f>
              <c:numCache>
                <c:formatCode>0.00</c:formatCode>
                <c:ptCount val="20"/>
                <c:pt idx="0">
                  <c:v>14</c:v>
                </c:pt>
                <c:pt idx="1">
                  <c:v>5.8</c:v>
                </c:pt>
                <c:pt idx="2">
                  <c:v>6</c:v>
                </c:pt>
                <c:pt idx="3">
                  <c:v>9.6</c:v>
                </c:pt>
                <c:pt idx="4">
                  <c:v>4.4000000000000004</c:v>
                </c:pt>
                <c:pt idx="5">
                  <c:v>8</c:v>
                </c:pt>
                <c:pt idx="6">
                  <c:v>16.600000000000001</c:v>
                </c:pt>
                <c:pt idx="7">
                  <c:v>13.4</c:v>
                </c:pt>
                <c:pt idx="8">
                  <c:v>13.4</c:v>
                </c:pt>
                <c:pt idx="9">
                  <c:v>11.429</c:v>
                </c:pt>
                <c:pt idx="10">
                  <c:v>15</c:v>
                </c:pt>
                <c:pt idx="11">
                  <c:v>9.1669999999999998</c:v>
                </c:pt>
                <c:pt idx="12">
                  <c:v>5.8330000000000002</c:v>
                </c:pt>
                <c:pt idx="13">
                  <c:v>12.167</c:v>
                </c:pt>
                <c:pt idx="14">
                  <c:v>7.5</c:v>
                </c:pt>
                <c:pt idx="15">
                  <c:v>10.75</c:v>
                </c:pt>
                <c:pt idx="16">
                  <c:v>7.333333333333333</c:v>
                </c:pt>
                <c:pt idx="17">
                  <c:v>6.5</c:v>
                </c:pt>
                <c:pt idx="18">
                  <c:v>3.5</c:v>
                </c:pt>
                <c:pt idx="1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F-C248-B71A-8A993D25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35856"/>
        <c:axId val="1628139616"/>
      </c:barChart>
      <c:catAx>
        <c:axId val="162813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39616"/>
        <c:crosses val="autoZero"/>
        <c:auto val="1"/>
        <c:lblAlgn val="ctr"/>
        <c:lblOffset val="100"/>
        <c:noMultiLvlLbl val="1"/>
      </c:catAx>
      <c:valAx>
        <c:axId val="162813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35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[0]!gilbs_batrun</c:f>
              <c:numCache>
                <c:formatCode>General</c:formatCode>
                <c:ptCount val="20"/>
                <c:pt idx="0">
                  <c:v>70</c:v>
                </c:pt>
                <c:pt idx="1">
                  <c:v>58</c:v>
                </c:pt>
                <c:pt idx="2">
                  <c:v>24</c:v>
                </c:pt>
                <c:pt idx="3">
                  <c:v>96</c:v>
                </c:pt>
                <c:pt idx="4">
                  <c:v>44</c:v>
                </c:pt>
                <c:pt idx="5">
                  <c:v>72</c:v>
                </c:pt>
                <c:pt idx="6">
                  <c:v>166</c:v>
                </c:pt>
                <c:pt idx="7">
                  <c:v>67</c:v>
                </c:pt>
                <c:pt idx="8">
                  <c:v>67</c:v>
                </c:pt>
                <c:pt idx="9">
                  <c:v>80</c:v>
                </c:pt>
                <c:pt idx="10">
                  <c:v>30</c:v>
                </c:pt>
                <c:pt idx="11">
                  <c:v>55</c:v>
                </c:pt>
                <c:pt idx="12">
                  <c:v>35</c:v>
                </c:pt>
                <c:pt idx="13">
                  <c:v>73</c:v>
                </c:pt>
                <c:pt idx="14">
                  <c:v>30</c:v>
                </c:pt>
                <c:pt idx="15">
                  <c:v>43</c:v>
                </c:pt>
                <c:pt idx="16">
                  <c:v>22</c:v>
                </c:pt>
                <c:pt idx="17">
                  <c:v>39</c:v>
                </c:pt>
                <c:pt idx="18">
                  <c:v>7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4-5D4E-A707-9E930852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64720"/>
        <c:axId val="1628168480"/>
      </c:barChart>
      <c:catAx>
        <c:axId val="16281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68480"/>
        <c:crosses val="autoZero"/>
        <c:auto val="1"/>
        <c:lblAlgn val="ctr"/>
        <c:lblOffset val="100"/>
        <c:noMultiLvlLbl val="1"/>
      </c:catAx>
      <c:valAx>
        <c:axId val="162816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6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Keeper</a:t>
            </a:r>
            <a:r>
              <a:rPr lang="en-US" baseline="0"/>
              <a:t> </a:t>
            </a:r>
            <a:r>
              <a:rPr lang="en-US"/>
              <a:t>Wickets Taken</a:t>
            </a:r>
          </a:p>
        </c:rich>
      </c:tx>
      <c:layout>
        <c:manualLayout>
          <c:xMode val="edge"/>
          <c:yMode val="edge"/>
          <c:x val="0.39893270300884398"/>
          <c:y val="4.332870370370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130004986401"/>
          <c:y val="0.16931841523762101"/>
          <c:w val="0.84820947328833696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'Gilbert S'!$A$56:$A$74</c:f>
              <c:numCache>
                <c:formatCode>General</c:formatCode>
                <c:ptCount val="19"/>
                <c:pt idx="0">
                  <c:v>2001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'Gilbert S'!$E$56:$E$74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13</c:v>
                </c:pt>
                <c:pt idx="3">
                  <c:v>19</c:v>
                </c:pt>
                <c:pt idx="4">
                  <c:v>13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13</c:v>
                </c:pt>
                <c:pt idx="9">
                  <c:v>11</c:v>
                </c:pt>
                <c:pt idx="10">
                  <c:v>6</c:v>
                </c:pt>
                <c:pt idx="11">
                  <c:v>23</c:v>
                </c:pt>
                <c:pt idx="12">
                  <c:v>19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6-6340-82C0-7CA509126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92896"/>
        <c:axId val="1628196656"/>
      </c:barChart>
      <c:catAx>
        <c:axId val="16281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96656"/>
        <c:crosses val="autoZero"/>
        <c:auto val="1"/>
        <c:lblAlgn val="ctr"/>
        <c:lblOffset val="100"/>
        <c:noMultiLvlLbl val="1"/>
      </c:catAx>
      <c:valAx>
        <c:axId val="162819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wickets</a:t>
                </a:r>
              </a:p>
            </c:rich>
          </c:tx>
          <c:layout>
            <c:manualLayout>
              <c:xMode val="edge"/>
              <c:yMode val="edge"/>
              <c:x val="2.9769716961162901E-2"/>
              <c:y val="0.40586944444444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19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[0]!hawkc_batrun</c:f>
              <c:numCache>
                <c:formatCode>General</c:formatCode>
                <c:ptCount val="9"/>
                <c:pt idx="0">
                  <c:v>88</c:v>
                </c:pt>
                <c:pt idx="1">
                  <c:v>34</c:v>
                </c:pt>
                <c:pt idx="2">
                  <c:v>207</c:v>
                </c:pt>
                <c:pt idx="3">
                  <c:v>418</c:v>
                </c:pt>
                <c:pt idx="4">
                  <c:v>241</c:v>
                </c:pt>
                <c:pt idx="5">
                  <c:v>86</c:v>
                </c:pt>
                <c:pt idx="6">
                  <c:v>581</c:v>
                </c:pt>
                <c:pt idx="7">
                  <c:v>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6-774C-BF17-22B8AE30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26992"/>
        <c:axId val="1628230752"/>
      </c:barChart>
      <c:catAx>
        <c:axId val="162822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30752"/>
        <c:crosses val="autoZero"/>
        <c:auto val="1"/>
        <c:lblAlgn val="ctr"/>
        <c:lblOffset val="100"/>
        <c:noMultiLvlLbl val="1"/>
      </c:catAx>
      <c:valAx>
        <c:axId val="162823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2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[0]!hawkc_batav</c:f>
              <c:numCache>
                <c:formatCode>0.00</c:formatCode>
                <c:ptCount val="9"/>
                <c:pt idx="0">
                  <c:v>44</c:v>
                </c:pt>
                <c:pt idx="1">
                  <c:v>17</c:v>
                </c:pt>
                <c:pt idx="2">
                  <c:v>34.5</c:v>
                </c:pt>
                <c:pt idx="3">
                  <c:v>34.832999999999998</c:v>
                </c:pt>
                <c:pt idx="4">
                  <c:v>60.25</c:v>
                </c:pt>
                <c:pt idx="5">
                  <c:v>21.5</c:v>
                </c:pt>
                <c:pt idx="6">
                  <c:v>44.692307692307693</c:v>
                </c:pt>
                <c:pt idx="7">
                  <c:v>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9-7D4D-BF44-3AF5E07B8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55792"/>
        <c:axId val="1628259552"/>
      </c:barChart>
      <c:catAx>
        <c:axId val="162825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59552"/>
        <c:crosses val="autoZero"/>
        <c:auto val="1"/>
        <c:lblAlgn val="ctr"/>
        <c:lblOffset val="100"/>
        <c:noMultiLvlLbl val="1"/>
      </c:catAx>
      <c:valAx>
        <c:axId val="16282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5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C'!$D$42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[0]!hawkc_wkts</c:f>
              <c:numCache>
                <c:formatCode>General</c:formatCode>
                <c:ptCount val="9"/>
                <c:pt idx="0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1-A84C-ACBD-CD9EC956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83952"/>
        <c:axId val="1628287712"/>
      </c:barChart>
      <c:catAx>
        <c:axId val="16282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7712"/>
        <c:crosses val="autoZero"/>
        <c:auto val="1"/>
        <c:lblAlgn val="ctr"/>
        <c:lblOffset val="100"/>
        <c:noMultiLvlLbl val="1"/>
      </c:catAx>
      <c:valAx>
        <c:axId val="16282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C'!$I$42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[0]!hawkc_bwlav</c:f>
              <c:numCache>
                <c:formatCode>0.00</c:formatCode>
                <c:ptCount val="9"/>
                <c:pt idx="0">
                  <c:v>32</c:v>
                </c:pt>
                <c:pt idx="2">
                  <c:v>18.5</c:v>
                </c:pt>
                <c:pt idx="3">
                  <c:v>63.5</c:v>
                </c:pt>
                <c:pt idx="4">
                  <c:v>0</c:v>
                </c:pt>
                <c:pt idx="5">
                  <c:v>20.5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4-264D-9856-9B3C9274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C'!$G$42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[0]!hawkc_bwlec</c:f>
              <c:numCache>
                <c:formatCode>0.00</c:formatCode>
                <c:ptCount val="9"/>
                <c:pt idx="0">
                  <c:v>8</c:v>
                </c:pt>
                <c:pt idx="2">
                  <c:v>4.3529411764705879</c:v>
                </c:pt>
                <c:pt idx="3">
                  <c:v>5.695067264573991</c:v>
                </c:pt>
                <c:pt idx="4">
                  <c:v>0</c:v>
                </c:pt>
                <c:pt idx="5">
                  <c:v>4.0999999999999996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C-3B49-9465-F9FFBDCC8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40592"/>
        <c:axId val="1628344352"/>
      </c:barChart>
      <c:catAx>
        <c:axId val="162834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44352"/>
        <c:crosses val="autoZero"/>
        <c:auto val="1"/>
        <c:lblAlgn val="ctr"/>
        <c:lblOffset val="100"/>
        <c:noMultiLvlLbl val="1"/>
      </c:catAx>
      <c:valAx>
        <c:axId val="162834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40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C'!$H$42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[0]!hawkc_bwlsr</c:f>
              <c:numCache>
                <c:formatCode>0.00</c:formatCode>
                <c:ptCount val="9"/>
                <c:pt idx="0">
                  <c:v>24</c:v>
                </c:pt>
                <c:pt idx="2">
                  <c:v>25.5</c:v>
                </c:pt>
                <c:pt idx="3">
                  <c:v>66.900000000000006</c:v>
                </c:pt>
                <c:pt idx="4">
                  <c:v>0</c:v>
                </c:pt>
                <c:pt idx="5">
                  <c:v>30</c:v>
                </c:pt>
                <c:pt idx="6">
                  <c:v>2.4000000000000004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354B-BE20-9B997443D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68992"/>
        <c:axId val="1628372752"/>
      </c:barChart>
      <c:catAx>
        <c:axId val="162836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72752"/>
        <c:crosses val="autoZero"/>
        <c:auto val="1"/>
        <c:lblAlgn val="ctr"/>
        <c:lblOffset val="100"/>
        <c:noMultiLvlLbl val="1"/>
      </c:catAx>
      <c:valAx>
        <c:axId val="162837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68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'Akers V'!$D$40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'Akers V'!$A$41:$A$46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'Akers V'!$D$41:$D$46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9-2348-AC84-CB51E9BA6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33168"/>
        <c:axId val="1576536288"/>
      </c:barChart>
      <c:catAx>
        <c:axId val="157653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6288"/>
        <c:crosses val="autoZero"/>
        <c:auto val="1"/>
        <c:lblAlgn val="ctr"/>
        <c:lblOffset val="100"/>
        <c:noMultiLvlLbl val="1"/>
      </c:catAx>
      <c:valAx>
        <c:axId val="15765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R'!$F$7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'Holland R'!$F$8:$F$11</c:f>
              <c:numCache>
                <c:formatCode>General</c:formatCode>
                <c:ptCount val="4"/>
                <c:pt idx="0">
                  <c:v>103</c:v>
                </c:pt>
                <c:pt idx="1">
                  <c:v>53</c:v>
                </c:pt>
                <c:pt idx="2">
                  <c:v>54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D-404E-B88B-70A5AF69D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26992"/>
        <c:axId val="1628230752"/>
      </c:barChart>
      <c:catAx>
        <c:axId val="162822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30752"/>
        <c:crosses val="autoZero"/>
        <c:auto val="1"/>
        <c:lblAlgn val="ctr"/>
        <c:lblOffset val="100"/>
        <c:noMultiLvlLbl val="1"/>
      </c:catAx>
      <c:valAx>
        <c:axId val="162823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2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R'!$I$7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R'!$A$8:$A$11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'Holland R'!$I$8:$I$11</c:f>
              <c:numCache>
                <c:formatCode>0.00</c:formatCode>
                <c:ptCount val="4"/>
                <c:pt idx="0">
                  <c:v>12.875</c:v>
                </c:pt>
                <c:pt idx="1">
                  <c:v>13.25</c:v>
                </c:pt>
                <c:pt idx="2">
                  <c:v>54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D-1143-9750-23243785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55792"/>
        <c:axId val="1628259552"/>
      </c:barChart>
      <c:catAx>
        <c:axId val="162825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59552"/>
        <c:crosses val="autoZero"/>
        <c:auto val="1"/>
        <c:lblAlgn val="ctr"/>
        <c:lblOffset val="100"/>
        <c:noMultiLvlLbl val="1"/>
      </c:catAx>
      <c:valAx>
        <c:axId val="16282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5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R'!$D$37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'Holland R'!$D$38:$D$41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6848-BEBC-00AEC825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83952"/>
        <c:axId val="1628287712"/>
      </c:barChart>
      <c:catAx>
        <c:axId val="16282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7712"/>
        <c:crosses val="autoZero"/>
        <c:auto val="1"/>
        <c:lblAlgn val="ctr"/>
        <c:lblOffset val="100"/>
        <c:noMultiLvlLbl val="1"/>
      </c:catAx>
      <c:valAx>
        <c:axId val="16282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R'!$I$37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'Holland R'!$I$38:$I$41</c:f>
              <c:numCache>
                <c:formatCode>0.00</c:formatCode>
                <c:ptCount val="4"/>
                <c:pt idx="0">
                  <c:v>20.5</c:v>
                </c:pt>
                <c:pt idx="1">
                  <c:v>63.5</c:v>
                </c:pt>
                <c:pt idx="2">
                  <c:v>37</c:v>
                </c:pt>
                <c:pt idx="3">
                  <c:v>23.333333333333332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D-2D43-95D2-A7D6365D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R'!$G$37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'Holland R'!$G$38:$G$41</c:f>
              <c:numCache>
                <c:formatCode>0.00</c:formatCode>
                <c:ptCount val="4"/>
                <c:pt idx="0">
                  <c:v>4.0999999999999996</c:v>
                </c:pt>
                <c:pt idx="1">
                  <c:v>5.2479338842975212</c:v>
                </c:pt>
                <c:pt idx="2">
                  <c:v>5.8039215686274508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9-6640-96F9-1EB6754C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40592"/>
        <c:axId val="1628344352"/>
      </c:barChart>
      <c:catAx>
        <c:axId val="162834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44352"/>
        <c:crosses val="autoZero"/>
        <c:auto val="1"/>
        <c:lblAlgn val="ctr"/>
        <c:lblOffset val="100"/>
        <c:noMultiLvlLbl val="1"/>
      </c:catAx>
      <c:valAx>
        <c:axId val="162834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40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'Holland R'!$H$37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'Holland R'!$A$8:$A$10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'Holland R'!$H$38:$H$41</c:f>
              <c:numCache>
                <c:formatCode>0.00</c:formatCode>
                <c:ptCount val="4"/>
                <c:pt idx="0">
                  <c:v>30</c:v>
                </c:pt>
                <c:pt idx="1">
                  <c:v>72.599999999999994</c:v>
                </c:pt>
                <c:pt idx="2">
                  <c:v>38.25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2-B04E-81F7-FC2DD468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68992"/>
        <c:axId val="1628372752"/>
      </c:barChart>
      <c:catAx>
        <c:axId val="162836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72752"/>
        <c:crosses val="autoZero"/>
        <c:auto val="1"/>
        <c:lblAlgn val="ctr"/>
        <c:lblOffset val="100"/>
        <c:noMultiLvlLbl val="1"/>
      </c:catAx>
      <c:valAx>
        <c:axId val="162837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68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G'!$F$6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[0]!hutcg_batrun</c:f>
              <c:numCache>
                <c:formatCode>General</c:formatCode>
                <c:ptCount val="14"/>
                <c:pt idx="0">
                  <c:v>9</c:v>
                </c:pt>
                <c:pt idx="1">
                  <c:v>13</c:v>
                </c:pt>
                <c:pt idx="2">
                  <c:v>30</c:v>
                </c:pt>
                <c:pt idx="3">
                  <c:v>9</c:v>
                </c:pt>
                <c:pt idx="4">
                  <c:v>9</c:v>
                </c:pt>
                <c:pt idx="5">
                  <c:v>29</c:v>
                </c:pt>
                <c:pt idx="6">
                  <c:v>54</c:v>
                </c:pt>
                <c:pt idx="7">
                  <c:v>60</c:v>
                </c:pt>
                <c:pt idx="8">
                  <c:v>9</c:v>
                </c:pt>
                <c:pt idx="9">
                  <c:v>84</c:v>
                </c:pt>
                <c:pt idx="10">
                  <c:v>59</c:v>
                </c:pt>
                <c:pt idx="11">
                  <c:v>27</c:v>
                </c:pt>
                <c:pt idx="12">
                  <c:v>61</c:v>
                </c:pt>
                <c:pt idx="1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4-0F4E-A7C2-093D090E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405856"/>
        <c:axId val="1628409616"/>
      </c:barChart>
      <c:catAx>
        <c:axId val="162840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409616"/>
        <c:crosses val="autoZero"/>
        <c:auto val="1"/>
        <c:lblAlgn val="ctr"/>
        <c:lblOffset val="100"/>
        <c:noMultiLvlLbl val="1"/>
      </c:catAx>
      <c:valAx>
        <c:axId val="162840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405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G'!$I$6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[0]!hutcg_batav</c:f>
              <c:numCache>
                <c:formatCode>0.00</c:formatCode>
                <c:ptCount val="14"/>
                <c:pt idx="0">
                  <c:v>3</c:v>
                </c:pt>
                <c:pt idx="1">
                  <c:v>3.25</c:v>
                </c:pt>
                <c:pt idx="2">
                  <c:v>15</c:v>
                </c:pt>
                <c:pt idx="3">
                  <c:v>2.25</c:v>
                </c:pt>
                <c:pt idx="4">
                  <c:v>9</c:v>
                </c:pt>
                <c:pt idx="5">
                  <c:v>3.625</c:v>
                </c:pt>
                <c:pt idx="6">
                  <c:v>13.5</c:v>
                </c:pt>
                <c:pt idx="7">
                  <c:v>8.5709999999999997</c:v>
                </c:pt>
                <c:pt idx="8">
                  <c:v>1.286</c:v>
                </c:pt>
                <c:pt idx="9">
                  <c:v>16.8</c:v>
                </c:pt>
                <c:pt idx="10">
                  <c:v>8.4285714285714288</c:v>
                </c:pt>
                <c:pt idx="11">
                  <c:v>3.8571428571428572</c:v>
                </c:pt>
                <c:pt idx="12">
                  <c:v>12.2</c:v>
                </c:pt>
                <c:pt idx="13">
                  <c:v>10.833333333333334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7-724D-99C7-A4412B5F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165632"/>
        <c:axId val="1576046464"/>
      </c:barChart>
      <c:catAx>
        <c:axId val="157616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046464"/>
        <c:crosses val="autoZero"/>
        <c:auto val="1"/>
        <c:lblAlgn val="ctr"/>
        <c:lblOffset val="100"/>
        <c:noMultiLvlLbl val="1"/>
      </c:catAx>
      <c:valAx>
        <c:axId val="157604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165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C'!$F$40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[0]!mattc_bwlyrs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[0]!mattc_wkts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6-5E44-82EE-6C018507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283952"/>
        <c:axId val="1628287712"/>
      </c:barChart>
      <c:catAx>
        <c:axId val="16282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7712"/>
        <c:crosses val="autoZero"/>
        <c:auto val="1"/>
        <c:lblAlgn val="ctr"/>
        <c:lblOffset val="100"/>
        <c:noMultiLvlLbl val="1"/>
      </c:catAx>
      <c:valAx>
        <c:axId val="162828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28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C'!$K$40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[0]!mattc_bwlyrs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[0]!mattc_bwlav</c:f>
              <c:numCache>
                <c:formatCode>0.00</c:formatCode>
                <c:ptCount val="3"/>
                <c:pt idx="0">
                  <c:v>23.333333333333332</c:v>
                </c:pt>
                <c:pt idx="1">
                  <c:v>17.100000000000001</c:v>
                </c:pt>
                <c:pt idx="2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4-2F4A-8E2F-3CD75BD5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12272"/>
        <c:axId val="1628316032"/>
      </c:barChart>
      <c:catAx>
        <c:axId val="162831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6032"/>
        <c:crosses val="autoZero"/>
        <c:auto val="1"/>
        <c:lblAlgn val="ctr"/>
        <c:lblOffset val="100"/>
        <c:noMultiLvlLbl val="1"/>
      </c:catAx>
      <c:valAx>
        <c:axId val="16283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31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5" Type="http://schemas.openxmlformats.org/officeDocument/2006/relationships/chart" Target="../charts/chart79.xml"/><Relationship Id="rId4" Type="http://schemas.openxmlformats.org/officeDocument/2006/relationships/chart" Target="../charts/chart7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6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Relationship Id="rId6" Type="http://schemas.openxmlformats.org/officeDocument/2006/relationships/chart" Target="../charts/chart89.xml"/><Relationship Id="rId5" Type="http://schemas.openxmlformats.org/officeDocument/2006/relationships/chart" Target="../charts/chart88.xml"/><Relationship Id="rId4" Type="http://schemas.openxmlformats.org/officeDocument/2006/relationships/chart" Target="../charts/chart8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2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0.xml"/><Relationship Id="rId2" Type="http://schemas.openxmlformats.org/officeDocument/2006/relationships/chart" Target="../charts/chart99.xml"/><Relationship Id="rId1" Type="http://schemas.openxmlformats.org/officeDocument/2006/relationships/chart" Target="../charts/chart98.xml"/><Relationship Id="rId6" Type="http://schemas.openxmlformats.org/officeDocument/2006/relationships/chart" Target="../charts/chart103.xml"/><Relationship Id="rId5" Type="http://schemas.openxmlformats.org/officeDocument/2006/relationships/chart" Target="../charts/chart102.xml"/><Relationship Id="rId4" Type="http://schemas.openxmlformats.org/officeDocument/2006/relationships/chart" Target="../charts/chart10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6.xml"/><Relationship Id="rId2" Type="http://schemas.openxmlformats.org/officeDocument/2006/relationships/chart" Target="../charts/chart105.xml"/><Relationship Id="rId1" Type="http://schemas.openxmlformats.org/officeDocument/2006/relationships/chart" Target="../charts/chart104.xml"/><Relationship Id="rId6" Type="http://schemas.openxmlformats.org/officeDocument/2006/relationships/chart" Target="../charts/chart109.xml"/><Relationship Id="rId5" Type="http://schemas.openxmlformats.org/officeDocument/2006/relationships/chart" Target="../charts/chart108.xml"/><Relationship Id="rId4" Type="http://schemas.openxmlformats.org/officeDocument/2006/relationships/chart" Target="../charts/chart10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chart" Target="../charts/chart115.xml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7.xml"/><Relationship Id="rId1" Type="http://schemas.openxmlformats.org/officeDocument/2006/relationships/chart" Target="../charts/chart1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0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4" Type="http://schemas.openxmlformats.org/officeDocument/2006/relationships/chart" Target="../charts/chart12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8.xml"/><Relationship Id="rId1" Type="http://schemas.openxmlformats.org/officeDocument/2006/relationships/chart" Target="../charts/chart12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1.xml"/><Relationship Id="rId2" Type="http://schemas.openxmlformats.org/officeDocument/2006/relationships/chart" Target="../charts/chart130.xml"/><Relationship Id="rId1" Type="http://schemas.openxmlformats.org/officeDocument/2006/relationships/chart" Target="../charts/chart129.xml"/><Relationship Id="rId6" Type="http://schemas.openxmlformats.org/officeDocument/2006/relationships/chart" Target="../charts/chart134.xml"/><Relationship Id="rId5" Type="http://schemas.openxmlformats.org/officeDocument/2006/relationships/chart" Target="../charts/chart133.xml"/><Relationship Id="rId4" Type="http://schemas.openxmlformats.org/officeDocument/2006/relationships/chart" Target="../charts/chart13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7.xml"/><Relationship Id="rId2" Type="http://schemas.openxmlformats.org/officeDocument/2006/relationships/chart" Target="../charts/chart136.xml"/><Relationship Id="rId1" Type="http://schemas.openxmlformats.org/officeDocument/2006/relationships/chart" Target="../charts/chart135.xml"/><Relationship Id="rId6" Type="http://schemas.openxmlformats.org/officeDocument/2006/relationships/chart" Target="../charts/chart140.xml"/><Relationship Id="rId5" Type="http://schemas.openxmlformats.org/officeDocument/2006/relationships/chart" Target="../charts/chart139.xml"/><Relationship Id="rId4" Type="http://schemas.openxmlformats.org/officeDocument/2006/relationships/chart" Target="../charts/chart13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3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5" Type="http://schemas.openxmlformats.org/officeDocument/2006/relationships/chart" Target="../charts/chart145.xml"/><Relationship Id="rId4" Type="http://schemas.openxmlformats.org/officeDocument/2006/relationships/chart" Target="../charts/chart1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9.xml"/><Relationship Id="rId2" Type="http://schemas.openxmlformats.org/officeDocument/2006/relationships/chart" Target="../charts/chart148.xml"/><Relationship Id="rId1" Type="http://schemas.openxmlformats.org/officeDocument/2006/relationships/chart" Target="../charts/chart147.xml"/><Relationship Id="rId6" Type="http://schemas.openxmlformats.org/officeDocument/2006/relationships/chart" Target="../charts/chart152.xml"/><Relationship Id="rId5" Type="http://schemas.openxmlformats.org/officeDocument/2006/relationships/chart" Target="../charts/chart151.xml"/><Relationship Id="rId4" Type="http://schemas.openxmlformats.org/officeDocument/2006/relationships/chart" Target="../charts/chart15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5.xml"/><Relationship Id="rId2" Type="http://schemas.openxmlformats.org/officeDocument/2006/relationships/chart" Target="../charts/chart154.xml"/><Relationship Id="rId1" Type="http://schemas.openxmlformats.org/officeDocument/2006/relationships/chart" Target="../charts/chart153.xml"/><Relationship Id="rId6" Type="http://schemas.openxmlformats.org/officeDocument/2006/relationships/chart" Target="../charts/chart158.xml"/><Relationship Id="rId5" Type="http://schemas.openxmlformats.org/officeDocument/2006/relationships/chart" Target="../charts/chart157.xml"/><Relationship Id="rId4" Type="http://schemas.openxmlformats.org/officeDocument/2006/relationships/chart" Target="../charts/chart156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0.xml"/><Relationship Id="rId1" Type="http://schemas.openxmlformats.org/officeDocument/2006/relationships/chart" Target="../charts/chart15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3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5" Type="http://schemas.openxmlformats.org/officeDocument/2006/relationships/chart" Target="../charts/chart165.xml"/><Relationship Id="rId4" Type="http://schemas.openxmlformats.org/officeDocument/2006/relationships/chart" Target="../charts/chart16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9.xml"/><Relationship Id="rId2" Type="http://schemas.openxmlformats.org/officeDocument/2006/relationships/chart" Target="../charts/chart168.xml"/><Relationship Id="rId1" Type="http://schemas.openxmlformats.org/officeDocument/2006/relationships/chart" Target="../charts/chart167.xml"/><Relationship Id="rId6" Type="http://schemas.openxmlformats.org/officeDocument/2006/relationships/chart" Target="../charts/chart172.xml"/><Relationship Id="rId5" Type="http://schemas.openxmlformats.org/officeDocument/2006/relationships/chart" Target="../charts/chart171.xml"/><Relationship Id="rId4" Type="http://schemas.openxmlformats.org/officeDocument/2006/relationships/chart" Target="../charts/chart17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5.xml"/><Relationship Id="rId2" Type="http://schemas.openxmlformats.org/officeDocument/2006/relationships/chart" Target="../charts/chart174.xml"/><Relationship Id="rId1" Type="http://schemas.openxmlformats.org/officeDocument/2006/relationships/chart" Target="../charts/chart173.xml"/><Relationship Id="rId6" Type="http://schemas.openxmlformats.org/officeDocument/2006/relationships/chart" Target="../charts/chart178.xml"/><Relationship Id="rId5" Type="http://schemas.openxmlformats.org/officeDocument/2006/relationships/chart" Target="../charts/chart177.xml"/><Relationship Id="rId4" Type="http://schemas.openxmlformats.org/officeDocument/2006/relationships/chart" Target="../charts/chart176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1.xml"/><Relationship Id="rId2" Type="http://schemas.openxmlformats.org/officeDocument/2006/relationships/chart" Target="../charts/chart180.xml"/><Relationship Id="rId1" Type="http://schemas.openxmlformats.org/officeDocument/2006/relationships/chart" Target="../charts/chart179.xml"/><Relationship Id="rId6" Type="http://schemas.openxmlformats.org/officeDocument/2006/relationships/chart" Target="../charts/chart184.xml"/><Relationship Id="rId5" Type="http://schemas.openxmlformats.org/officeDocument/2006/relationships/chart" Target="../charts/chart183.xml"/><Relationship Id="rId4" Type="http://schemas.openxmlformats.org/officeDocument/2006/relationships/chart" Target="../charts/chart182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6.xml"/><Relationship Id="rId1" Type="http://schemas.openxmlformats.org/officeDocument/2006/relationships/chart" Target="../charts/chart18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9.xml"/><Relationship Id="rId2" Type="http://schemas.openxmlformats.org/officeDocument/2006/relationships/chart" Target="../charts/chart188.xml"/><Relationship Id="rId1" Type="http://schemas.openxmlformats.org/officeDocument/2006/relationships/chart" Target="../charts/chart187.xml"/><Relationship Id="rId6" Type="http://schemas.openxmlformats.org/officeDocument/2006/relationships/chart" Target="../charts/chart192.xml"/><Relationship Id="rId5" Type="http://schemas.openxmlformats.org/officeDocument/2006/relationships/chart" Target="../charts/chart191.xml"/><Relationship Id="rId4" Type="http://schemas.openxmlformats.org/officeDocument/2006/relationships/chart" Target="../charts/chart190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5.xml"/><Relationship Id="rId2" Type="http://schemas.openxmlformats.org/officeDocument/2006/relationships/chart" Target="../charts/chart194.xml"/><Relationship Id="rId1" Type="http://schemas.openxmlformats.org/officeDocument/2006/relationships/chart" Target="../charts/chart193.xml"/><Relationship Id="rId6" Type="http://schemas.openxmlformats.org/officeDocument/2006/relationships/chart" Target="../charts/chart198.xml"/><Relationship Id="rId5" Type="http://schemas.openxmlformats.org/officeDocument/2006/relationships/chart" Target="../charts/chart197.xml"/><Relationship Id="rId4" Type="http://schemas.openxmlformats.org/officeDocument/2006/relationships/chart" Target="../charts/chart19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22</xdr:row>
      <xdr:rowOff>12700</xdr:rowOff>
    </xdr:from>
    <xdr:to>
      <xdr:col>7</xdr:col>
      <xdr:colOff>455467</xdr:colOff>
      <xdr:row>40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22</xdr:row>
      <xdr:rowOff>4234</xdr:rowOff>
    </xdr:from>
    <xdr:to>
      <xdr:col>16</xdr:col>
      <xdr:colOff>269200</xdr:colOff>
      <xdr:row>40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60</xdr:row>
      <xdr:rowOff>12700</xdr:rowOff>
    </xdr:from>
    <xdr:to>
      <xdr:col>6</xdr:col>
      <xdr:colOff>347133</xdr:colOff>
      <xdr:row>78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60</xdr:row>
      <xdr:rowOff>12700</xdr:rowOff>
    </xdr:from>
    <xdr:to>
      <xdr:col>14</xdr:col>
      <xdr:colOff>304800</xdr:colOff>
      <xdr:row>78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80</xdr:row>
      <xdr:rowOff>12700</xdr:rowOff>
    </xdr:from>
    <xdr:to>
      <xdr:col>6</xdr:col>
      <xdr:colOff>347134</xdr:colOff>
      <xdr:row>98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80</xdr:row>
      <xdr:rowOff>4234</xdr:rowOff>
    </xdr:from>
    <xdr:to>
      <xdr:col>14</xdr:col>
      <xdr:colOff>304800</xdr:colOff>
      <xdr:row>98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325120</xdr:colOff>
      <xdr:row>16</xdr:row>
      <xdr:rowOff>20320</xdr:rowOff>
    </xdr:from>
    <xdr:to>
      <xdr:col>7</xdr:col>
      <xdr:colOff>670520</xdr:colOff>
      <xdr:row>37</xdr:row>
      <xdr:rowOff>10160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182880</xdr:colOff>
      <xdr:row>16</xdr:row>
      <xdr:rowOff>10160</xdr:rowOff>
    </xdr:from>
    <xdr:to>
      <xdr:col>16</xdr:col>
      <xdr:colOff>164213</xdr:colOff>
      <xdr:row>37</xdr:row>
      <xdr:rowOff>10160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162560</xdr:colOff>
      <xdr:row>49</xdr:row>
      <xdr:rowOff>10160</xdr:rowOff>
    </xdr:from>
    <xdr:to>
      <xdr:col>6</xdr:col>
      <xdr:colOff>382693</xdr:colOff>
      <xdr:row>67</xdr:row>
      <xdr:rowOff>146960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13</xdr:col>
      <xdr:colOff>480907</xdr:colOff>
      <xdr:row>67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68</xdr:row>
      <xdr:rowOff>160866</xdr:rowOff>
    </xdr:from>
    <xdr:to>
      <xdr:col>6</xdr:col>
      <xdr:colOff>392853</xdr:colOff>
      <xdr:row>86</xdr:row>
      <xdr:rowOff>160866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13546</xdr:colOff>
      <xdr:row>68</xdr:row>
      <xdr:rowOff>152400</xdr:rowOff>
    </xdr:from>
    <xdr:to>
      <xdr:col>13</xdr:col>
      <xdr:colOff>494453</xdr:colOff>
      <xdr:row>86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21</xdr:row>
      <xdr:rowOff>12700</xdr:rowOff>
    </xdr:from>
    <xdr:to>
      <xdr:col>7</xdr:col>
      <xdr:colOff>455467</xdr:colOff>
      <xdr:row>39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21</xdr:row>
      <xdr:rowOff>4234</xdr:rowOff>
    </xdr:from>
    <xdr:to>
      <xdr:col>16</xdr:col>
      <xdr:colOff>269200</xdr:colOff>
      <xdr:row>39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58</xdr:row>
      <xdr:rowOff>12700</xdr:rowOff>
    </xdr:from>
    <xdr:to>
      <xdr:col>6</xdr:col>
      <xdr:colOff>347133</xdr:colOff>
      <xdr:row>76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58</xdr:row>
      <xdr:rowOff>12700</xdr:rowOff>
    </xdr:from>
    <xdr:to>
      <xdr:col>13</xdr:col>
      <xdr:colOff>448733</xdr:colOff>
      <xdr:row>76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78</xdr:row>
      <xdr:rowOff>12700</xdr:rowOff>
    </xdr:from>
    <xdr:to>
      <xdr:col>6</xdr:col>
      <xdr:colOff>347134</xdr:colOff>
      <xdr:row>96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78</xdr:row>
      <xdr:rowOff>4234</xdr:rowOff>
    </xdr:from>
    <xdr:to>
      <xdr:col>13</xdr:col>
      <xdr:colOff>448734</xdr:colOff>
      <xdr:row>96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20</xdr:row>
      <xdr:rowOff>0</xdr:rowOff>
    </xdr:from>
    <xdr:to>
      <xdr:col>7</xdr:col>
      <xdr:colOff>568920</xdr:colOff>
      <xdr:row>38</xdr:row>
      <xdr:rowOff>136800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121920</xdr:colOff>
      <xdr:row>20</xdr:row>
      <xdr:rowOff>0</xdr:rowOff>
    </xdr:from>
    <xdr:to>
      <xdr:col>16</xdr:col>
      <xdr:colOff>103253</xdr:colOff>
      <xdr:row>38</xdr:row>
      <xdr:rowOff>136800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55</xdr:row>
      <xdr:rowOff>20320</xdr:rowOff>
    </xdr:from>
    <xdr:to>
      <xdr:col>7</xdr:col>
      <xdr:colOff>568960</xdr:colOff>
      <xdr:row>74</xdr:row>
      <xdr:rowOff>4720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264161</xdr:colOff>
      <xdr:row>75</xdr:row>
      <xdr:rowOff>20320</xdr:rowOff>
    </xdr:from>
    <xdr:to>
      <xdr:col>7</xdr:col>
      <xdr:colOff>579120</xdr:colOff>
      <xdr:row>93</xdr:row>
      <xdr:rowOff>20320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104987</xdr:colOff>
      <xdr:row>75</xdr:row>
      <xdr:rowOff>1694</xdr:rowOff>
    </xdr:from>
    <xdr:to>
      <xdr:col>16</xdr:col>
      <xdr:colOff>132080</xdr:colOff>
      <xdr:row>93</xdr:row>
      <xdr:rowOff>1694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91440</xdr:colOff>
      <xdr:row>55</xdr:row>
      <xdr:rowOff>20320</xdr:rowOff>
    </xdr:from>
    <xdr:to>
      <xdr:col>16</xdr:col>
      <xdr:colOff>132080</xdr:colOff>
      <xdr:row>74</xdr:row>
      <xdr:rowOff>4720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48</xdr:row>
      <xdr:rowOff>12700</xdr:rowOff>
    </xdr:from>
    <xdr:to>
      <xdr:col>6</xdr:col>
      <xdr:colOff>347133</xdr:colOff>
      <xdr:row>66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48</xdr:row>
      <xdr:rowOff>12700</xdr:rowOff>
    </xdr:from>
    <xdr:to>
      <xdr:col>13</xdr:col>
      <xdr:colOff>448733</xdr:colOff>
      <xdr:row>66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68</xdr:row>
      <xdr:rowOff>12700</xdr:rowOff>
    </xdr:from>
    <xdr:to>
      <xdr:col>6</xdr:col>
      <xdr:colOff>347134</xdr:colOff>
      <xdr:row>86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68</xdr:row>
      <xdr:rowOff>4234</xdr:rowOff>
    </xdr:from>
    <xdr:to>
      <xdr:col>13</xdr:col>
      <xdr:colOff>448734</xdr:colOff>
      <xdr:row>86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30</xdr:row>
      <xdr:rowOff>12700</xdr:rowOff>
    </xdr:from>
    <xdr:to>
      <xdr:col>7</xdr:col>
      <xdr:colOff>455467</xdr:colOff>
      <xdr:row>48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30</xdr:row>
      <xdr:rowOff>4234</xdr:rowOff>
    </xdr:from>
    <xdr:to>
      <xdr:col>16</xdr:col>
      <xdr:colOff>269200</xdr:colOff>
      <xdr:row>48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76</xdr:row>
      <xdr:rowOff>12700</xdr:rowOff>
    </xdr:from>
    <xdr:to>
      <xdr:col>8</xdr:col>
      <xdr:colOff>10160</xdr:colOff>
      <xdr:row>94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282786</xdr:colOff>
      <xdr:row>76</xdr:row>
      <xdr:rowOff>12700</xdr:rowOff>
    </xdr:from>
    <xdr:to>
      <xdr:col>17</xdr:col>
      <xdr:colOff>0</xdr:colOff>
      <xdr:row>94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96</xdr:row>
      <xdr:rowOff>12700</xdr:rowOff>
    </xdr:from>
    <xdr:to>
      <xdr:col>8</xdr:col>
      <xdr:colOff>10161</xdr:colOff>
      <xdr:row>114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282787</xdr:colOff>
      <xdr:row>96</xdr:row>
      <xdr:rowOff>4234</xdr:rowOff>
    </xdr:from>
    <xdr:to>
      <xdr:col>17</xdr:col>
      <xdr:colOff>1</xdr:colOff>
      <xdr:row>114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4232</xdr:colOff>
      <xdr:row>30</xdr:row>
      <xdr:rowOff>8466</xdr:rowOff>
    </xdr:from>
    <xdr:to>
      <xdr:col>16</xdr:col>
      <xdr:colOff>662899</xdr:colOff>
      <xdr:row>51</xdr:row>
      <xdr:rowOff>48066</xdr:rowOff>
    </xdr:to>
    <xdr:graphicFrame macro="">
      <xdr:nvGraphicFramePr>
        <xdr:cNvPr id="8325" name="Chart 1">
          <a:extLst>
            <a:ext uri="{FF2B5EF4-FFF2-40B4-BE49-F238E27FC236}">
              <a16:creationId xmlns:a16="http://schemas.microsoft.com/office/drawing/2014/main" id="{00000000-0008-0000-1200-00008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122766</xdr:colOff>
      <xdr:row>30</xdr:row>
      <xdr:rowOff>8466</xdr:rowOff>
    </xdr:from>
    <xdr:to>
      <xdr:col>8</xdr:col>
      <xdr:colOff>78699</xdr:colOff>
      <xdr:row>51</xdr:row>
      <xdr:rowOff>48066</xdr:rowOff>
    </xdr:to>
    <xdr:graphicFrame macro="">
      <xdr:nvGraphicFramePr>
        <xdr:cNvPr id="8326" name="Chart 2">
          <a:extLst>
            <a:ext uri="{FF2B5EF4-FFF2-40B4-BE49-F238E27FC236}">
              <a16:creationId xmlns:a16="http://schemas.microsoft.com/office/drawing/2014/main" id="{00000000-0008-0000-1200-00008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10160</xdr:colOff>
      <xdr:row>52</xdr:row>
      <xdr:rowOff>142240</xdr:rowOff>
    </xdr:from>
    <xdr:to>
      <xdr:col>16</xdr:col>
      <xdr:colOff>668827</xdr:colOff>
      <xdr:row>76</xdr:row>
      <xdr:rowOff>20320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19</xdr:row>
      <xdr:rowOff>12700</xdr:rowOff>
    </xdr:from>
    <xdr:to>
      <xdr:col>7</xdr:col>
      <xdr:colOff>455467</xdr:colOff>
      <xdr:row>37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19</xdr:row>
      <xdr:rowOff>4234</xdr:rowOff>
    </xdr:from>
    <xdr:to>
      <xdr:col>16</xdr:col>
      <xdr:colOff>269200</xdr:colOff>
      <xdr:row>37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54</xdr:row>
      <xdr:rowOff>12700</xdr:rowOff>
    </xdr:from>
    <xdr:to>
      <xdr:col>6</xdr:col>
      <xdr:colOff>347133</xdr:colOff>
      <xdr:row>72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54</xdr:row>
      <xdr:rowOff>12700</xdr:rowOff>
    </xdr:from>
    <xdr:to>
      <xdr:col>13</xdr:col>
      <xdr:colOff>448733</xdr:colOff>
      <xdr:row>72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74</xdr:row>
      <xdr:rowOff>12700</xdr:rowOff>
    </xdr:from>
    <xdr:to>
      <xdr:col>6</xdr:col>
      <xdr:colOff>347134</xdr:colOff>
      <xdr:row>92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74</xdr:row>
      <xdr:rowOff>4234</xdr:rowOff>
    </xdr:from>
    <xdr:to>
      <xdr:col>13</xdr:col>
      <xdr:colOff>448734</xdr:colOff>
      <xdr:row>92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14</xdr:row>
      <xdr:rowOff>12700</xdr:rowOff>
    </xdr:from>
    <xdr:to>
      <xdr:col>7</xdr:col>
      <xdr:colOff>455467</xdr:colOff>
      <xdr:row>32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994D3-B7F2-3E4E-9EA1-3F3842829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14</xdr:row>
      <xdr:rowOff>4234</xdr:rowOff>
    </xdr:from>
    <xdr:to>
      <xdr:col>16</xdr:col>
      <xdr:colOff>269200</xdr:colOff>
      <xdr:row>32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94DF21-C6E1-0449-8DF7-9F4775C94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44</xdr:row>
      <xdr:rowOff>12700</xdr:rowOff>
    </xdr:from>
    <xdr:to>
      <xdr:col>6</xdr:col>
      <xdr:colOff>347133</xdr:colOff>
      <xdr:row>62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3BA4B1-7094-9C4F-AD03-0359F5696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44</xdr:row>
      <xdr:rowOff>12700</xdr:rowOff>
    </xdr:from>
    <xdr:to>
      <xdr:col>13</xdr:col>
      <xdr:colOff>448733</xdr:colOff>
      <xdr:row>62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CD5E8F-8638-F14F-B94E-14D72480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64</xdr:row>
      <xdr:rowOff>12700</xdr:rowOff>
    </xdr:from>
    <xdr:to>
      <xdr:col>6</xdr:col>
      <xdr:colOff>347134</xdr:colOff>
      <xdr:row>82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219B02C-1F7B-EE46-B459-697D46A40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64</xdr:row>
      <xdr:rowOff>4234</xdr:rowOff>
    </xdr:from>
    <xdr:to>
      <xdr:col>13</xdr:col>
      <xdr:colOff>448734</xdr:colOff>
      <xdr:row>82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6CE0065-5A99-CE47-A248-28C22ECA4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23</xdr:row>
      <xdr:rowOff>12700</xdr:rowOff>
    </xdr:from>
    <xdr:to>
      <xdr:col>7</xdr:col>
      <xdr:colOff>455467</xdr:colOff>
      <xdr:row>41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23</xdr:row>
      <xdr:rowOff>4234</xdr:rowOff>
    </xdr:from>
    <xdr:to>
      <xdr:col>16</xdr:col>
      <xdr:colOff>269200</xdr:colOff>
      <xdr:row>41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42</xdr:row>
      <xdr:rowOff>10160</xdr:rowOff>
    </xdr:from>
    <xdr:to>
      <xdr:col>6</xdr:col>
      <xdr:colOff>751840</xdr:colOff>
      <xdr:row>60</xdr:row>
      <xdr:rowOff>146960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77DBDC-0CDB-B545-8196-E2E0A6CCA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162560</xdr:colOff>
      <xdr:row>42</xdr:row>
      <xdr:rowOff>10160</xdr:rowOff>
    </xdr:from>
    <xdr:to>
      <xdr:col>12</xdr:col>
      <xdr:colOff>582507</xdr:colOff>
      <xdr:row>60</xdr:row>
      <xdr:rowOff>146960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1501A6-E0E6-4E42-9F7B-B61997330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325120</xdr:colOff>
      <xdr:row>62</xdr:row>
      <xdr:rowOff>10160</xdr:rowOff>
    </xdr:from>
    <xdr:to>
      <xdr:col>6</xdr:col>
      <xdr:colOff>745067</xdr:colOff>
      <xdr:row>80</xdr:row>
      <xdr:rowOff>146960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91169E-C0A8-5B47-B30D-13425C188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162560</xdr:colOff>
      <xdr:row>62</xdr:row>
      <xdr:rowOff>0</xdr:rowOff>
    </xdr:from>
    <xdr:to>
      <xdr:col>12</xdr:col>
      <xdr:colOff>582507</xdr:colOff>
      <xdr:row>80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998644-6246-FE41-8748-E841CB52D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396240</xdr:colOff>
      <xdr:row>13</xdr:row>
      <xdr:rowOff>0</xdr:rowOff>
    </xdr:from>
    <xdr:to>
      <xdr:col>6</xdr:col>
      <xdr:colOff>680680</xdr:colOff>
      <xdr:row>31</xdr:row>
      <xdr:rowOff>146960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1F9CAA-8E2A-E347-87C4-EC71EDB89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132081</xdr:colOff>
      <xdr:row>13</xdr:row>
      <xdr:rowOff>0</xdr:rowOff>
    </xdr:from>
    <xdr:to>
      <xdr:col>13</xdr:col>
      <xdr:colOff>457201</xdr:colOff>
      <xdr:row>31</xdr:row>
      <xdr:rowOff>136800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2975E4-F54A-B740-A834-7BF5F4D4E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10160</xdr:rowOff>
    </xdr:from>
    <xdr:to>
      <xdr:col>7</xdr:col>
      <xdr:colOff>497800</xdr:colOff>
      <xdr:row>35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C91B4A-E5FF-2C4A-8D0F-81524283E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1</xdr:rowOff>
    </xdr:from>
    <xdr:to>
      <xdr:col>15</xdr:col>
      <xdr:colOff>651893</xdr:colOff>
      <xdr:row>35</xdr:row>
      <xdr:rowOff>111761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E1B37E-B6C4-414A-8205-7449B7B00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182880</xdr:colOff>
      <xdr:row>49</xdr:row>
      <xdr:rowOff>0</xdr:rowOff>
    </xdr:from>
    <xdr:to>
      <xdr:col>6</xdr:col>
      <xdr:colOff>403013</xdr:colOff>
      <xdr:row>67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07EC86-F620-1C40-B398-CF66FC6B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23706</xdr:colOff>
      <xdr:row>49</xdr:row>
      <xdr:rowOff>0</xdr:rowOff>
    </xdr:from>
    <xdr:to>
      <xdr:col>13</xdr:col>
      <xdr:colOff>504613</xdr:colOff>
      <xdr:row>67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3563BA5-2424-8244-BD93-3CBEF34D5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182881</xdr:colOff>
      <xdr:row>69</xdr:row>
      <xdr:rowOff>0</xdr:rowOff>
    </xdr:from>
    <xdr:to>
      <xdr:col>6</xdr:col>
      <xdr:colOff>403014</xdr:colOff>
      <xdr:row>87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048215-A1B5-BD47-9B38-4229C8566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23707</xdr:colOff>
      <xdr:row>68</xdr:row>
      <xdr:rowOff>154094</xdr:rowOff>
    </xdr:from>
    <xdr:to>
      <xdr:col>13</xdr:col>
      <xdr:colOff>504614</xdr:colOff>
      <xdr:row>86</xdr:row>
      <xdr:rowOff>154094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022B59-F109-AF41-ABDE-366D2C103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17</xdr:row>
      <xdr:rowOff>18626</xdr:rowOff>
    </xdr:from>
    <xdr:to>
      <xdr:col>7</xdr:col>
      <xdr:colOff>345400</xdr:colOff>
      <xdr:row>36</xdr:row>
      <xdr:rowOff>3026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</xdr:colOff>
      <xdr:row>17</xdr:row>
      <xdr:rowOff>10160</xdr:rowOff>
    </xdr:from>
    <xdr:to>
      <xdr:col>15</xdr:col>
      <xdr:colOff>656973</xdr:colOff>
      <xdr:row>35</xdr:row>
      <xdr:rowOff>146960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284480</xdr:colOff>
      <xdr:row>50</xdr:row>
      <xdr:rowOff>0</xdr:rowOff>
    </xdr:from>
    <xdr:to>
      <xdr:col>6</xdr:col>
      <xdr:colOff>457200</xdr:colOff>
      <xdr:row>68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1087CF-646B-B74C-AD78-BC88967E0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13</xdr:col>
      <xdr:colOff>480907</xdr:colOff>
      <xdr:row>68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598BAF-2293-0447-98CF-95868524F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284480</xdr:colOff>
      <xdr:row>69</xdr:row>
      <xdr:rowOff>132080</xdr:rowOff>
    </xdr:from>
    <xdr:to>
      <xdr:col>6</xdr:col>
      <xdr:colOff>480907</xdr:colOff>
      <xdr:row>88</xdr:row>
      <xdr:rowOff>106320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F98504-51C8-3542-A873-F12FDE74A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70</xdr:row>
      <xdr:rowOff>0</xdr:rowOff>
    </xdr:from>
    <xdr:to>
      <xdr:col>13</xdr:col>
      <xdr:colOff>480907</xdr:colOff>
      <xdr:row>88</xdr:row>
      <xdr:rowOff>136800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CD850D-D3E8-9249-9ED8-8D2FAF746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38</xdr:row>
      <xdr:rowOff>15240</xdr:rowOff>
    </xdr:from>
    <xdr:to>
      <xdr:col>18</xdr:col>
      <xdr:colOff>223520</xdr:colOff>
      <xdr:row>60</xdr:row>
      <xdr:rowOff>15240</xdr:rowOff>
    </xdr:to>
    <xdr:graphicFrame macro="">
      <xdr:nvGraphicFramePr>
        <xdr:cNvPr id="1422" name="Chart 2">
          <a:extLst>
            <a:ext uri="{FF2B5EF4-FFF2-40B4-BE49-F238E27FC236}">
              <a16:creationId xmlns:a16="http://schemas.microsoft.com/office/drawing/2014/main" id="{00000000-0008-0000-16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38</xdr:row>
      <xdr:rowOff>17780</xdr:rowOff>
    </xdr:from>
    <xdr:to>
      <xdr:col>8</xdr:col>
      <xdr:colOff>660400</xdr:colOff>
      <xdr:row>60</xdr:row>
      <xdr:rowOff>5080</xdr:rowOff>
    </xdr:to>
    <xdr:graphicFrame macro="">
      <xdr:nvGraphicFramePr>
        <xdr:cNvPr id="1423" name="Chart 3">
          <a:extLst>
            <a:ext uri="{FF2B5EF4-FFF2-40B4-BE49-F238E27FC236}">
              <a16:creationId xmlns:a16="http://schemas.microsoft.com/office/drawing/2014/main" id="{00000000-0008-0000-16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94</xdr:row>
      <xdr:rowOff>12699</xdr:rowOff>
    </xdr:from>
    <xdr:to>
      <xdr:col>9</xdr:col>
      <xdr:colOff>121920</xdr:colOff>
      <xdr:row>113</xdr:row>
      <xdr:rowOff>8466</xdr:rowOff>
    </xdr:to>
    <xdr:graphicFrame macro="">
      <xdr:nvGraphicFramePr>
        <xdr:cNvPr id="1424" name="Chart 4">
          <a:extLst>
            <a:ext uri="{FF2B5EF4-FFF2-40B4-BE49-F238E27FC236}">
              <a16:creationId xmlns:a16="http://schemas.microsoft.com/office/drawing/2014/main" id="{00000000-0008-0000-16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342900</xdr:colOff>
      <xdr:row>94</xdr:row>
      <xdr:rowOff>14394</xdr:rowOff>
    </xdr:from>
    <xdr:to>
      <xdr:col>18</xdr:col>
      <xdr:colOff>91440</xdr:colOff>
      <xdr:row>113</xdr:row>
      <xdr:rowOff>1693</xdr:rowOff>
    </xdr:to>
    <xdr:graphicFrame macro="">
      <xdr:nvGraphicFramePr>
        <xdr:cNvPr id="1425" name="Chart 5">
          <a:extLst>
            <a:ext uri="{FF2B5EF4-FFF2-40B4-BE49-F238E27FC236}">
              <a16:creationId xmlns:a16="http://schemas.microsoft.com/office/drawing/2014/main" id="{00000000-0008-0000-16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343748</xdr:colOff>
      <xdr:row>114</xdr:row>
      <xdr:rowOff>38946</xdr:rowOff>
    </xdr:from>
    <xdr:to>
      <xdr:col>18</xdr:col>
      <xdr:colOff>101600</xdr:colOff>
      <xdr:row>133</xdr:row>
      <xdr:rowOff>142240</xdr:rowOff>
    </xdr:to>
    <xdr:graphicFrame macro="">
      <xdr:nvGraphicFramePr>
        <xdr:cNvPr id="1426" name="Chart 6">
          <a:extLst>
            <a:ext uri="{FF2B5EF4-FFF2-40B4-BE49-F238E27FC236}">
              <a16:creationId xmlns:a16="http://schemas.microsoft.com/office/drawing/2014/main" id="{00000000-0008-0000-16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114</xdr:row>
      <xdr:rowOff>38100</xdr:rowOff>
    </xdr:from>
    <xdr:to>
      <xdr:col>9</xdr:col>
      <xdr:colOff>142240</xdr:colOff>
      <xdr:row>133</xdr:row>
      <xdr:rowOff>101600</xdr:rowOff>
    </xdr:to>
    <xdr:graphicFrame macro="">
      <xdr:nvGraphicFramePr>
        <xdr:cNvPr id="1427" name="Chart 7">
          <a:extLst>
            <a:ext uri="{FF2B5EF4-FFF2-40B4-BE49-F238E27FC236}">
              <a16:creationId xmlns:a16="http://schemas.microsoft.com/office/drawing/2014/main" id="{00000000-0008-0000-16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13</xdr:row>
      <xdr:rowOff>38946</xdr:rowOff>
    </xdr:from>
    <xdr:to>
      <xdr:col>6</xdr:col>
      <xdr:colOff>675600</xdr:colOff>
      <xdr:row>32</xdr:row>
      <xdr:rowOff>10306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562D6-3955-BD4A-BB42-57799A9C0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177799</xdr:colOff>
      <xdr:row>13</xdr:row>
      <xdr:rowOff>10160</xdr:rowOff>
    </xdr:from>
    <xdr:to>
      <xdr:col>13</xdr:col>
      <xdr:colOff>640039</xdr:colOff>
      <xdr:row>31</xdr:row>
      <xdr:rowOff>144080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DC2A11-32E0-644D-8ECB-EDDF52E13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5</xdr:col>
      <xdr:colOff>772160</xdr:colOff>
      <xdr:row>61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3D9B5E-BBFD-B345-BBCE-96DE545AF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663787</xdr:colOff>
      <xdr:row>18</xdr:row>
      <xdr:rowOff>14394</xdr:rowOff>
    </xdr:from>
    <xdr:to>
      <xdr:col>15</xdr:col>
      <xdr:colOff>614640</xdr:colOff>
      <xdr:row>36</xdr:row>
      <xdr:rowOff>151194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14</xdr:col>
      <xdr:colOff>91440</xdr:colOff>
      <xdr:row>71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14</xdr:col>
      <xdr:colOff>81280</xdr:colOff>
      <xdr:row>91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365759</xdr:colOff>
      <xdr:row>32</xdr:row>
      <xdr:rowOff>91441</xdr:rowOff>
    </xdr:from>
    <xdr:to>
      <xdr:col>16</xdr:col>
      <xdr:colOff>401280</xdr:colOff>
      <xdr:row>53</xdr:row>
      <xdr:rowOff>131041</xdr:rowOff>
    </xdr:to>
    <xdr:graphicFrame macro="">
      <xdr:nvGraphicFramePr>
        <xdr:cNvPr id="6277" name="Chart 1">
          <a:extLst>
            <a:ext uri="{FF2B5EF4-FFF2-40B4-BE49-F238E27FC236}">
              <a16:creationId xmlns:a16="http://schemas.microsoft.com/office/drawing/2014/main" id="{00000000-0008-0000-1900-00008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32</xdr:row>
      <xdr:rowOff>80434</xdr:rowOff>
    </xdr:from>
    <xdr:to>
      <xdr:col>8</xdr:col>
      <xdr:colOff>89706</xdr:colOff>
      <xdr:row>53</xdr:row>
      <xdr:rowOff>120034</xdr:rowOff>
    </xdr:to>
    <xdr:graphicFrame macro="">
      <xdr:nvGraphicFramePr>
        <xdr:cNvPr id="6278" name="Chart 2">
          <a:extLst>
            <a:ext uri="{FF2B5EF4-FFF2-40B4-BE49-F238E27FC236}">
              <a16:creationId xmlns:a16="http://schemas.microsoft.com/office/drawing/2014/main" id="{00000000-0008-0000-1900-00008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24</xdr:row>
      <xdr:rowOff>12700</xdr:rowOff>
    </xdr:from>
    <xdr:to>
      <xdr:col>7</xdr:col>
      <xdr:colOff>455467</xdr:colOff>
      <xdr:row>42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24</xdr:row>
      <xdr:rowOff>4234</xdr:rowOff>
    </xdr:from>
    <xdr:to>
      <xdr:col>16</xdr:col>
      <xdr:colOff>269200</xdr:colOff>
      <xdr:row>42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59</xdr:row>
      <xdr:rowOff>12700</xdr:rowOff>
    </xdr:from>
    <xdr:to>
      <xdr:col>6</xdr:col>
      <xdr:colOff>347133</xdr:colOff>
      <xdr:row>77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59</xdr:row>
      <xdr:rowOff>12700</xdr:rowOff>
    </xdr:from>
    <xdr:to>
      <xdr:col>13</xdr:col>
      <xdr:colOff>448733</xdr:colOff>
      <xdr:row>77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79</xdr:row>
      <xdr:rowOff>12700</xdr:rowOff>
    </xdr:from>
    <xdr:to>
      <xdr:col>6</xdr:col>
      <xdr:colOff>347134</xdr:colOff>
      <xdr:row>97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79</xdr:row>
      <xdr:rowOff>4234</xdr:rowOff>
    </xdr:from>
    <xdr:to>
      <xdr:col>13</xdr:col>
      <xdr:colOff>448734</xdr:colOff>
      <xdr:row>97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314960</xdr:colOff>
      <xdr:row>15</xdr:row>
      <xdr:rowOff>0</xdr:rowOff>
    </xdr:from>
    <xdr:to>
      <xdr:col>7</xdr:col>
      <xdr:colOff>660360</xdr:colOff>
      <xdr:row>33</xdr:row>
      <xdr:rowOff>136800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8820C-7FE2-7143-8DDB-CB46769AB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651893</xdr:colOff>
      <xdr:row>33</xdr:row>
      <xdr:rowOff>136800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D6E117-3C59-4C47-A51A-D0E7C1EDF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223520</xdr:colOff>
      <xdr:row>46</xdr:row>
      <xdr:rowOff>0</xdr:rowOff>
    </xdr:from>
    <xdr:to>
      <xdr:col>6</xdr:col>
      <xdr:colOff>443653</xdr:colOff>
      <xdr:row>64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A6EA2A-7F8D-8D41-923A-43DF4C73C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64346</xdr:colOff>
      <xdr:row>46</xdr:row>
      <xdr:rowOff>0</xdr:rowOff>
    </xdr:from>
    <xdr:to>
      <xdr:col>13</xdr:col>
      <xdr:colOff>545253</xdr:colOff>
      <xdr:row>64</xdr:row>
      <xdr:rowOff>136800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97758C-F7D6-824B-BD92-A6FE1F8D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223521</xdr:colOff>
      <xdr:row>66</xdr:row>
      <xdr:rowOff>0</xdr:rowOff>
    </xdr:from>
    <xdr:to>
      <xdr:col>6</xdr:col>
      <xdr:colOff>443654</xdr:colOff>
      <xdr:row>84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A7F387-AE40-1A43-BBAE-763050B87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64347</xdr:colOff>
      <xdr:row>65</xdr:row>
      <xdr:rowOff>154094</xdr:rowOff>
    </xdr:from>
    <xdr:to>
      <xdr:col>13</xdr:col>
      <xdr:colOff>545254</xdr:colOff>
      <xdr:row>83</xdr:row>
      <xdr:rowOff>154094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AF244D5-96E8-F140-8E7E-E517E2A50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150220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48</xdr:row>
      <xdr:rowOff>12700</xdr:rowOff>
    </xdr:from>
    <xdr:to>
      <xdr:col>6</xdr:col>
      <xdr:colOff>347133</xdr:colOff>
      <xdr:row>66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48</xdr:row>
      <xdr:rowOff>12700</xdr:rowOff>
    </xdr:from>
    <xdr:to>
      <xdr:col>13</xdr:col>
      <xdr:colOff>448733</xdr:colOff>
      <xdr:row>66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68</xdr:row>
      <xdr:rowOff>12700</xdr:rowOff>
    </xdr:from>
    <xdr:to>
      <xdr:col>6</xdr:col>
      <xdr:colOff>347134</xdr:colOff>
      <xdr:row>86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68</xdr:row>
      <xdr:rowOff>4234</xdr:rowOff>
    </xdr:from>
    <xdr:to>
      <xdr:col>13</xdr:col>
      <xdr:colOff>448734</xdr:colOff>
      <xdr:row>86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48</xdr:row>
      <xdr:rowOff>12700</xdr:rowOff>
    </xdr:from>
    <xdr:to>
      <xdr:col>6</xdr:col>
      <xdr:colOff>347133</xdr:colOff>
      <xdr:row>66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48</xdr:row>
      <xdr:rowOff>12700</xdr:rowOff>
    </xdr:from>
    <xdr:to>
      <xdr:col>13</xdr:col>
      <xdr:colOff>448733</xdr:colOff>
      <xdr:row>66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68</xdr:row>
      <xdr:rowOff>12700</xdr:rowOff>
    </xdr:from>
    <xdr:to>
      <xdr:col>6</xdr:col>
      <xdr:colOff>347134</xdr:colOff>
      <xdr:row>86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68</xdr:row>
      <xdr:rowOff>4234</xdr:rowOff>
    </xdr:from>
    <xdr:to>
      <xdr:col>13</xdr:col>
      <xdr:colOff>448734</xdr:colOff>
      <xdr:row>86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24</xdr:row>
      <xdr:rowOff>12700</xdr:rowOff>
    </xdr:from>
    <xdr:to>
      <xdr:col>7</xdr:col>
      <xdr:colOff>455467</xdr:colOff>
      <xdr:row>42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13547</xdr:colOff>
      <xdr:row>24</xdr:row>
      <xdr:rowOff>14394</xdr:rowOff>
    </xdr:from>
    <xdr:to>
      <xdr:col>15</xdr:col>
      <xdr:colOff>665440</xdr:colOff>
      <xdr:row>42</xdr:row>
      <xdr:rowOff>151194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64</xdr:row>
      <xdr:rowOff>12700</xdr:rowOff>
    </xdr:from>
    <xdr:to>
      <xdr:col>6</xdr:col>
      <xdr:colOff>347133</xdr:colOff>
      <xdr:row>82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64</xdr:row>
      <xdr:rowOff>12700</xdr:rowOff>
    </xdr:from>
    <xdr:to>
      <xdr:col>13</xdr:col>
      <xdr:colOff>448733</xdr:colOff>
      <xdr:row>82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84</xdr:row>
      <xdr:rowOff>12700</xdr:rowOff>
    </xdr:from>
    <xdr:to>
      <xdr:col>6</xdr:col>
      <xdr:colOff>347134</xdr:colOff>
      <xdr:row>102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84</xdr:row>
      <xdr:rowOff>4234</xdr:rowOff>
    </xdr:from>
    <xdr:to>
      <xdr:col>13</xdr:col>
      <xdr:colOff>448734</xdr:colOff>
      <xdr:row>102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50</xdr:row>
      <xdr:rowOff>12700</xdr:rowOff>
    </xdr:from>
    <xdr:to>
      <xdr:col>6</xdr:col>
      <xdr:colOff>347133</xdr:colOff>
      <xdr:row>68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50</xdr:row>
      <xdr:rowOff>12700</xdr:rowOff>
    </xdr:from>
    <xdr:to>
      <xdr:col>13</xdr:col>
      <xdr:colOff>448733</xdr:colOff>
      <xdr:row>68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70</xdr:row>
      <xdr:rowOff>12700</xdr:rowOff>
    </xdr:from>
    <xdr:to>
      <xdr:col>6</xdr:col>
      <xdr:colOff>347134</xdr:colOff>
      <xdr:row>88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70</xdr:row>
      <xdr:rowOff>4234</xdr:rowOff>
    </xdr:from>
    <xdr:to>
      <xdr:col>13</xdr:col>
      <xdr:colOff>448734</xdr:colOff>
      <xdr:row>88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16</xdr:row>
      <xdr:rowOff>4234</xdr:rowOff>
    </xdr:from>
    <xdr:to>
      <xdr:col>16</xdr:col>
      <xdr:colOff>269200</xdr:colOff>
      <xdr:row>34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18626</xdr:colOff>
      <xdr:row>37</xdr:row>
      <xdr:rowOff>8467</xdr:rowOff>
    </xdr:from>
    <xdr:to>
      <xdr:col>16</xdr:col>
      <xdr:colOff>677293</xdr:colOff>
      <xdr:row>58</xdr:row>
      <xdr:rowOff>48067</xdr:rowOff>
    </xdr:to>
    <xdr:graphicFrame macro="">
      <xdr:nvGraphicFramePr>
        <xdr:cNvPr id="3469" name="Chart 1">
          <a:extLst>
            <a:ext uri="{FF2B5EF4-FFF2-40B4-BE49-F238E27FC236}">
              <a16:creationId xmlns:a16="http://schemas.microsoft.com/office/drawing/2014/main" id="{00000000-0008-0000-2100-00008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37</xdr:row>
      <xdr:rowOff>8467</xdr:rowOff>
    </xdr:from>
    <xdr:to>
      <xdr:col>8</xdr:col>
      <xdr:colOff>40600</xdr:colOff>
      <xdr:row>58</xdr:row>
      <xdr:rowOff>48067</xdr:rowOff>
    </xdr:to>
    <xdr:graphicFrame macro="">
      <xdr:nvGraphicFramePr>
        <xdr:cNvPr id="3470" name="Chart 2">
          <a:extLst>
            <a:ext uri="{FF2B5EF4-FFF2-40B4-BE49-F238E27FC236}">
              <a16:creationId xmlns:a16="http://schemas.microsoft.com/office/drawing/2014/main" id="{00000000-0008-0000-2100-00008E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92</xdr:row>
      <xdr:rowOff>8466</xdr:rowOff>
    </xdr:from>
    <xdr:to>
      <xdr:col>7</xdr:col>
      <xdr:colOff>696767</xdr:colOff>
      <xdr:row>110</xdr:row>
      <xdr:rowOff>145266</xdr:rowOff>
    </xdr:to>
    <xdr:graphicFrame macro="">
      <xdr:nvGraphicFramePr>
        <xdr:cNvPr id="3471" name="Chart 3">
          <a:extLst>
            <a:ext uri="{FF2B5EF4-FFF2-40B4-BE49-F238E27FC236}">
              <a16:creationId xmlns:a16="http://schemas.microsoft.com/office/drawing/2014/main" id="{00000000-0008-0000-2100-00008F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232832</xdr:colOff>
      <xdr:row>92</xdr:row>
      <xdr:rowOff>8466</xdr:rowOff>
    </xdr:from>
    <xdr:to>
      <xdr:col>16</xdr:col>
      <xdr:colOff>214166</xdr:colOff>
      <xdr:row>110</xdr:row>
      <xdr:rowOff>145266</xdr:rowOff>
    </xdr:to>
    <xdr:graphicFrame macro="">
      <xdr:nvGraphicFramePr>
        <xdr:cNvPr id="3472" name="Chart 4">
          <a:extLst>
            <a:ext uri="{FF2B5EF4-FFF2-40B4-BE49-F238E27FC236}">
              <a16:creationId xmlns:a16="http://schemas.microsoft.com/office/drawing/2014/main" id="{00000000-0008-0000-2100-000090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232832</xdr:colOff>
      <xdr:row>111</xdr:row>
      <xdr:rowOff>127001</xdr:rowOff>
    </xdr:from>
    <xdr:to>
      <xdr:col>16</xdr:col>
      <xdr:colOff>214166</xdr:colOff>
      <xdr:row>130</xdr:row>
      <xdr:rowOff>111401</xdr:rowOff>
    </xdr:to>
    <xdr:graphicFrame macro="">
      <xdr:nvGraphicFramePr>
        <xdr:cNvPr id="3473" name="Chart 5">
          <a:extLst>
            <a:ext uri="{FF2B5EF4-FFF2-40B4-BE49-F238E27FC236}">
              <a16:creationId xmlns:a16="http://schemas.microsoft.com/office/drawing/2014/main" id="{00000000-0008-0000-2100-000091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111</xdr:row>
      <xdr:rowOff>127001</xdr:rowOff>
    </xdr:from>
    <xdr:to>
      <xdr:col>7</xdr:col>
      <xdr:colOff>696767</xdr:colOff>
      <xdr:row>130</xdr:row>
      <xdr:rowOff>111401</xdr:rowOff>
    </xdr:to>
    <xdr:graphicFrame macro="">
      <xdr:nvGraphicFramePr>
        <xdr:cNvPr id="3474" name="Chart 6">
          <a:extLst>
            <a:ext uri="{FF2B5EF4-FFF2-40B4-BE49-F238E27FC236}">
              <a16:creationId xmlns:a16="http://schemas.microsoft.com/office/drawing/2014/main" id="{00000000-0008-0000-2100-00009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35</xdr:row>
      <xdr:rowOff>8467</xdr:rowOff>
    </xdr:from>
    <xdr:to>
      <xdr:col>16</xdr:col>
      <xdr:colOff>654434</xdr:colOff>
      <xdr:row>56</xdr:row>
      <xdr:rowOff>48067</xdr:rowOff>
    </xdr:to>
    <xdr:graphicFrame macro="">
      <xdr:nvGraphicFramePr>
        <xdr:cNvPr id="5517" name="Chart 1">
          <a:extLst>
            <a:ext uri="{FF2B5EF4-FFF2-40B4-BE49-F238E27FC236}">
              <a16:creationId xmlns:a16="http://schemas.microsoft.com/office/drawing/2014/main" id="{00000000-0008-0000-2200-00008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35</xdr:row>
      <xdr:rowOff>12700</xdr:rowOff>
    </xdr:from>
    <xdr:to>
      <xdr:col>8</xdr:col>
      <xdr:colOff>40599</xdr:colOff>
      <xdr:row>56</xdr:row>
      <xdr:rowOff>52300</xdr:rowOff>
    </xdr:to>
    <xdr:graphicFrame macro="">
      <xdr:nvGraphicFramePr>
        <xdr:cNvPr id="5518" name="Chart 2">
          <a:extLst>
            <a:ext uri="{FF2B5EF4-FFF2-40B4-BE49-F238E27FC236}">
              <a16:creationId xmlns:a16="http://schemas.microsoft.com/office/drawing/2014/main" id="{00000000-0008-0000-2200-00008E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67733</xdr:colOff>
      <xdr:row>88</xdr:row>
      <xdr:rowOff>0</xdr:rowOff>
    </xdr:from>
    <xdr:to>
      <xdr:col>8</xdr:col>
      <xdr:colOff>23666</xdr:colOff>
      <xdr:row>106</xdr:row>
      <xdr:rowOff>136800</xdr:rowOff>
    </xdr:to>
    <xdr:graphicFrame macro="">
      <xdr:nvGraphicFramePr>
        <xdr:cNvPr id="5519" name="Chart 3">
          <a:extLst>
            <a:ext uri="{FF2B5EF4-FFF2-40B4-BE49-F238E27FC236}">
              <a16:creationId xmlns:a16="http://schemas.microsoft.com/office/drawing/2014/main" id="{00000000-0008-0000-2200-00008F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258234</xdr:colOff>
      <xdr:row>88</xdr:row>
      <xdr:rowOff>0</xdr:rowOff>
    </xdr:from>
    <xdr:to>
      <xdr:col>16</xdr:col>
      <xdr:colOff>239568</xdr:colOff>
      <xdr:row>106</xdr:row>
      <xdr:rowOff>136800</xdr:rowOff>
    </xdr:to>
    <xdr:graphicFrame macro="">
      <xdr:nvGraphicFramePr>
        <xdr:cNvPr id="5520" name="Chart 4">
          <a:extLst>
            <a:ext uri="{FF2B5EF4-FFF2-40B4-BE49-F238E27FC236}">
              <a16:creationId xmlns:a16="http://schemas.microsoft.com/office/drawing/2014/main" id="{00000000-0008-0000-2200-000090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67733</xdr:colOff>
      <xdr:row>108</xdr:row>
      <xdr:rowOff>33867</xdr:rowOff>
    </xdr:from>
    <xdr:to>
      <xdr:col>8</xdr:col>
      <xdr:colOff>23666</xdr:colOff>
      <xdr:row>127</xdr:row>
      <xdr:rowOff>18267</xdr:rowOff>
    </xdr:to>
    <xdr:graphicFrame macro="">
      <xdr:nvGraphicFramePr>
        <xdr:cNvPr id="5521" name="Chart 5">
          <a:extLst>
            <a:ext uri="{FF2B5EF4-FFF2-40B4-BE49-F238E27FC236}">
              <a16:creationId xmlns:a16="http://schemas.microsoft.com/office/drawing/2014/main" id="{00000000-0008-0000-2200-000091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258234</xdr:colOff>
      <xdr:row>108</xdr:row>
      <xdr:rowOff>33867</xdr:rowOff>
    </xdr:from>
    <xdr:to>
      <xdr:col>16</xdr:col>
      <xdr:colOff>239568</xdr:colOff>
      <xdr:row>127</xdr:row>
      <xdr:rowOff>18267</xdr:rowOff>
    </xdr:to>
    <xdr:graphicFrame macro="">
      <xdr:nvGraphicFramePr>
        <xdr:cNvPr id="5522" name="Chart 6">
          <a:extLst>
            <a:ext uri="{FF2B5EF4-FFF2-40B4-BE49-F238E27FC236}">
              <a16:creationId xmlns:a16="http://schemas.microsoft.com/office/drawing/2014/main" id="{00000000-0008-0000-2200-000092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28</xdr:row>
      <xdr:rowOff>0</xdr:rowOff>
    </xdr:from>
    <xdr:to>
      <xdr:col>17</xdr:col>
      <xdr:colOff>63500</xdr:colOff>
      <xdr:row>45</xdr:row>
      <xdr:rowOff>139700</xdr:rowOff>
    </xdr:to>
    <xdr:graphicFrame macro="">
      <xdr:nvGraphicFramePr>
        <xdr:cNvPr id="11661" name="Chart 1">
          <a:extLst>
            <a:ext uri="{FF2B5EF4-FFF2-40B4-BE49-F238E27FC236}">
              <a16:creationId xmlns:a16="http://schemas.microsoft.com/office/drawing/2014/main" id="{00000000-0008-0000-2300-00008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27</xdr:row>
      <xdr:rowOff>127000</xdr:rowOff>
    </xdr:from>
    <xdr:to>
      <xdr:col>8</xdr:col>
      <xdr:colOff>254000</xdr:colOff>
      <xdr:row>45</xdr:row>
      <xdr:rowOff>139700</xdr:rowOff>
    </xdr:to>
    <xdr:graphicFrame macro="">
      <xdr:nvGraphicFramePr>
        <xdr:cNvPr id="11662" name="Chart 2">
          <a:extLst>
            <a:ext uri="{FF2B5EF4-FFF2-40B4-BE49-F238E27FC236}">
              <a16:creationId xmlns:a16="http://schemas.microsoft.com/office/drawing/2014/main" id="{00000000-0008-0000-2300-00008E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12700</xdr:rowOff>
    </xdr:from>
    <xdr:to>
      <xdr:col>7</xdr:col>
      <xdr:colOff>457200</xdr:colOff>
      <xdr:row>85</xdr:row>
      <xdr:rowOff>12700</xdr:rowOff>
    </xdr:to>
    <xdr:graphicFrame macro="">
      <xdr:nvGraphicFramePr>
        <xdr:cNvPr id="11663" name="Chart 3">
          <a:extLst>
            <a:ext uri="{FF2B5EF4-FFF2-40B4-BE49-F238E27FC236}">
              <a16:creationId xmlns:a16="http://schemas.microsoft.com/office/drawing/2014/main" id="{00000000-0008-0000-2300-00008F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68</xdr:row>
      <xdr:rowOff>12700</xdr:rowOff>
    </xdr:from>
    <xdr:to>
      <xdr:col>15</xdr:col>
      <xdr:colOff>330200</xdr:colOff>
      <xdr:row>85</xdr:row>
      <xdr:rowOff>12700</xdr:rowOff>
    </xdr:to>
    <xdr:graphicFrame macro="">
      <xdr:nvGraphicFramePr>
        <xdr:cNvPr id="11664" name="Chart 4">
          <a:extLst>
            <a:ext uri="{FF2B5EF4-FFF2-40B4-BE49-F238E27FC236}">
              <a16:creationId xmlns:a16="http://schemas.microsoft.com/office/drawing/2014/main" id="{00000000-0008-0000-2300-000090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85</xdr:row>
      <xdr:rowOff>101600</xdr:rowOff>
    </xdr:from>
    <xdr:to>
      <xdr:col>15</xdr:col>
      <xdr:colOff>330200</xdr:colOff>
      <xdr:row>102</xdr:row>
      <xdr:rowOff>101600</xdr:rowOff>
    </xdr:to>
    <xdr:graphicFrame macro="">
      <xdr:nvGraphicFramePr>
        <xdr:cNvPr id="11665" name="Chart 5">
          <a:extLst>
            <a:ext uri="{FF2B5EF4-FFF2-40B4-BE49-F238E27FC236}">
              <a16:creationId xmlns:a16="http://schemas.microsoft.com/office/drawing/2014/main" id="{00000000-0008-0000-2300-000091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85</xdr:row>
      <xdr:rowOff>76200</xdr:rowOff>
    </xdr:from>
    <xdr:to>
      <xdr:col>7</xdr:col>
      <xdr:colOff>457200</xdr:colOff>
      <xdr:row>102</xdr:row>
      <xdr:rowOff>76200</xdr:rowOff>
    </xdr:to>
    <xdr:graphicFrame macro="">
      <xdr:nvGraphicFramePr>
        <xdr:cNvPr id="11666" name="Chart 6">
          <a:extLst>
            <a:ext uri="{FF2B5EF4-FFF2-40B4-BE49-F238E27FC236}">
              <a16:creationId xmlns:a16="http://schemas.microsoft.com/office/drawing/2014/main" id="{00000000-0008-0000-2300-000092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25</xdr:row>
      <xdr:rowOff>0</xdr:rowOff>
    </xdr:from>
    <xdr:to>
      <xdr:col>17</xdr:col>
      <xdr:colOff>63500</xdr:colOff>
      <xdr:row>42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24</xdr:row>
      <xdr:rowOff>127000</xdr:rowOff>
    </xdr:from>
    <xdr:to>
      <xdr:col>8</xdr:col>
      <xdr:colOff>254000</xdr:colOff>
      <xdr:row>42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12700</xdr:rowOff>
    </xdr:from>
    <xdr:to>
      <xdr:col>7</xdr:col>
      <xdr:colOff>457200</xdr:colOff>
      <xdr:row>83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66</xdr:row>
      <xdr:rowOff>12700</xdr:rowOff>
    </xdr:from>
    <xdr:to>
      <xdr:col>15</xdr:col>
      <xdr:colOff>330200</xdr:colOff>
      <xdr:row>83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83</xdr:row>
      <xdr:rowOff>101600</xdr:rowOff>
    </xdr:from>
    <xdr:to>
      <xdr:col>15</xdr:col>
      <xdr:colOff>330200</xdr:colOff>
      <xdr:row>100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76200</xdr:rowOff>
    </xdr:from>
    <xdr:to>
      <xdr:col>7</xdr:col>
      <xdr:colOff>457200</xdr:colOff>
      <xdr:row>100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25</xdr:row>
      <xdr:rowOff>139700</xdr:rowOff>
    </xdr:from>
    <xdr:to>
      <xdr:col>16</xdr:col>
      <xdr:colOff>228600</xdr:colOff>
      <xdr:row>44</xdr:row>
      <xdr:rowOff>88100</xdr:rowOff>
    </xdr:to>
    <xdr:graphicFrame macro="">
      <xdr:nvGraphicFramePr>
        <xdr:cNvPr id="10373" name="Chart 1">
          <a:extLst>
            <a:ext uri="{FF2B5EF4-FFF2-40B4-BE49-F238E27FC236}">
              <a16:creationId xmlns:a16="http://schemas.microsoft.com/office/drawing/2014/main" id="{00000000-0008-0000-2500-00008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25</xdr:row>
      <xdr:rowOff>139700</xdr:rowOff>
    </xdr:from>
    <xdr:to>
      <xdr:col>7</xdr:col>
      <xdr:colOff>508000</xdr:colOff>
      <xdr:row>44</xdr:row>
      <xdr:rowOff>63500</xdr:rowOff>
    </xdr:to>
    <xdr:graphicFrame macro="">
      <xdr:nvGraphicFramePr>
        <xdr:cNvPr id="10374" name="Chart 2">
          <a:extLst>
            <a:ext uri="{FF2B5EF4-FFF2-40B4-BE49-F238E27FC236}">
              <a16:creationId xmlns:a16="http://schemas.microsoft.com/office/drawing/2014/main" id="{00000000-0008-0000-2500-00008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508000</xdr:colOff>
      <xdr:row>33</xdr:row>
      <xdr:rowOff>0</xdr:rowOff>
    </xdr:from>
    <xdr:to>
      <xdr:col>16</xdr:col>
      <xdr:colOff>279400</xdr:colOff>
      <xdr:row>51</xdr:row>
      <xdr:rowOff>12700</xdr:rowOff>
    </xdr:to>
    <xdr:graphicFrame macro="">
      <xdr:nvGraphicFramePr>
        <xdr:cNvPr id="9349" name="Chart 1">
          <a:extLst>
            <a:ext uri="{FF2B5EF4-FFF2-40B4-BE49-F238E27FC236}">
              <a16:creationId xmlns:a16="http://schemas.microsoft.com/office/drawing/2014/main" id="{00000000-0008-0000-2600-00008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33</xdr:row>
      <xdr:rowOff>0</xdr:rowOff>
    </xdr:from>
    <xdr:to>
      <xdr:col>7</xdr:col>
      <xdr:colOff>558800</xdr:colOff>
      <xdr:row>51</xdr:row>
      <xdr:rowOff>0</xdr:rowOff>
    </xdr:to>
    <xdr:graphicFrame macro="">
      <xdr:nvGraphicFramePr>
        <xdr:cNvPr id="9350" name="Chart 2">
          <a:extLst>
            <a:ext uri="{FF2B5EF4-FFF2-40B4-BE49-F238E27FC236}">
              <a16:creationId xmlns:a16="http://schemas.microsoft.com/office/drawing/2014/main" id="{00000000-0008-0000-2600-00008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330200</xdr:colOff>
      <xdr:row>80</xdr:row>
      <xdr:rowOff>101600</xdr:rowOff>
    </xdr:from>
    <xdr:to>
      <xdr:col>8</xdr:col>
      <xdr:colOff>76200</xdr:colOff>
      <xdr:row>98</xdr:row>
      <xdr:rowOff>114300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431800</xdr:colOff>
      <xdr:row>80</xdr:row>
      <xdr:rowOff>101600</xdr:rowOff>
    </xdr:from>
    <xdr:to>
      <xdr:col>16</xdr:col>
      <xdr:colOff>203200</xdr:colOff>
      <xdr:row>98</xdr:row>
      <xdr:rowOff>114300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330200</xdr:colOff>
      <xdr:row>100</xdr:row>
      <xdr:rowOff>38100</xdr:rowOff>
    </xdr:from>
    <xdr:to>
      <xdr:col>8</xdr:col>
      <xdr:colOff>76200</xdr:colOff>
      <xdr:row>118</xdr:row>
      <xdr:rowOff>50800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431800</xdr:colOff>
      <xdr:row>100</xdr:row>
      <xdr:rowOff>38100</xdr:rowOff>
    </xdr:from>
    <xdr:to>
      <xdr:col>16</xdr:col>
      <xdr:colOff>203200</xdr:colOff>
      <xdr:row>118</xdr:row>
      <xdr:rowOff>50800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30</xdr:row>
      <xdr:rowOff>0</xdr:rowOff>
    </xdr:from>
    <xdr:to>
      <xdr:col>8</xdr:col>
      <xdr:colOff>0</xdr:colOff>
      <xdr:row>48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16</xdr:col>
      <xdr:colOff>457200</xdr:colOff>
      <xdr:row>48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76</xdr:row>
      <xdr:rowOff>38100</xdr:rowOff>
    </xdr:from>
    <xdr:to>
      <xdr:col>7</xdr:col>
      <xdr:colOff>660400</xdr:colOff>
      <xdr:row>94</xdr:row>
      <xdr:rowOff>50800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76</xdr:row>
      <xdr:rowOff>38100</xdr:rowOff>
    </xdr:from>
    <xdr:to>
      <xdr:col>16</xdr:col>
      <xdr:colOff>114300</xdr:colOff>
      <xdr:row>94</xdr:row>
      <xdr:rowOff>50800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215900</xdr:colOff>
      <xdr:row>95</xdr:row>
      <xdr:rowOff>127000</xdr:rowOff>
    </xdr:from>
    <xdr:to>
      <xdr:col>7</xdr:col>
      <xdr:colOff>660400</xdr:colOff>
      <xdr:row>113</xdr:row>
      <xdr:rowOff>139700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342900</xdr:colOff>
      <xdr:row>95</xdr:row>
      <xdr:rowOff>127000</xdr:rowOff>
    </xdr:from>
    <xdr:to>
      <xdr:col>16</xdr:col>
      <xdr:colOff>114300</xdr:colOff>
      <xdr:row>113</xdr:row>
      <xdr:rowOff>139700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22</xdr:row>
      <xdr:rowOff>12700</xdr:rowOff>
    </xdr:from>
    <xdr:to>
      <xdr:col>7</xdr:col>
      <xdr:colOff>455467</xdr:colOff>
      <xdr:row>40</xdr:row>
      <xdr:rowOff>149500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33867</xdr:colOff>
      <xdr:row>22</xdr:row>
      <xdr:rowOff>4234</xdr:rowOff>
    </xdr:from>
    <xdr:to>
      <xdr:col>16</xdr:col>
      <xdr:colOff>15200</xdr:colOff>
      <xdr:row>40</xdr:row>
      <xdr:rowOff>141034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60</xdr:row>
      <xdr:rowOff>12700</xdr:rowOff>
    </xdr:from>
    <xdr:to>
      <xdr:col>7</xdr:col>
      <xdr:colOff>467359</xdr:colOff>
      <xdr:row>78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18626</xdr:colOff>
      <xdr:row>60</xdr:row>
      <xdr:rowOff>12700</xdr:rowOff>
    </xdr:from>
    <xdr:to>
      <xdr:col>16</xdr:col>
      <xdr:colOff>81279</xdr:colOff>
      <xdr:row>78</xdr:row>
      <xdr:rowOff>149500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80</xdr:row>
      <xdr:rowOff>12700</xdr:rowOff>
    </xdr:from>
    <xdr:to>
      <xdr:col>7</xdr:col>
      <xdr:colOff>467360</xdr:colOff>
      <xdr:row>98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18627</xdr:colOff>
      <xdr:row>80</xdr:row>
      <xdr:rowOff>4234</xdr:rowOff>
    </xdr:from>
    <xdr:to>
      <xdr:col>16</xdr:col>
      <xdr:colOff>81280</xdr:colOff>
      <xdr:row>98</xdr:row>
      <xdr:rowOff>4234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26</xdr:row>
      <xdr:rowOff>12700</xdr:rowOff>
    </xdr:from>
    <xdr:to>
      <xdr:col>7</xdr:col>
      <xdr:colOff>455467</xdr:colOff>
      <xdr:row>44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26</xdr:row>
      <xdr:rowOff>4234</xdr:rowOff>
    </xdr:from>
    <xdr:to>
      <xdr:col>16</xdr:col>
      <xdr:colOff>269200</xdr:colOff>
      <xdr:row>44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12700</xdr:rowOff>
    </xdr:from>
    <xdr:to>
      <xdr:col>7</xdr:col>
      <xdr:colOff>436880</xdr:colOff>
      <xdr:row>86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231986</xdr:colOff>
      <xdr:row>68</xdr:row>
      <xdr:rowOff>12700</xdr:rowOff>
    </xdr:from>
    <xdr:to>
      <xdr:col>16</xdr:col>
      <xdr:colOff>254000</xdr:colOff>
      <xdr:row>86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88</xdr:row>
      <xdr:rowOff>12700</xdr:rowOff>
    </xdr:from>
    <xdr:to>
      <xdr:col>7</xdr:col>
      <xdr:colOff>447040</xdr:colOff>
      <xdr:row>106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211667</xdr:colOff>
      <xdr:row>88</xdr:row>
      <xdr:rowOff>4234</xdr:rowOff>
    </xdr:from>
    <xdr:to>
      <xdr:col>16</xdr:col>
      <xdr:colOff>264160</xdr:colOff>
      <xdr:row>106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54</xdr:row>
      <xdr:rowOff>12700</xdr:rowOff>
    </xdr:from>
    <xdr:to>
      <xdr:col>6</xdr:col>
      <xdr:colOff>347133</xdr:colOff>
      <xdr:row>72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54</xdr:row>
      <xdr:rowOff>12700</xdr:rowOff>
    </xdr:from>
    <xdr:to>
      <xdr:col>13</xdr:col>
      <xdr:colOff>448733</xdr:colOff>
      <xdr:row>72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74</xdr:row>
      <xdr:rowOff>12700</xdr:rowOff>
    </xdr:from>
    <xdr:to>
      <xdr:col>6</xdr:col>
      <xdr:colOff>347134</xdr:colOff>
      <xdr:row>92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74</xdr:row>
      <xdr:rowOff>4234</xdr:rowOff>
    </xdr:from>
    <xdr:to>
      <xdr:col>13</xdr:col>
      <xdr:colOff>448734</xdr:colOff>
      <xdr:row>92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578272</xdr:colOff>
      <xdr:row>32</xdr:row>
      <xdr:rowOff>148167</xdr:rowOff>
    </xdr:from>
    <xdr:to>
      <xdr:col>16</xdr:col>
      <xdr:colOff>559606</xdr:colOff>
      <xdr:row>54</xdr:row>
      <xdr:rowOff>35367</xdr:rowOff>
    </xdr:to>
    <xdr:graphicFrame macro="">
      <xdr:nvGraphicFramePr>
        <xdr:cNvPr id="2183" name="Chart 3">
          <a:extLst>
            <a:ext uri="{FF2B5EF4-FFF2-40B4-BE49-F238E27FC236}">
              <a16:creationId xmlns:a16="http://schemas.microsoft.com/office/drawing/2014/main" id="{00000000-0008-0000-0A00-00008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33</xdr:row>
      <xdr:rowOff>4234</xdr:rowOff>
    </xdr:from>
    <xdr:to>
      <xdr:col>8</xdr:col>
      <xdr:colOff>32133</xdr:colOff>
      <xdr:row>54</xdr:row>
      <xdr:rowOff>43834</xdr:rowOff>
    </xdr:to>
    <xdr:graphicFrame macro="">
      <xdr:nvGraphicFramePr>
        <xdr:cNvPr id="2184" name="Chart 4">
          <a:extLst>
            <a:ext uri="{FF2B5EF4-FFF2-40B4-BE49-F238E27FC236}">
              <a16:creationId xmlns:a16="http://schemas.microsoft.com/office/drawing/2014/main" id="{00000000-0008-0000-0A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516466</xdr:colOff>
      <xdr:row>28</xdr:row>
      <xdr:rowOff>55034</xdr:rowOff>
    </xdr:from>
    <xdr:to>
      <xdr:col>16</xdr:col>
      <xdr:colOff>497800</xdr:colOff>
      <xdr:row>49</xdr:row>
      <xdr:rowOff>94634</xdr:rowOff>
    </xdr:to>
    <xdr:graphicFrame macro="">
      <xdr:nvGraphicFramePr>
        <xdr:cNvPr id="4493" name="Chart 1">
          <a:extLst>
            <a:ext uri="{FF2B5EF4-FFF2-40B4-BE49-F238E27FC236}">
              <a16:creationId xmlns:a16="http://schemas.microsoft.com/office/drawing/2014/main" id="{00000000-0008-0000-0B00-00008D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93134</xdr:colOff>
      <xdr:row>28</xdr:row>
      <xdr:rowOff>71967</xdr:rowOff>
    </xdr:from>
    <xdr:to>
      <xdr:col>8</xdr:col>
      <xdr:colOff>49067</xdr:colOff>
      <xdr:row>49</xdr:row>
      <xdr:rowOff>111567</xdr:rowOff>
    </xdr:to>
    <xdr:graphicFrame macro="">
      <xdr:nvGraphicFramePr>
        <xdr:cNvPr id="4494" name="Chart 2">
          <a:extLst>
            <a:ext uri="{FF2B5EF4-FFF2-40B4-BE49-F238E27FC236}">
              <a16:creationId xmlns:a16="http://schemas.microsoft.com/office/drawing/2014/main" id="{00000000-0008-0000-0B00-00008E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118534</xdr:colOff>
      <xdr:row>72</xdr:row>
      <xdr:rowOff>131234</xdr:rowOff>
    </xdr:from>
    <xdr:to>
      <xdr:col>16</xdr:col>
      <xdr:colOff>99868</xdr:colOff>
      <xdr:row>91</xdr:row>
      <xdr:rowOff>115634</xdr:rowOff>
    </xdr:to>
    <xdr:graphicFrame macro="">
      <xdr:nvGraphicFramePr>
        <xdr:cNvPr id="4495" name="Chart 3">
          <a:extLst>
            <a:ext uri="{FF2B5EF4-FFF2-40B4-BE49-F238E27FC236}">
              <a16:creationId xmlns:a16="http://schemas.microsoft.com/office/drawing/2014/main" id="{00000000-0008-0000-0B00-00008F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118534</xdr:colOff>
      <xdr:row>93</xdr:row>
      <xdr:rowOff>8468</xdr:rowOff>
    </xdr:from>
    <xdr:to>
      <xdr:col>16</xdr:col>
      <xdr:colOff>99868</xdr:colOff>
      <xdr:row>111</xdr:row>
      <xdr:rowOff>145268</xdr:rowOff>
    </xdr:to>
    <xdr:graphicFrame macro="">
      <xdr:nvGraphicFramePr>
        <xdr:cNvPr id="4496" name="Chart 4">
          <a:extLst>
            <a:ext uri="{FF2B5EF4-FFF2-40B4-BE49-F238E27FC236}">
              <a16:creationId xmlns:a16="http://schemas.microsoft.com/office/drawing/2014/main" id="{00000000-0008-0000-0B00-000090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-1</xdr:colOff>
      <xdr:row>93</xdr:row>
      <xdr:rowOff>8468</xdr:rowOff>
    </xdr:from>
    <xdr:to>
      <xdr:col>7</xdr:col>
      <xdr:colOff>658666</xdr:colOff>
      <xdr:row>111</xdr:row>
      <xdr:rowOff>145268</xdr:rowOff>
    </xdr:to>
    <xdr:graphicFrame macro="">
      <xdr:nvGraphicFramePr>
        <xdr:cNvPr id="4497" name="Chart 5">
          <a:extLst>
            <a:ext uri="{FF2B5EF4-FFF2-40B4-BE49-F238E27FC236}">
              <a16:creationId xmlns:a16="http://schemas.microsoft.com/office/drawing/2014/main" id="{00000000-0008-0000-0B00-000091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-1</xdr:colOff>
      <xdr:row>72</xdr:row>
      <xdr:rowOff>135468</xdr:rowOff>
    </xdr:from>
    <xdr:to>
      <xdr:col>7</xdr:col>
      <xdr:colOff>658666</xdr:colOff>
      <xdr:row>91</xdr:row>
      <xdr:rowOff>119868</xdr:rowOff>
    </xdr:to>
    <xdr:graphicFrame macro="">
      <xdr:nvGraphicFramePr>
        <xdr:cNvPr id="4498" name="Chart 6">
          <a:extLst>
            <a:ext uri="{FF2B5EF4-FFF2-40B4-BE49-F238E27FC236}">
              <a16:creationId xmlns:a16="http://schemas.microsoft.com/office/drawing/2014/main" id="{00000000-0008-0000-0B00-000092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646855</xdr:colOff>
      <xdr:row>49</xdr:row>
      <xdr:rowOff>0</xdr:rowOff>
    </xdr:from>
    <xdr:to>
      <xdr:col>15</xdr:col>
      <xdr:colOff>597709</xdr:colOff>
      <xdr:row>67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646855</xdr:colOff>
      <xdr:row>69</xdr:row>
      <xdr:rowOff>29634</xdr:rowOff>
    </xdr:from>
    <xdr:to>
      <xdr:col>15</xdr:col>
      <xdr:colOff>597709</xdr:colOff>
      <xdr:row>88</xdr:row>
      <xdr:rowOff>14034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69</xdr:row>
      <xdr:rowOff>29634</xdr:rowOff>
    </xdr:from>
    <xdr:to>
      <xdr:col>7</xdr:col>
      <xdr:colOff>485947</xdr:colOff>
      <xdr:row>88</xdr:row>
      <xdr:rowOff>14034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172720</xdr:colOff>
      <xdr:row>49</xdr:row>
      <xdr:rowOff>4234</xdr:rowOff>
    </xdr:from>
    <xdr:to>
      <xdr:col>7</xdr:col>
      <xdr:colOff>485947</xdr:colOff>
      <xdr:row>67</xdr:row>
      <xdr:rowOff>141034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arts_new_macbook/Library/Mobile%20Documents/com~apple~CloudDocs/Excel%20docs/ECC%20averages%202017%20(m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ch Summary"/>
      <sheetName val="Batting"/>
      <sheetName val="Bowling"/>
      <sheetName val="Fielding"/>
      <sheetName val="Duck Cup"/>
      <sheetName val="Fantasy Cricket"/>
      <sheetName val="Player Sheet"/>
      <sheetName val="Team Perf"/>
      <sheetName val="Criteria"/>
      <sheetName val="ECC averages 2017 (mac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no match</v>
          </cell>
          <cell r="D1" t="str">
            <v>Lt_Hallingbury_1</v>
          </cell>
          <cell r="E1" t="str">
            <v>Springfield_III&amp;IV</v>
          </cell>
          <cell r="F1" t="str">
            <v>Canfield_1</v>
          </cell>
          <cell r="G1" t="str">
            <v>Hatfield_Heath_1</v>
          </cell>
          <cell r="H1" t="str">
            <v>Cranston</v>
          </cell>
          <cell r="I1" t="str">
            <v>Dunmow II_1</v>
          </cell>
          <cell r="J1" t="str">
            <v>Netteswell &amp; Burntmill</v>
          </cell>
          <cell r="K1" t="str">
            <v>TOUR_Alderney_1</v>
          </cell>
          <cell r="L1" t="str">
            <v>TOUR_Alderney_2</v>
          </cell>
          <cell r="M1" t="str">
            <v>Judd_St_Tigers</v>
          </cell>
          <cell r="N1" t="str">
            <v>Bures_1</v>
          </cell>
          <cell r="O1" t="str">
            <v>Lindsell_1</v>
          </cell>
          <cell r="P1" t="str">
            <v>Abridge</v>
          </cell>
          <cell r="Q1" t="str">
            <v>Thaxted_1</v>
          </cell>
          <cell r="R1" t="str">
            <v>Springfield_T20</v>
          </cell>
          <cell r="S1" t="str">
            <v>Thorley</v>
          </cell>
          <cell r="T1" t="str">
            <v>Hatfield_Heath_2</v>
          </cell>
          <cell r="U1" t="str">
            <v>Lt_Hallingbury_2</v>
          </cell>
          <cell r="V1" t="str">
            <v>Lindsell_2</v>
          </cell>
          <cell r="W1" t="str">
            <v>Canfield_2</v>
          </cell>
          <cell r="X1" t="str">
            <v>Springfield_II_D1</v>
          </cell>
          <cell r="Y1" t="str">
            <v>Springfield_II_D2</v>
          </cell>
          <cell r="Z1" t="str">
            <v>Sheering</v>
          </cell>
          <cell r="AA1" t="str">
            <v>Clavering</v>
          </cell>
          <cell r="AB1" t="str">
            <v>Dunmow II_2</v>
          </cell>
          <cell r="AC1" t="str">
            <v>Little Bardfield</v>
          </cell>
          <cell r="AD1" t="str">
            <v>Matches Played</v>
          </cell>
          <cell r="AE1" t="str">
            <v>Innings</v>
          </cell>
        </row>
        <row r="2">
          <cell r="B2" t="str">
            <v>Adcock M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>B</v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  <cell r="AA2" t="str">
            <v/>
          </cell>
          <cell r="AB2" t="str">
            <v>B</v>
          </cell>
          <cell r="AC2" t="str">
            <v/>
          </cell>
          <cell r="AD2">
            <v>2</v>
          </cell>
          <cell r="AE2">
            <v>2</v>
          </cell>
        </row>
        <row r="3">
          <cell r="B3" t="str">
            <v>Ahearne C</v>
          </cell>
          <cell r="C3" t="str">
            <v/>
          </cell>
          <cell r="D3" t="str">
            <v>B</v>
          </cell>
          <cell r="E3" t="str">
            <v>B</v>
          </cell>
          <cell r="F3" t="str">
            <v/>
          </cell>
          <cell r="G3" t="str">
            <v/>
          </cell>
          <cell r="H3" t="str">
            <v>P</v>
          </cell>
          <cell r="I3" t="str">
            <v>B</v>
          </cell>
          <cell r="J3" t="str">
            <v>B</v>
          </cell>
          <cell r="K3" t="str">
            <v/>
          </cell>
          <cell r="L3" t="str">
            <v/>
          </cell>
          <cell r="M3" t="str">
            <v/>
          </cell>
          <cell r="N3" t="str">
            <v>B</v>
          </cell>
          <cell r="O3" t="str">
            <v>B</v>
          </cell>
          <cell r="P3" t="str">
            <v>B</v>
          </cell>
          <cell r="Q3" t="str">
            <v>B</v>
          </cell>
          <cell r="R3" t="str">
            <v/>
          </cell>
          <cell r="S3" t="str">
            <v>B</v>
          </cell>
          <cell r="T3" t="str">
            <v>B</v>
          </cell>
          <cell r="U3" t="str">
            <v/>
          </cell>
          <cell r="V3" t="str">
            <v>B</v>
          </cell>
          <cell r="W3" t="str">
            <v/>
          </cell>
          <cell r="X3" t="str">
            <v/>
          </cell>
          <cell r="Y3" t="str">
            <v/>
          </cell>
          <cell r="Z3" t="str">
            <v>B</v>
          </cell>
          <cell r="AA3" t="str">
            <v>B</v>
          </cell>
          <cell r="AB3" t="str">
            <v>B</v>
          </cell>
          <cell r="AC3" t="str">
            <v/>
          </cell>
          <cell r="AD3">
            <v>15</v>
          </cell>
          <cell r="AE3">
            <v>14</v>
          </cell>
        </row>
        <row r="4">
          <cell r="B4" t="str">
            <v>Akers 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>P</v>
          </cell>
          <cell r="W4" t="str">
            <v>B</v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2</v>
          </cell>
          <cell r="AE4">
            <v>1</v>
          </cell>
        </row>
        <row r="5">
          <cell r="B5" t="str">
            <v>Anders M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>
            <v>0</v>
          </cell>
        </row>
        <row r="6">
          <cell r="B6" t="str">
            <v>Bainbridge M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0</v>
          </cell>
          <cell r="AE6">
            <v>0</v>
          </cell>
        </row>
        <row r="7">
          <cell r="B7" t="str">
            <v>Barnard A</v>
          </cell>
          <cell r="C7" t="str">
            <v/>
          </cell>
          <cell r="D7" t="str">
            <v>B</v>
          </cell>
          <cell r="E7" t="str">
            <v>B</v>
          </cell>
          <cell r="F7" t="str">
            <v>B</v>
          </cell>
          <cell r="G7" t="str">
            <v>B</v>
          </cell>
          <cell r="H7" t="str">
            <v>P</v>
          </cell>
          <cell r="I7" t="str">
            <v>P</v>
          </cell>
          <cell r="J7" t="str">
            <v>B</v>
          </cell>
          <cell r="K7" t="str">
            <v>B</v>
          </cell>
          <cell r="L7" t="str">
            <v>B</v>
          </cell>
          <cell r="M7" t="str">
            <v>B</v>
          </cell>
          <cell r="N7" t="str">
            <v>B</v>
          </cell>
          <cell r="O7" t="str">
            <v>B</v>
          </cell>
          <cell r="P7" t="str">
            <v>B</v>
          </cell>
          <cell r="Q7" t="str">
            <v>B</v>
          </cell>
          <cell r="R7" t="str">
            <v>B</v>
          </cell>
          <cell r="S7" t="str">
            <v>B</v>
          </cell>
          <cell r="T7" t="str">
            <v>B</v>
          </cell>
          <cell r="U7" t="str">
            <v>B</v>
          </cell>
          <cell r="V7" t="str">
            <v>B</v>
          </cell>
          <cell r="W7" t="str">
            <v>B</v>
          </cell>
          <cell r="X7" t="str">
            <v>B</v>
          </cell>
          <cell r="Y7" t="str">
            <v>B</v>
          </cell>
          <cell r="Z7" t="str">
            <v>B</v>
          </cell>
          <cell r="AA7" t="str">
            <v>B</v>
          </cell>
          <cell r="AB7" t="str">
            <v>B</v>
          </cell>
          <cell r="AC7" t="str">
            <v>B</v>
          </cell>
          <cell r="AD7">
            <v>25</v>
          </cell>
          <cell r="AE7">
            <v>24</v>
          </cell>
        </row>
        <row r="8">
          <cell r="B8" t="str">
            <v>Barr S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0</v>
          </cell>
          <cell r="AE8">
            <v>0</v>
          </cell>
        </row>
        <row r="9">
          <cell r="B9" t="str">
            <v>Baucher T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>B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1</v>
          </cell>
          <cell r="AE9">
            <v>1</v>
          </cell>
        </row>
        <row r="10">
          <cell r="B10" t="str">
            <v>Bingham J</v>
          </cell>
          <cell r="C10" t="str">
            <v/>
          </cell>
          <cell r="D10" t="str">
            <v/>
          </cell>
          <cell r="E10" t="str">
            <v>B</v>
          </cell>
          <cell r="F10" t="str">
            <v>B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>P</v>
          </cell>
          <cell r="O10" t="str">
            <v>B</v>
          </cell>
          <cell r="P10" t="str">
            <v/>
          </cell>
          <cell r="Q10" t="str">
            <v>P</v>
          </cell>
          <cell r="R10" t="str">
            <v>P</v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>B</v>
          </cell>
          <cell r="AD10">
            <v>7</v>
          </cell>
          <cell r="AE10">
            <v>4</v>
          </cell>
        </row>
        <row r="11">
          <cell r="B11" t="str">
            <v>Booth R</v>
          </cell>
          <cell r="C11" t="str">
            <v/>
          </cell>
          <cell r="D11" t="str">
            <v/>
          </cell>
          <cell r="E11" t="str">
            <v/>
          </cell>
          <cell r="F11" t="str">
            <v>B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>B</v>
          </cell>
          <cell r="X11" t="str">
            <v/>
          </cell>
          <cell r="Y11" t="str">
            <v/>
          </cell>
          <cell r="Z11" t="str">
            <v>P</v>
          </cell>
          <cell r="AA11" t="str">
            <v>B</v>
          </cell>
          <cell r="AB11" t="str">
            <v/>
          </cell>
          <cell r="AC11" t="str">
            <v/>
          </cell>
          <cell r="AD11">
            <v>4</v>
          </cell>
          <cell r="AE11">
            <v>3</v>
          </cell>
        </row>
        <row r="12">
          <cell r="B12" t="str">
            <v>Bowler T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>
            <v>0</v>
          </cell>
        </row>
        <row r="13">
          <cell r="B13" t="str">
            <v>Carsberg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>P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1</v>
          </cell>
          <cell r="AE13">
            <v>0</v>
          </cell>
        </row>
        <row r="14">
          <cell r="B14" t="str">
            <v>Collins M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>
            <v>0</v>
          </cell>
        </row>
        <row r="15">
          <cell r="B15" t="str">
            <v>Crowley N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</v>
          </cell>
          <cell r="AE15">
            <v>0</v>
          </cell>
        </row>
        <row r="16">
          <cell r="B16" t="str">
            <v>Dawson N</v>
          </cell>
          <cell r="C16" t="str">
            <v/>
          </cell>
          <cell r="D16" t="str">
            <v/>
          </cell>
          <cell r="E16" t="str">
            <v/>
          </cell>
          <cell r="F16" t="str">
            <v>B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1</v>
          </cell>
          <cell r="AE16">
            <v>1</v>
          </cell>
        </row>
        <row r="17">
          <cell r="B17" t="str">
            <v>Drever A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>P</v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>B</v>
          </cell>
          <cell r="V17" t="str">
            <v>P</v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3</v>
          </cell>
          <cell r="AE17">
            <v>1</v>
          </cell>
        </row>
        <row r="18">
          <cell r="B18" t="str">
            <v>Elburn A</v>
          </cell>
          <cell r="C18" t="str">
            <v/>
          </cell>
          <cell r="D18" t="str">
            <v/>
          </cell>
          <cell r="E18" t="str">
            <v>B</v>
          </cell>
          <cell r="F18" t="str">
            <v>B</v>
          </cell>
          <cell r="G18" t="str">
            <v>B</v>
          </cell>
          <cell r="H18" t="str">
            <v/>
          </cell>
          <cell r="I18" t="str">
            <v/>
          </cell>
          <cell r="J18" t="str">
            <v>B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>B</v>
          </cell>
          <cell r="Q18" t="str">
            <v>P</v>
          </cell>
          <cell r="R18" t="str">
            <v>B</v>
          </cell>
          <cell r="S18" t="str">
            <v>B</v>
          </cell>
          <cell r="T18" t="str">
            <v>B</v>
          </cell>
          <cell r="U18" t="str">
            <v>B</v>
          </cell>
          <cell r="V18" t="str">
            <v/>
          </cell>
          <cell r="W18" t="str">
            <v>B</v>
          </cell>
          <cell r="X18" t="str">
            <v/>
          </cell>
          <cell r="Y18" t="str">
            <v>B</v>
          </cell>
          <cell r="Z18" t="str">
            <v/>
          </cell>
          <cell r="AA18" t="str">
            <v>B</v>
          </cell>
          <cell r="AB18" t="str">
            <v/>
          </cell>
          <cell r="AC18" t="str">
            <v>B</v>
          </cell>
          <cell r="AD18">
            <v>14</v>
          </cell>
          <cell r="AE18">
            <v>13</v>
          </cell>
        </row>
        <row r="19">
          <cell r="B19" t="str">
            <v>Gallant B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</v>
          </cell>
          <cell r="AE19">
            <v>0</v>
          </cell>
        </row>
        <row r="20">
          <cell r="B20" t="str">
            <v>Gallant G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>B</v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>
            <v>1</v>
          </cell>
          <cell r="AE20">
            <v>1</v>
          </cell>
        </row>
        <row r="21">
          <cell r="B21" t="str">
            <v>Gallant J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>P</v>
          </cell>
          <cell r="I21" t="str">
            <v>B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>B</v>
          </cell>
          <cell r="AC21" t="str">
            <v/>
          </cell>
          <cell r="AD21">
            <v>3</v>
          </cell>
          <cell r="AE21">
            <v>2</v>
          </cell>
        </row>
        <row r="22">
          <cell r="B22" t="str">
            <v>Gilbert J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>B</v>
          </cell>
          <cell r="L22" t="str">
            <v>B</v>
          </cell>
          <cell r="M22" t="str">
            <v/>
          </cell>
          <cell r="N22" t="str">
            <v>B</v>
          </cell>
          <cell r="O22" t="str">
            <v>B</v>
          </cell>
          <cell r="P22" t="str">
            <v>B</v>
          </cell>
          <cell r="Q22" t="str">
            <v>B</v>
          </cell>
          <cell r="R22" t="str">
            <v/>
          </cell>
          <cell r="S22" t="str">
            <v>B</v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>B</v>
          </cell>
          <cell r="Y22" t="str">
            <v/>
          </cell>
          <cell r="Z22" t="str">
            <v/>
          </cell>
          <cell r="AA22" t="str">
            <v/>
          </cell>
          <cell r="AB22" t="str">
            <v>B</v>
          </cell>
          <cell r="AC22" t="str">
            <v/>
          </cell>
          <cell r="AD22">
            <v>9</v>
          </cell>
          <cell r="AE22">
            <v>9</v>
          </cell>
        </row>
        <row r="23">
          <cell r="B23" t="str">
            <v>Gilbert S</v>
          </cell>
          <cell r="C23" t="str">
            <v/>
          </cell>
          <cell r="D23" t="str">
            <v>P</v>
          </cell>
          <cell r="E23" t="str">
            <v>B</v>
          </cell>
          <cell r="F23" t="str">
            <v>B</v>
          </cell>
          <cell r="G23" t="str">
            <v>B</v>
          </cell>
          <cell r="H23" t="str">
            <v>P</v>
          </cell>
          <cell r="I23" t="str">
            <v>P</v>
          </cell>
          <cell r="J23" t="str">
            <v>B</v>
          </cell>
          <cell r="K23" t="str">
            <v>P</v>
          </cell>
          <cell r="L23" t="str">
            <v>B</v>
          </cell>
          <cell r="M23" t="str">
            <v>P</v>
          </cell>
          <cell r="N23" t="str">
            <v>P</v>
          </cell>
          <cell r="O23" t="str">
            <v>B</v>
          </cell>
          <cell r="P23" t="str">
            <v>P</v>
          </cell>
          <cell r="Q23" t="str">
            <v>P</v>
          </cell>
          <cell r="R23" t="str">
            <v>P</v>
          </cell>
          <cell r="S23" t="str">
            <v>P</v>
          </cell>
          <cell r="T23" t="str">
            <v>B</v>
          </cell>
          <cell r="U23" t="str">
            <v>B</v>
          </cell>
          <cell r="V23" t="str">
            <v/>
          </cell>
          <cell r="W23" t="str">
            <v>P</v>
          </cell>
          <cell r="X23" t="str">
            <v>B</v>
          </cell>
          <cell r="Y23" t="str">
            <v>P</v>
          </cell>
          <cell r="Z23" t="str">
            <v>P</v>
          </cell>
          <cell r="AA23" t="str">
            <v>B</v>
          </cell>
          <cell r="AB23" t="str">
            <v>P</v>
          </cell>
          <cell r="AC23" t="str">
            <v>B</v>
          </cell>
          <cell r="AD23">
            <v>24</v>
          </cell>
          <cell r="AE23">
            <v>11</v>
          </cell>
        </row>
        <row r="24">
          <cell r="B24" t="str">
            <v>Hawkins C</v>
          </cell>
          <cell r="C24" t="str">
            <v/>
          </cell>
          <cell r="D24" t="str">
            <v/>
          </cell>
          <cell r="E24" t="str">
            <v>B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>B</v>
          </cell>
          <cell r="W24" t="str">
            <v/>
          </cell>
          <cell r="X24" t="str">
            <v>B</v>
          </cell>
          <cell r="Y24" t="str">
            <v>B</v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>
            <v>3</v>
          </cell>
          <cell r="AE24">
            <v>4</v>
          </cell>
        </row>
        <row r="25">
          <cell r="B25" t="str">
            <v>Higgins D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0</v>
          </cell>
          <cell r="AE25">
            <v>0</v>
          </cell>
        </row>
        <row r="26">
          <cell r="B26" t="str">
            <v>Hindley C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>
            <v>0</v>
          </cell>
        </row>
        <row r="27">
          <cell r="B27" t="str">
            <v>Holland R</v>
          </cell>
          <cell r="C27" t="str">
            <v/>
          </cell>
          <cell r="D27" t="str">
            <v>B</v>
          </cell>
          <cell r="E27" t="str">
            <v/>
          </cell>
          <cell r="F27" t="str">
            <v>B</v>
          </cell>
          <cell r="G27" t="str">
            <v>B</v>
          </cell>
          <cell r="H27" t="str">
            <v/>
          </cell>
          <cell r="I27" t="str">
            <v/>
          </cell>
          <cell r="J27" t="str">
            <v>B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>P</v>
          </cell>
          <cell r="R27" t="str">
            <v/>
          </cell>
          <cell r="S27" t="str">
            <v>P</v>
          </cell>
          <cell r="T27" t="str">
            <v>B</v>
          </cell>
          <cell r="U27" t="str">
            <v>B</v>
          </cell>
          <cell r="V27" t="str">
            <v>B</v>
          </cell>
          <cell r="W27" t="str">
            <v>B</v>
          </cell>
          <cell r="X27" t="str">
            <v>B</v>
          </cell>
          <cell r="Y27" t="str">
            <v>P</v>
          </cell>
          <cell r="Z27" t="str">
            <v/>
          </cell>
          <cell r="AA27" t="str">
            <v>B</v>
          </cell>
          <cell r="AB27" t="str">
            <v>B</v>
          </cell>
          <cell r="AC27" t="str">
            <v>B</v>
          </cell>
          <cell r="AD27">
            <v>14</v>
          </cell>
          <cell r="AE27">
            <v>12</v>
          </cell>
        </row>
        <row r="28">
          <cell r="B28" t="str">
            <v>Hutchings G</v>
          </cell>
          <cell r="C28" t="str">
            <v/>
          </cell>
          <cell r="D28" t="str">
            <v>P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>B</v>
          </cell>
          <cell r="L28" t="str">
            <v>B</v>
          </cell>
          <cell r="M28" t="str">
            <v/>
          </cell>
          <cell r="N28" t="str">
            <v>B</v>
          </cell>
          <cell r="O28" t="str">
            <v>B</v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>B</v>
          </cell>
          <cell r="V28" t="str">
            <v/>
          </cell>
          <cell r="W28" t="str">
            <v>B</v>
          </cell>
          <cell r="X28" t="str">
            <v>B</v>
          </cell>
          <cell r="Y28" t="str">
            <v>B</v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>
            <v>8</v>
          </cell>
          <cell r="AE28">
            <v>8</v>
          </cell>
        </row>
        <row r="29">
          <cell r="B29" t="str">
            <v>Hutchings M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0</v>
          </cell>
          <cell r="AE29">
            <v>0</v>
          </cell>
        </row>
        <row r="30">
          <cell r="B30" t="str">
            <v>Kelly P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>
            <v>0</v>
          </cell>
        </row>
        <row r="31">
          <cell r="B31" t="str">
            <v>Kelly T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</v>
          </cell>
          <cell r="AE31">
            <v>0</v>
          </cell>
        </row>
        <row r="32">
          <cell r="B32" t="str">
            <v>Linney R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>B</v>
          </cell>
          <cell r="AB32" t="str">
            <v>B</v>
          </cell>
          <cell r="AC32" t="str">
            <v/>
          </cell>
          <cell r="AD32">
            <v>2</v>
          </cell>
          <cell r="AE32">
            <v>2</v>
          </cell>
        </row>
        <row r="33">
          <cell r="B33" t="str">
            <v>Marchant H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>
            <v>0</v>
          </cell>
        </row>
        <row r="34">
          <cell r="B34" t="str">
            <v>Marchant J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>
            <v>0</v>
          </cell>
        </row>
        <row r="35">
          <cell r="B35" t="str">
            <v>Matthews C</v>
          </cell>
          <cell r="C35" t="str">
            <v/>
          </cell>
          <cell r="D35" t="str">
            <v/>
          </cell>
          <cell r="E35" t="str">
            <v/>
          </cell>
          <cell r="F35" t="str">
            <v>B</v>
          </cell>
          <cell r="G35" t="str">
            <v>B</v>
          </cell>
          <cell r="H35" t="str">
            <v/>
          </cell>
          <cell r="I35" t="str">
            <v>B</v>
          </cell>
          <cell r="J35" t="str">
            <v>B</v>
          </cell>
          <cell r="K35" t="str">
            <v>B</v>
          </cell>
          <cell r="L35" t="str">
            <v>B</v>
          </cell>
          <cell r="M35" t="str">
            <v>B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7</v>
          </cell>
          <cell r="AE35">
            <v>7</v>
          </cell>
        </row>
        <row r="36">
          <cell r="B36" t="str">
            <v>Matthews K</v>
          </cell>
          <cell r="C36" t="str">
            <v/>
          </cell>
          <cell r="D36" t="str">
            <v>B</v>
          </cell>
          <cell r="E36" t="str">
            <v>B</v>
          </cell>
          <cell r="F36" t="str">
            <v>B</v>
          </cell>
          <cell r="G36" t="str">
            <v>B</v>
          </cell>
          <cell r="H36" t="str">
            <v>B</v>
          </cell>
          <cell r="I36" t="str">
            <v/>
          </cell>
          <cell r="J36" t="str">
            <v>B</v>
          </cell>
          <cell r="K36" t="str">
            <v>B</v>
          </cell>
          <cell r="L36" t="str">
            <v>B</v>
          </cell>
          <cell r="M36" t="str">
            <v>B</v>
          </cell>
          <cell r="N36" t="str">
            <v>B</v>
          </cell>
          <cell r="O36" t="str">
            <v>B</v>
          </cell>
          <cell r="P36" t="str">
            <v>B</v>
          </cell>
          <cell r="Q36" t="str">
            <v/>
          </cell>
          <cell r="R36" t="str">
            <v>P</v>
          </cell>
          <cell r="S36" t="str">
            <v>P</v>
          </cell>
          <cell r="T36" t="str">
            <v>B</v>
          </cell>
          <cell r="U36" t="str">
            <v>B</v>
          </cell>
          <cell r="V36" t="str">
            <v/>
          </cell>
          <cell r="W36" t="str">
            <v/>
          </cell>
          <cell r="X36" t="str">
            <v>B</v>
          </cell>
          <cell r="Y36" t="str">
            <v>B</v>
          </cell>
          <cell r="Z36" t="str">
            <v>B</v>
          </cell>
          <cell r="AA36" t="str">
            <v/>
          </cell>
          <cell r="AB36" t="str">
            <v/>
          </cell>
          <cell r="AC36" t="str">
            <v>B</v>
          </cell>
          <cell r="AD36">
            <v>19</v>
          </cell>
          <cell r="AE36">
            <v>18</v>
          </cell>
        </row>
        <row r="37">
          <cell r="B37" t="str">
            <v>McClagan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</v>
          </cell>
          <cell r="AE37">
            <v>0</v>
          </cell>
        </row>
        <row r="38">
          <cell r="B38" t="str">
            <v>McCloskey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>
            <v>0</v>
          </cell>
        </row>
        <row r="39">
          <cell r="B39" t="str">
            <v>McLaughlin J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>
            <v>0</v>
          </cell>
        </row>
        <row r="40">
          <cell r="B40" t="str">
            <v>Mimmack C</v>
          </cell>
          <cell r="C40" t="str">
            <v/>
          </cell>
          <cell r="D40" t="str">
            <v>P</v>
          </cell>
          <cell r="E40" t="str">
            <v>B</v>
          </cell>
          <cell r="F40" t="str">
            <v>B</v>
          </cell>
          <cell r="G40" t="str">
            <v>B</v>
          </cell>
          <cell r="H40" t="str">
            <v>P</v>
          </cell>
          <cell r="I40" t="str">
            <v>P</v>
          </cell>
          <cell r="J40" t="str">
            <v>B</v>
          </cell>
          <cell r="K40" t="str">
            <v>B</v>
          </cell>
          <cell r="L40" t="str">
            <v>B</v>
          </cell>
          <cell r="M40" t="str">
            <v>P</v>
          </cell>
          <cell r="N40" t="str">
            <v>P</v>
          </cell>
          <cell r="O40" t="str">
            <v>B</v>
          </cell>
          <cell r="P40" t="str">
            <v>B</v>
          </cell>
          <cell r="Q40" t="str">
            <v>P</v>
          </cell>
          <cell r="R40" t="str">
            <v>P</v>
          </cell>
          <cell r="S40" t="str">
            <v>P</v>
          </cell>
          <cell r="T40" t="str">
            <v>B</v>
          </cell>
          <cell r="U40" t="str">
            <v>B</v>
          </cell>
          <cell r="V40" t="str">
            <v>P</v>
          </cell>
          <cell r="W40" t="str">
            <v>B</v>
          </cell>
          <cell r="X40" t="str">
            <v>B</v>
          </cell>
          <cell r="Y40" t="str">
            <v>B</v>
          </cell>
          <cell r="Z40" t="str">
            <v>P</v>
          </cell>
          <cell r="AA40" t="str">
            <v>B</v>
          </cell>
          <cell r="AB40" t="str">
            <v/>
          </cell>
          <cell r="AC40" t="str">
            <v>P</v>
          </cell>
          <cell r="AD40">
            <v>24</v>
          </cell>
          <cell r="AE40">
            <v>14</v>
          </cell>
        </row>
        <row r="41">
          <cell r="B41" t="str">
            <v>Morgan-Smith B</v>
          </cell>
          <cell r="C41" t="str">
            <v/>
          </cell>
          <cell r="D41" t="str">
            <v>B</v>
          </cell>
          <cell r="E41" t="str">
            <v>B</v>
          </cell>
          <cell r="F41" t="str">
            <v/>
          </cell>
          <cell r="G41" t="str">
            <v>B</v>
          </cell>
          <cell r="H41" t="str">
            <v>B</v>
          </cell>
          <cell r="I41" t="str">
            <v>B</v>
          </cell>
          <cell r="J41" t="str">
            <v>B</v>
          </cell>
          <cell r="K41" t="str">
            <v/>
          </cell>
          <cell r="L41" t="str">
            <v/>
          </cell>
          <cell r="M41" t="str">
            <v>B</v>
          </cell>
          <cell r="N41" t="str">
            <v/>
          </cell>
          <cell r="O41" t="str">
            <v>B</v>
          </cell>
          <cell r="P41" t="str">
            <v>B</v>
          </cell>
          <cell r="Q41" t="str">
            <v/>
          </cell>
          <cell r="R41" t="str">
            <v/>
          </cell>
          <cell r="S41" t="str">
            <v>P</v>
          </cell>
          <cell r="T41" t="str">
            <v>B</v>
          </cell>
          <cell r="U41" t="str">
            <v>B</v>
          </cell>
          <cell r="V41" t="str">
            <v>P</v>
          </cell>
          <cell r="W41" t="str">
            <v>B</v>
          </cell>
          <cell r="X41" t="str">
            <v/>
          </cell>
          <cell r="Y41" t="str">
            <v/>
          </cell>
          <cell r="Z41" t="str">
            <v/>
          </cell>
          <cell r="AA41" t="str">
            <v>B</v>
          </cell>
          <cell r="AB41" t="str">
            <v/>
          </cell>
          <cell r="AC41" t="str">
            <v>B</v>
          </cell>
          <cell r="AD41">
            <v>16</v>
          </cell>
          <cell r="AE41">
            <v>14</v>
          </cell>
        </row>
        <row r="42">
          <cell r="B42" t="str">
            <v>Pannell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>
            <v>0</v>
          </cell>
          <cell r="AE42">
            <v>0</v>
          </cell>
        </row>
        <row r="43">
          <cell r="B43" t="str">
            <v>Pearson T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0</v>
          </cell>
          <cell r="AE43">
            <v>0</v>
          </cell>
        </row>
        <row r="44">
          <cell r="B44" t="str">
            <v>Poulston A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>
            <v>0</v>
          </cell>
        </row>
        <row r="45">
          <cell r="B45" t="str">
            <v>Rooney O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>
            <v>0</v>
          </cell>
        </row>
        <row r="46">
          <cell r="B46" t="str">
            <v>Russell T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>
            <v>0</v>
          </cell>
        </row>
        <row r="47">
          <cell r="B47" t="str">
            <v>Scholes O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</v>
          </cell>
          <cell r="AE47">
            <v>0</v>
          </cell>
        </row>
        <row r="48">
          <cell r="B48" t="str">
            <v>Scholes P</v>
          </cell>
          <cell r="C48" t="str">
            <v/>
          </cell>
          <cell r="D48" t="str">
            <v/>
          </cell>
          <cell r="E48" t="str">
            <v>B</v>
          </cell>
          <cell r="F48" t="str">
            <v/>
          </cell>
          <cell r="G48" t="str">
            <v/>
          </cell>
          <cell r="H48" t="str">
            <v>P</v>
          </cell>
          <cell r="I48" t="str">
            <v>P</v>
          </cell>
          <cell r="J48" t="str">
            <v/>
          </cell>
          <cell r="K48" t="str">
            <v>B</v>
          </cell>
          <cell r="L48" t="str">
            <v>B</v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>B</v>
          </cell>
          <cell r="U48" t="str">
            <v/>
          </cell>
          <cell r="V48" t="str">
            <v>B</v>
          </cell>
          <cell r="W48" t="str">
            <v/>
          </cell>
          <cell r="X48" t="str">
            <v>B</v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>B</v>
          </cell>
          <cell r="AD48">
            <v>9</v>
          </cell>
          <cell r="AE48">
            <v>7</v>
          </cell>
        </row>
        <row r="49">
          <cell r="B49" t="str">
            <v>Scholes S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>
            <v>0</v>
          </cell>
        </row>
        <row r="50">
          <cell r="B50" t="str">
            <v>Scott D</v>
          </cell>
          <cell r="C50" t="str">
            <v/>
          </cell>
          <cell r="D50" t="str">
            <v>B</v>
          </cell>
          <cell r="E50" t="str">
            <v>B</v>
          </cell>
          <cell r="F50" t="str">
            <v/>
          </cell>
          <cell r="G50" t="str">
            <v>B</v>
          </cell>
          <cell r="H50" t="str">
            <v>B</v>
          </cell>
          <cell r="I50" t="str">
            <v/>
          </cell>
          <cell r="J50" t="str">
            <v>B</v>
          </cell>
          <cell r="K50" t="str">
            <v/>
          </cell>
          <cell r="L50" t="str">
            <v/>
          </cell>
          <cell r="M50" t="str">
            <v>B</v>
          </cell>
          <cell r="N50" t="str">
            <v>B</v>
          </cell>
          <cell r="O50" t="str">
            <v>B</v>
          </cell>
          <cell r="P50" t="str">
            <v>B</v>
          </cell>
          <cell r="Q50" t="str">
            <v>B</v>
          </cell>
          <cell r="R50" t="str">
            <v>B</v>
          </cell>
          <cell r="S50" t="str">
            <v>B</v>
          </cell>
          <cell r="T50" t="str">
            <v/>
          </cell>
          <cell r="U50" t="str">
            <v>B</v>
          </cell>
          <cell r="V50" t="str">
            <v>B</v>
          </cell>
          <cell r="W50" t="str">
            <v>B</v>
          </cell>
          <cell r="X50" t="str">
            <v>B</v>
          </cell>
          <cell r="Y50" t="str">
            <v>B</v>
          </cell>
          <cell r="Z50" t="str">
            <v>P</v>
          </cell>
          <cell r="AA50" t="str">
            <v>B</v>
          </cell>
          <cell r="AB50" t="str">
            <v>B</v>
          </cell>
          <cell r="AC50" t="str">
            <v>B</v>
          </cell>
          <cell r="AD50">
            <v>20</v>
          </cell>
          <cell r="AE50">
            <v>20</v>
          </cell>
        </row>
        <row r="51">
          <cell r="B51" t="str">
            <v>Scott E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>
            <v>0</v>
          </cell>
        </row>
        <row r="52">
          <cell r="B52" t="str">
            <v>Silk R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>P</v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>P</v>
          </cell>
          <cell r="AA52" t="str">
            <v/>
          </cell>
          <cell r="AB52" t="str">
            <v/>
          </cell>
          <cell r="AC52" t="str">
            <v/>
          </cell>
          <cell r="AD52">
            <v>2</v>
          </cell>
          <cell r="AE52">
            <v>0</v>
          </cell>
        </row>
        <row r="53">
          <cell r="B53" t="str">
            <v>Sims A</v>
          </cell>
          <cell r="C53" t="str">
            <v/>
          </cell>
          <cell r="D53" t="str">
            <v>B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>P</v>
          </cell>
          <cell r="J53" t="str">
            <v/>
          </cell>
          <cell r="K53" t="str">
            <v/>
          </cell>
          <cell r="L53" t="str">
            <v/>
          </cell>
          <cell r="M53" t="str">
            <v>B</v>
          </cell>
          <cell r="N53" t="str">
            <v/>
          </cell>
          <cell r="O53" t="str">
            <v/>
          </cell>
          <cell r="P53" t="str">
            <v/>
          </cell>
          <cell r="Q53" t="str">
            <v>P</v>
          </cell>
          <cell r="R53" t="str">
            <v>B</v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>B</v>
          </cell>
          <cell r="Y53" t="str">
            <v>B</v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6</v>
          </cell>
          <cell r="AE53">
            <v>5</v>
          </cell>
        </row>
        <row r="54">
          <cell r="B54" t="str">
            <v>Slemmings W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>P</v>
          </cell>
          <cell r="AA54" t="str">
            <v/>
          </cell>
          <cell r="AB54" t="str">
            <v>B</v>
          </cell>
          <cell r="AC54" t="str">
            <v/>
          </cell>
          <cell r="AD54">
            <v>2</v>
          </cell>
          <cell r="AE54">
            <v>1</v>
          </cell>
        </row>
        <row r="55">
          <cell r="B55" t="str">
            <v>Smith B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>
            <v>0</v>
          </cell>
          <cell r="AE55">
            <v>0</v>
          </cell>
        </row>
        <row r="56">
          <cell r="B56" t="str">
            <v>Stevens J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>
            <v>0</v>
          </cell>
          <cell r="AE56">
            <v>0</v>
          </cell>
        </row>
        <row r="57">
          <cell r="B57" t="str">
            <v>Stevens P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>
            <v>0</v>
          </cell>
        </row>
        <row r="58">
          <cell r="B58" t="str">
            <v>Sutcliffe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>
            <v>0</v>
          </cell>
        </row>
        <row r="59">
          <cell r="B59" t="str">
            <v>Taylor P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>B</v>
          </cell>
          <cell r="H59" t="str">
            <v>P</v>
          </cell>
          <cell r="I59" t="str">
            <v>P</v>
          </cell>
          <cell r="J59" t="str">
            <v/>
          </cell>
          <cell r="K59" t="str">
            <v>B</v>
          </cell>
          <cell r="L59" t="str">
            <v>B</v>
          </cell>
          <cell r="M59" t="str">
            <v>P</v>
          </cell>
          <cell r="N59" t="str">
            <v>P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>P</v>
          </cell>
          <cell r="T59" t="str">
            <v>B</v>
          </cell>
          <cell r="U59" t="str">
            <v>B</v>
          </cell>
          <cell r="V59" t="str">
            <v>B</v>
          </cell>
          <cell r="W59" t="str">
            <v/>
          </cell>
          <cell r="X59" t="str">
            <v/>
          </cell>
          <cell r="Y59" t="str">
            <v>B</v>
          </cell>
          <cell r="Z59" t="str">
            <v>P</v>
          </cell>
          <cell r="AA59" t="str">
            <v/>
          </cell>
          <cell r="AB59" t="str">
            <v>P</v>
          </cell>
          <cell r="AC59" t="str">
            <v>B</v>
          </cell>
          <cell r="AD59">
            <v>16</v>
          </cell>
          <cell r="AE59">
            <v>9</v>
          </cell>
        </row>
        <row r="60">
          <cell r="B60" t="str">
            <v>Wood C</v>
          </cell>
          <cell r="C60" t="str">
            <v/>
          </cell>
          <cell r="D60" t="str">
            <v>P</v>
          </cell>
          <cell r="E60" t="str">
            <v/>
          </cell>
          <cell r="F60" t="str">
            <v>B</v>
          </cell>
          <cell r="G60" t="str">
            <v/>
          </cell>
          <cell r="H60" t="str">
            <v/>
          </cell>
          <cell r="I60" t="str">
            <v/>
          </cell>
          <cell r="J60" t="str">
            <v>B</v>
          </cell>
          <cell r="K60" t="str">
            <v>B</v>
          </cell>
          <cell r="L60" t="str">
            <v>B</v>
          </cell>
          <cell r="M60" t="str">
            <v/>
          </cell>
          <cell r="N60" t="str">
            <v/>
          </cell>
          <cell r="O60" t="str">
            <v/>
          </cell>
          <cell r="P60" t="str">
            <v>P</v>
          </cell>
          <cell r="Q60" t="str">
            <v>B</v>
          </cell>
          <cell r="R60" t="str">
            <v/>
          </cell>
          <cell r="S60" t="str">
            <v/>
          </cell>
          <cell r="T60" t="str">
            <v>B</v>
          </cell>
          <cell r="U60" t="str">
            <v/>
          </cell>
          <cell r="V60" t="str">
            <v/>
          </cell>
          <cell r="W60" t="str">
            <v>B</v>
          </cell>
          <cell r="X60" t="str">
            <v/>
          </cell>
          <cell r="Y60" t="str">
            <v/>
          </cell>
          <cell r="Z60" t="str">
            <v>P</v>
          </cell>
          <cell r="AA60" t="str">
            <v>B</v>
          </cell>
          <cell r="AB60" t="str">
            <v/>
          </cell>
          <cell r="AC60" t="str">
            <v/>
          </cell>
          <cell r="AD60">
            <v>11</v>
          </cell>
          <cell r="AE60">
            <v>8</v>
          </cell>
        </row>
        <row r="61">
          <cell r="B61" t="str">
            <v>Williams J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>
            <v>0</v>
          </cell>
          <cell r="AE61">
            <v>0</v>
          </cell>
        </row>
        <row r="62">
          <cell r="B62" t="str">
            <v>Yeldham An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>
            <v>0</v>
          </cell>
          <cell r="AE62">
            <v>0</v>
          </cell>
        </row>
        <row r="63">
          <cell r="B63" t="str">
            <v>Yeldham Al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>
            <v>0</v>
          </cell>
          <cell r="AE63">
            <v>0</v>
          </cell>
        </row>
        <row r="64">
          <cell r="B64" t="str">
            <v>Sub_1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>B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>B</v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>
            <v>2</v>
          </cell>
          <cell r="AE64">
            <v>2</v>
          </cell>
        </row>
      </sheetData>
      <sheetData sheetId="7">
        <row r="2">
          <cell r="D2"/>
          <cell r="H2"/>
          <cell r="AD2" t="str">
            <v/>
          </cell>
          <cell r="AE2" t="str">
            <v/>
          </cell>
        </row>
        <row r="3">
          <cell r="D3"/>
          <cell r="H3"/>
          <cell r="AD3" t="str">
            <v/>
          </cell>
          <cell r="AE3" t="str">
            <v/>
          </cell>
        </row>
        <row r="4">
          <cell r="D4"/>
          <cell r="H4"/>
          <cell r="AD4" t="str">
            <v/>
          </cell>
          <cell r="AE4" t="str">
            <v/>
          </cell>
        </row>
        <row r="5">
          <cell r="D5"/>
          <cell r="H5"/>
          <cell r="AD5" t="str">
            <v/>
          </cell>
          <cell r="AE5" t="str">
            <v/>
          </cell>
        </row>
        <row r="6">
          <cell r="D6"/>
          <cell r="H6"/>
          <cell r="AD6" t="str">
            <v/>
          </cell>
          <cell r="AE6" t="str">
            <v/>
          </cell>
        </row>
        <row r="7">
          <cell r="D7"/>
          <cell r="H7"/>
          <cell r="AD7" t="str">
            <v/>
          </cell>
          <cell r="AE7" t="str">
            <v/>
          </cell>
        </row>
        <row r="8">
          <cell r="D8"/>
          <cell r="H8"/>
          <cell r="AD8" t="str">
            <v/>
          </cell>
          <cell r="AE8" t="str">
            <v/>
          </cell>
        </row>
        <row r="9">
          <cell r="D9"/>
          <cell r="H9"/>
          <cell r="AD9" t="str">
            <v/>
          </cell>
          <cell r="AE9" t="str">
            <v/>
          </cell>
        </row>
        <row r="10">
          <cell r="D10"/>
          <cell r="H10"/>
          <cell r="AD10" t="str">
            <v/>
          </cell>
          <cell r="AE10" t="str">
            <v/>
          </cell>
        </row>
        <row r="11">
          <cell r="D11"/>
          <cell r="H11"/>
          <cell r="AD11" t="str">
            <v/>
          </cell>
          <cell r="AE11" t="str">
            <v/>
          </cell>
        </row>
        <row r="12">
          <cell r="D12"/>
          <cell r="H12"/>
          <cell r="AD12" t="str">
            <v/>
          </cell>
          <cell r="AE12" t="str">
            <v/>
          </cell>
        </row>
        <row r="13">
          <cell r="D13" t="str">
            <v>extras</v>
          </cell>
          <cell r="H13"/>
          <cell r="AD13" t="str">
            <v/>
          </cell>
          <cell r="AE13" t="str">
            <v/>
          </cell>
        </row>
        <row r="14">
          <cell r="D14" t="str">
            <v>Morgan-Smith B</v>
          </cell>
          <cell r="H14">
            <v>42</v>
          </cell>
          <cell r="AD14" t="str">
            <v/>
          </cell>
          <cell r="AE14" t="str">
            <v/>
          </cell>
        </row>
        <row r="15">
          <cell r="D15" t="str">
            <v>Matthews K</v>
          </cell>
          <cell r="H15">
            <v>0</v>
          </cell>
          <cell r="AD15" t="str">
            <v/>
          </cell>
          <cell r="AE15">
            <v>1</v>
          </cell>
        </row>
        <row r="16">
          <cell r="D16" t="str">
            <v>Barnard A</v>
          </cell>
          <cell r="H16">
            <v>8</v>
          </cell>
          <cell r="AD16" t="str">
            <v/>
          </cell>
          <cell r="AE16" t="str">
            <v/>
          </cell>
        </row>
        <row r="17">
          <cell r="D17" t="str">
            <v>Scott D</v>
          </cell>
          <cell r="H17">
            <v>54</v>
          </cell>
          <cell r="AD17" t="str">
            <v/>
          </cell>
          <cell r="AE17" t="str">
            <v/>
          </cell>
        </row>
        <row r="18">
          <cell r="D18" t="str">
            <v>Ahearne C</v>
          </cell>
          <cell r="H18">
            <v>50</v>
          </cell>
          <cell r="AD18">
            <v>1</v>
          </cell>
          <cell r="AE18" t="str">
            <v/>
          </cell>
        </row>
        <row r="19">
          <cell r="D19" t="str">
            <v>Sims A</v>
          </cell>
          <cell r="H19">
            <v>1</v>
          </cell>
          <cell r="AD19" t="str">
            <v/>
          </cell>
          <cell r="AE19" t="str">
            <v/>
          </cell>
        </row>
        <row r="20">
          <cell r="D20" t="str">
            <v>Holland R</v>
          </cell>
          <cell r="H20">
            <v>4</v>
          </cell>
          <cell r="AD20">
            <v>1</v>
          </cell>
          <cell r="AE20" t="str">
            <v/>
          </cell>
        </row>
        <row r="21">
          <cell r="D21" t="str">
            <v>Mimmack C</v>
          </cell>
          <cell r="H21"/>
          <cell r="AD21" t="str">
            <v/>
          </cell>
          <cell r="AE21" t="str">
            <v/>
          </cell>
        </row>
        <row r="22">
          <cell r="D22" t="str">
            <v>Gilbert S</v>
          </cell>
          <cell r="H22"/>
          <cell r="AD22" t="str">
            <v/>
          </cell>
          <cell r="AE22" t="str">
            <v/>
          </cell>
        </row>
        <row r="23">
          <cell r="D23" t="str">
            <v>Hutchings G</v>
          </cell>
          <cell r="H23"/>
          <cell r="AD23" t="str">
            <v/>
          </cell>
          <cell r="AE23" t="str">
            <v/>
          </cell>
        </row>
        <row r="24">
          <cell r="D24" t="str">
            <v>Wood C</v>
          </cell>
          <cell r="H24"/>
          <cell r="AD24" t="str">
            <v/>
          </cell>
          <cell r="AE24" t="str">
            <v/>
          </cell>
        </row>
        <row r="25">
          <cell r="D25" t="str">
            <v>extras</v>
          </cell>
          <cell r="H25">
            <v>12</v>
          </cell>
          <cell r="AD25" t="str">
            <v/>
          </cell>
          <cell r="AE25" t="str">
            <v/>
          </cell>
        </row>
        <row r="26">
          <cell r="D26" t="str">
            <v>Morgan-Smith B</v>
          </cell>
          <cell r="H26">
            <v>19</v>
          </cell>
          <cell r="AD26" t="str">
            <v/>
          </cell>
          <cell r="AE26" t="str">
            <v/>
          </cell>
        </row>
        <row r="27">
          <cell r="D27" t="str">
            <v>Hawkins C</v>
          </cell>
          <cell r="H27">
            <v>53</v>
          </cell>
          <cell r="AD27" t="str">
            <v/>
          </cell>
          <cell r="AE27" t="str">
            <v/>
          </cell>
        </row>
        <row r="28">
          <cell r="D28" t="str">
            <v>Barnard A</v>
          </cell>
          <cell r="H28">
            <v>1</v>
          </cell>
          <cell r="AD28" t="str">
            <v/>
          </cell>
          <cell r="AE28" t="str">
            <v/>
          </cell>
        </row>
        <row r="29">
          <cell r="D29" t="str">
            <v>Scott D</v>
          </cell>
          <cell r="H29">
            <v>27</v>
          </cell>
          <cell r="AD29" t="str">
            <v/>
          </cell>
          <cell r="AE29" t="str">
            <v/>
          </cell>
        </row>
        <row r="30">
          <cell r="D30" t="str">
            <v>Ahearne C</v>
          </cell>
          <cell r="H30">
            <v>0</v>
          </cell>
          <cell r="AD30" t="str">
            <v/>
          </cell>
          <cell r="AE30">
            <v>1</v>
          </cell>
        </row>
        <row r="31">
          <cell r="D31" t="str">
            <v>Scholes P</v>
          </cell>
          <cell r="H31">
            <v>18</v>
          </cell>
          <cell r="AD31" t="str">
            <v/>
          </cell>
          <cell r="AE31" t="str">
            <v/>
          </cell>
        </row>
        <row r="32">
          <cell r="D32" t="str">
            <v>Elburn A</v>
          </cell>
          <cell r="H32">
            <v>21</v>
          </cell>
          <cell r="AD32" t="str">
            <v/>
          </cell>
          <cell r="AE32" t="str">
            <v/>
          </cell>
        </row>
        <row r="33">
          <cell r="D33" t="str">
            <v>Matthews K</v>
          </cell>
          <cell r="H33">
            <v>0</v>
          </cell>
          <cell r="AD33" t="str">
            <v/>
          </cell>
          <cell r="AE33">
            <v>1</v>
          </cell>
        </row>
        <row r="34">
          <cell r="D34" t="str">
            <v>Bingham J</v>
          </cell>
          <cell r="H34">
            <v>0</v>
          </cell>
          <cell r="AD34" t="str">
            <v/>
          </cell>
          <cell r="AE34">
            <v>1</v>
          </cell>
        </row>
        <row r="35">
          <cell r="D35" t="str">
            <v>Mimmack C</v>
          </cell>
          <cell r="H35">
            <v>4</v>
          </cell>
          <cell r="AD35" t="str">
            <v/>
          </cell>
          <cell r="AE35" t="str">
            <v/>
          </cell>
        </row>
        <row r="36">
          <cell r="D36" t="str">
            <v>Gilbert S</v>
          </cell>
          <cell r="H36">
            <v>1</v>
          </cell>
          <cell r="AD36">
            <v>1</v>
          </cell>
          <cell r="AE36" t="str">
            <v/>
          </cell>
        </row>
        <row r="37">
          <cell r="D37" t="str">
            <v>Extras</v>
          </cell>
          <cell r="H37">
            <v>6</v>
          </cell>
          <cell r="AD37" t="str">
            <v/>
          </cell>
          <cell r="AE37" t="str">
            <v/>
          </cell>
        </row>
        <row r="38">
          <cell r="D38" t="str">
            <v>Matthews C</v>
          </cell>
          <cell r="H38">
            <v>54</v>
          </cell>
          <cell r="AD38" t="str">
            <v/>
          </cell>
          <cell r="AE38" t="str">
            <v/>
          </cell>
        </row>
        <row r="39">
          <cell r="D39" t="str">
            <v>Elburn A</v>
          </cell>
          <cell r="H39">
            <v>4</v>
          </cell>
          <cell r="AD39" t="str">
            <v/>
          </cell>
          <cell r="AE39" t="str">
            <v/>
          </cell>
        </row>
        <row r="40">
          <cell r="D40" t="str">
            <v>Barnard A</v>
          </cell>
          <cell r="H40">
            <v>31</v>
          </cell>
          <cell r="AD40" t="str">
            <v/>
          </cell>
          <cell r="AE40" t="str">
            <v/>
          </cell>
        </row>
        <row r="41">
          <cell r="D41" t="str">
            <v>Dawson N</v>
          </cell>
          <cell r="H41">
            <v>4</v>
          </cell>
          <cell r="AD41" t="str">
            <v/>
          </cell>
          <cell r="AE41" t="str">
            <v/>
          </cell>
        </row>
        <row r="42">
          <cell r="D42" t="str">
            <v>Matthews K</v>
          </cell>
          <cell r="H42">
            <v>0</v>
          </cell>
          <cell r="AD42" t="str">
            <v/>
          </cell>
          <cell r="AE42">
            <v>1</v>
          </cell>
        </row>
        <row r="43">
          <cell r="D43" t="str">
            <v>Bingham J</v>
          </cell>
          <cell r="H43">
            <v>0</v>
          </cell>
          <cell r="AD43" t="str">
            <v/>
          </cell>
          <cell r="AE43">
            <v>1</v>
          </cell>
        </row>
        <row r="44">
          <cell r="D44" t="str">
            <v>Booth R</v>
          </cell>
          <cell r="H44">
            <v>2</v>
          </cell>
          <cell r="AD44" t="str">
            <v/>
          </cell>
          <cell r="AE44" t="str">
            <v/>
          </cell>
        </row>
        <row r="45">
          <cell r="D45" t="str">
            <v>Holland R</v>
          </cell>
          <cell r="H45">
            <v>5</v>
          </cell>
          <cell r="AD45" t="str">
            <v/>
          </cell>
          <cell r="AE45" t="str">
            <v/>
          </cell>
        </row>
        <row r="46">
          <cell r="D46" t="str">
            <v>Mimmack C</v>
          </cell>
          <cell r="H46">
            <v>5</v>
          </cell>
          <cell r="AD46" t="str">
            <v/>
          </cell>
          <cell r="AE46" t="str">
            <v/>
          </cell>
        </row>
        <row r="47">
          <cell r="D47" t="str">
            <v>Wood C</v>
          </cell>
          <cell r="H47">
            <v>1</v>
          </cell>
          <cell r="AD47" t="str">
            <v/>
          </cell>
          <cell r="AE47" t="str">
            <v/>
          </cell>
        </row>
        <row r="48">
          <cell r="D48" t="str">
            <v>Gilbert S</v>
          </cell>
          <cell r="H48">
            <v>0</v>
          </cell>
          <cell r="AD48">
            <v>1</v>
          </cell>
          <cell r="AE48" t="str">
            <v/>
          </cell>
        </row>
        <row r="49">
          <cell r="D49" t="str">
            <v>Extras</v>
          </cell>
          <cell r="H49">
            <v>7</v>
          </cell>
          <cell r="AD49" t="str">
            <v/>
          </cell>
          <cell r="AE49" t="str">
            <v/>
          </cell>
        </row>
        <row r="50">
          <cell r="D50" t="str">
            <v>Matthews C</v>
          </cell>
          <cell r="H50">
            <v>27</v>
          </cell>
          <cell r="AD50" t="str">
            <v/>
          </cell>
          <cell r="AE50" t="str">
            <v/>
          </cell>
        </row>
        <row r="51">
          <cell r="D51" t="str">
            <v>Morgan-Smith B</v>
          </cell>
          <cell r="H51">
            <v>0</v>
          </cell>
          <cell r="AD51" t="str">
            <v/>
          </cell>
          <cell r="AE51">
            <v>1</v>
          </cell>
        </row>
        <row r="52">
          <cell r="D52" t="str">
            <v>Matthews K</v>
          </cell>
          <cell r="H52">
            <v>0</v>
          </cell>
          <cell r="AD52" t="str">
            <v/>
          </cell>
          <cell r="AE52">
            <v>1</v>
          </cell>
        </row>
        <row r="53">
          <cell r="D53" t="str">
            <v>Scott D</v>
          </cell>
          <cell r="H53">
            <v>5</v>
          </cell>
          <cell r="AD53" t="str">
            <v/>
          </cell>
          <cell r="AE53" t="str">
            <v/>
          </cell>
        </row>
        <row r="54">
          <cell r="D54" t="str">
            <v>Barnard A</v>
          </cell>
          <cell r="H54">
            <v>12</v>
          </cell>
          <cell r="AD54" t="str">
            <v/>
          </cell>
          <cell r="AE54" t="str">
            <v/>
          </cell>
        </row>
        <row r="55">
          <cell r="D55" t="str">
            <v>Elburn A</v>
          </cell>
          <cell r="H55">
            <v>8</v>
          </cell>
          <cell r="AD55" t="str">
            <v/>
          </cell>
          <cell r="AE55" t="str">
            <v/>
          </cell>
        </row>
        <row r="56">
          <cell r="D56" t="str">
            <v>Taylor P</v>
          </cell>
          <cell r="H56">
            <v>1</v>
          </cell>
          <cell r="AD56" t="str">
            <v/>
          </cell>
          <cell r="AE56" t="str">
            <v/>
          </cell>
        </row>
        <row r="57">
          <cell r="D57" t="str">
            <v>Holland R</v>
          </cell>
          <cell r="H57">
            <v>11</v>
          </cell>
          <cell r="AD57" t="str">
            <v/>
          </cell>
          <cell r="AE57" t="str">
            <v/>
          </cell>
        </row>
        <row r="58">
          <cell r="D58" t="str">
            <v>Mimmack C</v>
          </cell>
          <cell r="H58">
            <v>1</v>
          </cell>
          <cell r="AD58" t="str">
            <v/>
          </cell>
          <cell r="AE58" t="str">
            <v/>
          </cell>
        </row>
        <row r="59">
          <cell r="D59" t="str">
            <v>Gilbert S</v>
          </cell>
          <cell r="H59">
            <v>4</v>
          </cell>
          <cell r="AD59">
            <v>1</v>
          </cell>
          <cell r="AE59" t="str">
            <v/>
          </cell>
        </row>
        <row r="60">
          <cell r="D60"/>
          <cell r="H60"/>
          <cell r="AD60" t="str">
            <v/>
          </cell>
          <cell r="AE60" t="str">
            <v/>
          </cell>
        </row>
        <row r="61">
          <cell r="D61" t="str">
            <v>Extras</v>
          </cell>
          <cell r="H61">
            <v>9</v>
          </cell>
          <cell r="AD61" t="str">
            <v/>
          </cell>
          <cell r="AE61" t="str">
            <v/>
          </cell>
        </row>
        <row r="62">
          <cell r="D62" t="str">
            <v>Morgan-Smith B</v>
          </cell>
          <cell r="H62">
            <v>30</v>
          </cell>
          <cell r="AD62">
            <v>1</v>
          </cell>
          <cell r="AE62" t="str">
            <v/>
          </cell>
        </row>
        <row r="63">
          <cell r="D63" t="str">
            <v>Scott D</v>
          </cell>
          <cell r="H63">
            <v>15</v>
          </cell>
          <cell r="AD63">
            <v>1</v>
          </cell>
          <cell r="AE63" t="str">
            <v/>
          </cell>
        </row>
        <row r="64">
          <cell r="D64" t="str">
            <v>Matthews K</v>
          </cell>
          <cell r="H64">
            <v>27</v>
          </cell>
          <cell r="AD64">
            <v>1</v>
          </cell>
          <cell r="AE64" t="str">
            <v/>
          </cell>
        </row>
        <row r="65">
          <cell r="D65" t="str">
            <v>Scholes P</v>
          </cell>
          <cell r="H65"/>
          <cell r="AD65" t="str">
            <v/>
          </cell>
          <cell r="AE65" t="str">
            <v/>
          </cell>
        </row>
        <row r="66">
          <cell r="D66" t="str">
            <v>Gallant J</v>
          </cell>
          <cell r="H66"/>
          <cell r="AD66" t="str">
            <v/>
          </cell>
          <cell r="AE66" t="str">
            <v/>
          </cell>
        </row>
        <row r="67">
          <cell r="D67" t="str">
            <v>Ahearne C</v>
          </cell>
          <cell r="H67"/>
          <cell r="AD67" t="str">
            <v/>
          </cell>
          <cell r="AE67" t="str">
            <v/>
          </cell>
        </row>
        <row r="68">
          <cell r="D68" t="str">
            <v>Barnard A</v>
          </cell>
          <cell r="H68"/>
          <cell r="AD68" t="str">
            <v/>
          </cell>
          <cell r="AE68" t="str">
            <v/>
          </cell>
        </row>
        <row r="69">
          <cell r="D69" t="str">
            <v>Taylor P</v>
          </cell>
          <cell r="H69"/>
          <cell r="AD69" t="str">
            <v/>
          </cell>
          <cell r="AE69" t="str">
            <v/>
          </cell>
        </row>
        <row r="70">
          <cell r="D70" t="str">
            <v>Mimmack C</v>
          </cell>
          <cell r="H70"/>
          <cell r="AD70" t="str">
            <v/>
          </cell>
          <cell r="AE70" t="str">
            <v/>
          </cell>
        </row>
        <row r="71">
          <cell r="D71" t="str">
            <v>Gilbert S</v>
          </cell>
          <cell r="H71"/>
          <cell r="AD71" t="str">
            <v/>
          </cell>
          <cell r="AE71" t="str">
            <v/>
          </cell>
        </row>
        <row r="72">
          <cell r="D72"/>
          <cell r="H72"/>
          <cell r="AD72" t="str">
            <v/>
          </cell>
          <cell r="AE72" t="str">
            <v/>
          </cell>
        </row>
        <row r="73">
          <cell r="D73"/>
          <cell r="H73">
            <v>22</v>
          </cell>
          <cell r="AD73" t="str">
            <v/>
          </cell>
          <cell r="AE73" t="str">
            <v/>
          </cell>
        </row>
        <row r="74">
          <cell r="D74" t="str">
            <v>Matthews C</v>
          </cell>
          <cell r="H74">
            <v>20</v>
          </cell>
          <cell r="AD74">
            <v>1</v>
          </cell>
          <cell r="AE74" t="str">
            <v/>
          </cell>
        </row>
        <row r="75">
          <cell r="D75" t="str">
            <v>Morgan-Smith B</v>
          </cell>
          <cell r="H75">
            <v>12</v>
          </cell>
          <cell r="AD75" t="str">
            <v/>
          </cell>
          <cell r="AE75" t="str">
            <v/>
          </cell>
        </row>
        <row r="76">
          <cell r="D76" t="str">
            <v>Gallant J</v>
          </cell>
          <cell r="H76">
            <v>21</v>
          </cell>
          <cell r="AD76" t="str">
            <v/>
          </cell>
          <cell r="AE76" t="str">
            <v/>
          </cell>
        </row>
        <row r="77">
          <cell r="D77" t="str">
            <v>Ahearne C</v>
          </cell>
          <cell r="H77">
            <v>6</v>
          </cell>
          <cell r="AD77">
            <v>1</v>
          </cell>
          <cell r="AE77" t="str">
            <v/>
          </cell>
        </row>
        <row r="78">
          <cell r="D78" t="str">
            <v>Barnard A</v>
          </cell>
          <cell r="H78"/>
          <cell r="AD78" t="str">
            <v/>
          </cell>
          <cell r="AE78" t="str">
            <v/>
          </cell>
        </row>
        <row r="79">
          <cell r="D79" t="str">
            <v>Carsberg</v>
          </cell>
          <cell r="H79"/>
          <cell r="AD79" t="str">
            <v/>
          </cell>
          <cell r="AE79" t="str">
            <v/>
          </cell>
        </row>
        <row r="80">
          <cell r="D80" t="str">
            <v>Scholes P</v>
          </cell>
          <cell r="H80"/>
          <cell r="AD80" t="str">
            <v/>
          </cell>
          <cell r="AE80" t="str">
            <v/>
          </cell>
        </row>
        <row r="81">
          <cell r="D81" t="str">
            <v>Taylor P</v>
          </cell>
          <cell r="H81"/>
          <cell r="AD81" t="str">
            <v/>
          </cell>
          <cell r="AE81" t="str">
            <v/>
          </cell>
        </row>
        <row r="82">
          <cell r="D82" t="str">
            <v>Mimmack C</v>
          </cell>
          <cell r="H82"/>
          <cell r="AD82" t="str">
            <v/>
          </cell>
          <cell r="AE82" t="str">
            <v/>
          </cell>
        </row>
        <row r="83">
          <cell r="D83" t="str">
            <v>Gilbert S</v>
          </cell>
          <cell r="H83"/>
          <cell r="AD83" t="str">
            <v/>
          </cell>
          <cell r="AE83" t="str">
            <v/>
          </cell>
        </row>
        <row r="84">
          <cell r="D84" t="str">
            <v>Sims A</v>
          </cell>
          <cell r="H84"/>
          <cell r="AD84" t="str">
            <v/>
          </cell>
          <cell r="AE84" t="str">
            <v/>
          </cell>
        </row>
        <row r="85">
          <cell r="D85" t="str">
            <v>Extras</v>
          </cell>
          <cell r="H85">
            <v>8</v>
          </cell>
          <cell r="AD85" t="str">
            <v/>
          </cell>
          <cell r="AE85" t="str">
            <v/>
          </cell>
        </row>
        <row r="86">
          <cell r="D86" t="str">
            <v>Matthews C</v>
          </cell>
          <cell r="H86">
            <v>4</v>
          </cell>
          <cell r="AD86" t="str">
            <v/>
          </cell>
          <cell r="AE86" t="str">
            <v/>
          </cell>
        </row>
        <row r="87">
          <cell r="D87" t="str">
            <v>Morgan-Smith B</v>
          </cell>
          <cell r="H87">
            <v>2</v>
          </cell>
          <cell r="AD87" t="str">
            <v/>
          </cell>
          <cell r="AE87" t="str">
            <v/>
          </cell>
        </row>
        <row r="88">
          <cell r="D88" t="str">
            <v>Scott D</v>
          </cell>
          <cell r="H88">
            <v>16</v>
          </cell>
          <cell r="AD88" t="str">
            <v/>
          </cell>
          <cell r="AE88" t="str">
            <v/>
          </cell>
        </row>
        <row r="89">
          <cell r="D89" t="str">
            <v>Barnard A</v>
          </cell>
          <cell r="H89">
            <v>17</v>
          </cell>
          <cell r="AD89" t="str">
            <v/>
          </cell>
          <cell r="AE89" t="str">
            <v/>
          </cell>
        </row>
        <row r="90">
          <cell r="D90" t="str">
            <v>Ahearne C</v>
          </cell>
          <cell r="H90">
            <v>21</v>
          </cell>
          <cell r="AD90" t="str">
            <v/>
          </cell>
          <cell r="AE90" t="str">
            <v/>
          </cell>
        </row>
        <row r="91">
          <cell r="D91" t="str">
            <v>Matthews K</v>
          </cell>
          <cell r="H91">
            <v>0</v>
          </cell>
          <cell r="AD91" t="str">
            <v/>
          </cell>
          <cell r="AE91">
            <v>1</v>
          </cell>
        </row>
        <row r="92">
          <cell r="D92" t="str">
            <v>Elburn A</v>
          </cell>
          <cell r="H92">
            <v>0</v>
          </cell>
          <cell r="AD92" t="str">
            <v/>
          </cell>
          <cell r="AE92">
            <v>1</v>
          </cell>
        </row>
        <row r="93">
          <cell r="D93" t="str">
            <v>Holland R</v>
          </cell>
          <cell r="H93">
            <v>8</v>
          </cell>
          <cell r="AD93" t="str">
            <v/>
          </cell>
          <cell r="AE93" t="str">
            <v/>
          </cell>
        </row>
        <row r="94">
          <cell r="D94" t="str">
            <v>Wood C</v>
          </cell>
          <cell r="H94">
            <v>4</v>
          </cell>
          <cell r="AD94" t="str">
            <v/>
          </cell>
          <cell r="AE94" t="str">
            <v/>
          </cell>
        </row>
        <row r="95">
          <cell r="D95" t="str">
            <v>Mimmack C</v>
          </cell>
          <cell r="H95">
            <v>25</v>
          </cell>
          <cell r="AD95">
            <v>1</v>
          </cell>
          <cell r="AE95" t="str">
            <v/>
          </cell>
        </row>
        <row r="96">
          <cell r="D96" t="str">
            <v>Gilbert S</v>
          </cell>
          <cell r="H96">
            <v>11</v>
          </cell>
          <cell r="AD96" t="str">
            <v/>
          </cell>
          <cell r="AE96" t="str">
            <v/>
          </cell>
        </row>
        <row r="97">
          <cell r="D97" t="str">
            <v>Extras</v>
          </cell>
          <cell r="H97">
            <v>12</v>
          </cell>
          <cell r="AD97" t="str">
            <v/>
          </cell>
          <cell r="AE97" t="str">
            <v/>
          </cell>
        </row>
        <row r="98">
          <cell r="D98" t="str">
            <v>Matthews C</v>
          </cell>
          <cell r="H98">
            <v>8</v>
          </cell>
          <cell r="AD98" t="str">
            <v/>
          </cell>
          <cell r="AE98" t="str">
            <v/>
          </cell>
        </row>
        <row r="99">
          <cell r="D99" t="str">
            <v>Hutchings G</v>
          </cell>
          <cell r="H99">
            <v>17</v>
          </cell>
          <cell r="AD99" t="str">
            <v/>
          </cell>
          <cell r="AE99" t="str">
            <v/>
          </cell>
        </row>
        <row r="100">
          <cell r="D100" t="str">
            <v>Sub_1</v>
          </cell>
          <cell r="H100">
            <v>2</v>
          </cell>
          <cell r="AD100" t="str">
            <v/>
          </cell>
          <cell r="AE100" t="str">
            <v/>
          </cell>
        </row>
        <row r="101">
          <cell r="D101" t="str">
            <v>Barnard A</v>
          </cell>
          <cell r="H101">
            <v>15</v>
          </cell>
          <cell r="AD101" t="str">
            <v/>
          </cell>
          <cell r="AE101" t="str">
            <v/>
          </cell>
        </row>
        <row r="102">
          <cell r="D102" t="str">
            <v>Scholes P</v>
          </cell>
          <cell r="H102">
            <v>0</v>
          </cell>
          <cell r="AD102" t="str">
            <v/>
          </cell>
          <cell r="AE102">
            <v>1</v>
          </cell>
        </row>
        <row r="103">
          <cell r="D103" t="str">
            <v>Gilbert J</v>
          </cell>
          <cell r="H103">
            <v>0</v>
          </cell>
          <cell r="AD103" t="str">
            <v/>
          </cell>
          <cell r="AE103">
            <v>1</v>
          </cell>
        </row>
        <row r="104">
          <cell r="D104" t="str">
            <v>Matthews K</v>
          </cell>
          <cell r="H104">
            <v>0</v>
          </cell>
          <cell r="AD104" t="str">
            <v/>
          </cell>
          <cell r="AE104">
            <v>1</v>
          </cell>
        </row>
        <row r="105">
          <cell r="D105" t="str">
            <v>Taylor P</v>
          </cell>
          <cell r="H105">
            <v>0</v>
          </cell>
          <cell r="AD105" t="str">
            <v/>
          </cell>
          <cell r="AE105">
            <v>1</v>
          </cell>
        </row>
        <row r="106">
          <cell r="D106" t="str">
            <v>Wood C</v>
          </cell>
          <cell r="H106">
            <v>13</v>
          </cell>
          <cell r="AD106">
            <v>1</v>
          </cell>
          <cell r="AE106" t="str">
            <v/>
          </cell>
        </row>
        <row r="107">
          <cell r="D107" t="str">
            <v>Mimmack C</v>
          </cell>
          <cell r="H107">
            <v>1</v>
          </cell>
          <cell r="AD107">
            <v>1</v>
          </cell>
          <cell r="AE107" t="str">
            <v/>
          </cell>
        </row>
        <row r="108">
          <cell r="D108" t="str">
            <v>Gilbert S</v>
          </cell>
          <cell r="H108"/>
          <cell r="AD108" t="str">
            <v/>
          </cell>
          <cell r="AE108" t="str">
            <v/>
          </cell>
        </row>
        <row r="109">
          <cell r="D109" t="str">
            <v>Extras</v>
          </cell>
          <cell r="H109">
            <v>24</v>
          </cell>
          <cell r="AD109" t="str">
            <v/>
          </cell>
          <cell r="AE109" t="str">
            <v/>
          </cell>
        </row>
        <row r="110">
          <cell r="D110" t="str">
            <v>Matthews C</v>
          </cell>
          <cell r="H110">
            <v>0</v>
          </cell>
          <cell r="AD110" t="str">
            <v/>
          </cell>
          <cell r="AE110">
            <v>1</v>
          </cell>
        </row>
        <row r="111">
          <cell r="D111" t="str">
            <v>Wood C</v>
          </cell>
          <cell r="H111">
            <v>15</v>
          </cell>
          <cell r="AD111" t="str">
            <v/>
          </cell>
          <cell r="AE111" t="str">
            <v/>
          </cell>
        </row>
        <row r="112">
          <cell r="D112" t="str">
            <v>Barnard A</v>
          </cell>
          <cell r="H112">
            <v>32</v>
          </cell>
          <cell r="AD112" t="str">
            <v/>
          </cell>
          <cell r="AE112" t="str">
            <v/>
          </cell>
        </row>
        <row r="113">
          <cell r="D113" t="str">
            <v>Mimmack C</v>
          </cell>
          <cell r="H113">
            <v>1</v>
          </cell>
          <cell r="AD113" t="str">
            <v/>
          </cell>
          <cell r="AE113" t="str">
            <v/>
          </cell>
        </row>
        <row r="114">
          <cell r="D114" t="str">
            <v>Gilbert J</v>
          </cell>
          <cell r="H114">
            <v>11</v>
          </cell>
          <cell r="AD114" t="str">
            <v/>
          </cell>
          <cell r="AE114" t="str">
            <v/>
          </cell>
        </row>
        <row r="115">
          <cell r="D115" t="str">
            <v>Taylor P</v>
          </cell>
          <cell r="H115">
            <v>0</v>
          </cell>
          <cell r="AD115" t="str">
            <v/>
          </cell>
          <cell r="AE115">
            <v>1</v>
          </cell>
        </row>
        <row r="116">
          <cell r="D116" t="str">
            <v>Gilbert S</v>
          </cell>
          <cell r="H116">
            <v>2</v>
          </cell>
          <cell r="AD116" t="str">
            <v/>
          </cell>
          <cell r="AE116" t="str">
            <v/>
          </cell>
        </row>
        <row r="117">
          <cell r="D117" t="str">
            <v>Matthews K</v>
          </cell>
          <cell r="H117">
            <v>1</v>
          </cell>
          <cell r="AD117" t="str">
            <v/>
          </cell>
          <cell r="AE117" t="str">
            <v/>
          </cell>
        </row>
        <row r="118">
          <cell r="D118" t="str">
            <v>Hutchings G</v>
          </cell>
          <cell r="H118">
            <v>4</v>
          </cell>
          <cell r="AD118" t="str">
            <v/>
          </cell>
          <cell r="AE118" t="str">
            <v/>
          </cell>
        </row>
        <row r="119">
          <cell r="D119" t="str">
            <v>Scholes P</v>
          </cell>
          <cell r="H119">
            <v>4</v>
          </cell>
          <cell r="AD119">
            <v>1</v>
          </cell>
          <cell r="AE119" t="str">
            <v/>
          </cell>
        </row>
        <row r="120">
          <cell r="D120"/>
          <cell r="H120"/>
          <cell r="AD120" t="str">
            <v/>
          </cell>
          <cell r="AE120" t="str">
            <v/>
          </cell>
        </row>
        <row r="121">
          <cell r="D121" t="str">
            <v>Extras</v>
          </cell>
          <cell r="H121">
            <v>13</v>
          </cell>
          <cell r="AD121" t="str">
            <v/>
          </cell>
          <cell r="AE121" t="str">
            <v/>
          </cell>
        </row>
        <row r="122">
          <cell r="D122" t="str">
            <v>Matthews C</v>
          </cell>
          <cell r="H122">
            <v>28</v>
          </cell>
          <cell r="AD122" t="str">
            <v/>
          </cell>
          <cell r="AE122" t="str">
            <v/>
          </cell>
        </row>
        <row r="123">
          <cell r="D123" t="str">
            <v>Morgan-Smith B</v>
          </cell>
          <cell r="H123">
            <v>9</v>
          </cell>
          <cell r="AD123" t="str">
            <v/>
          </cell>
          <cell r="AE123" t="str">
            <v/>
          </cell>
        </row>
        <row r="124">
          <cell r="D124" t="str">
            <v>Barnard A</v>
          </cell>
          <cell r="H124">
            <v>109</v>
          </cell>
          <cell r="AD124">
            <v>1</v>
          </cell>
          <cell r="AE124" t="str">
            <v/>
          </cell>
        </row>
        <row r="125">
          <cell r="D125" t="str">
            <v>Scott D</v>
          </cell>
          <cell r="H125">
            <v>8</v>
          </cell>
          <cell r="AD125" t="str">
            <v/>
          </cell>
          <cell r="AE125" t="str">
            <v/>
          </cell>
        </row>
        <row r="126">
          <cell r="D126" t="str">
            <v>Sims A</v>
          </cell>
          <cell r="H126">
            <v>2</v>
          </cell>
          <cell r="AD126" t="str">
            <v/>
          </cell>
          <cell r="AE126" t="str">
            <v/>
          </cell>
        </row>
        <row r="127">
          <cell r="D127" t="str">
            <v>Matthews K</v>
          </cell>
          <cell r="H127">
            <v>23</v>
          </cell>
          <cell r="AD127">
            <v>1</v>
          </cell>
          <cell r="AE127" t="str">
            <v/>
          </cell>
        </row>
        <row r="128">
          <cell r="D128" t="str">
            <v>Taylor P</v>
          </cell>
          <cell r="H128"/>
          <cell r="AD128" t="str">
            <v/>
          </cell>
          <cell r="AE128" t="str">
            <v/>
          </cell>
        </row>
        <row r="129">
          <cell r="D129" t="str">
            <v>Mimmack C</v>
          </cell>
          <cell r="H129"/>
          <cell r="AD129" t="str">
            <v/>
          </cell>
          <cell r="AE129" t="str">
            <v/>
          </cell>
        </row>
        <row r="130">
          <cell r="D130" t="str">
            <v>Silk R</v>
          </cell>
          <cell r="H130"/>
          <cell r="AD130" t="str">
            <v/>
          </cell>
          <cell r="AE130" t="str">
            <v/>
          </cell>
        </row>
        <row r="131">
          <cell r="D131" t="str">
            <v>Drever A</v>
          </cell>
          <cell r="H131"/>
          <cell r="AD131" t="str">
            <v/>
          </cell>
          <cell r="AE131" t="str">
            <v/>
          </cell>
        </row>
        <row r="132">
          <cell r="D132" t="str">
            <v>Gilbert S</v>
          </cell>
          <cell r="H132"/>
          <cell r="AD132" t="str">
            <v/>
          </cell>
          <cell r="AE132" t="str">
            <v/>
          </cell>
        </row>
        <row r="133">
          <cell r="D133" t="str">
            <v>Extras</v>
          </cell>
          <cell r="H133">
            <v>10</v>
          </cell>
          <cell r="AD133" t="str">
            <v/>
          </cell>
          <cell r="AE133" t="str">
            <v/>
          </cell>
        </row>
        <row r="134">
          <cell r="D134" t="str">
            <v>Gilbert J</v>
          </cell>
          <cell r="H134">
            <v>24</v>
          </cell>
          <cell r="AD134" t="str">
            <v/>
          </cell>
          <cell r="AE134" t="str">
            <v/>
          </cell>
        </row>
        <row r="135">
          <cell r="D135" t="str">
            <v>Ahearne C</v>
          </cell>
          <cell r="H135">
            <v>30</v>
          </cell>
          <cell r="AD135" t="str">
            <v/>
          </cell>
          <cell r="AE135" t="str">
            <v/>
          </cell>
        </row>
        <row r="136">
          <cell r="D136" t="str">
            <v>Barnard A</v>
          </cell>
          <cell r="H136">
            <v>95</v>
          </cell>
          <cell r="AD136" t="str">
            <v/>
          </cell>
          <cell r="AE136" t="str">
            <v/>
          </cell>
        </row>
        <row r="137">
          <cell r="D137" t="str">
            <v>Scott D</v>
          </cell>
          <cell r="H137">
            <v>29</v>
          </cell>
          <cell r="AD137" t="str">
            <v/>
          </cell>
          <cell r="AE137" t="str">
            <v/>
          </cell>
        </row>
        <row r="138">
          <cell r="D138" t="str">
            <v>Baucher T</v>
          </cell>
          <cell r="H138">
            <v>41</v>
          </cell>
          <cell r="AD138">
            <v>1</v>
          </cell>
          <cell r="AE138" t="str">
            <v/>
          </cell>
        </row>
        <row r="139">
          <cell r="D139" t="str">
            <v>Matthews K</v>
          </cell>
          <cell r="H139">
            <v>5</v>
          </cell>
          <cell r="AD139" t="str">
            <v/>
          </cell>
          <cell r="AE139" t="str">
            <v/>
          </cell>
        </row>
        <row r="140">
          <cell r="D140" t="str">
            <v>Hutchings G</v>
          </cell>
          <cell r="H140">
            <v>4</v>
          </cell>
          <cell r="AD140">
            <v>1</v>
          </cell>
          <cell r="AE140" t="str">
            <v/>
          </cell>
        </row>
        <row r="141">
          <cell r="D141" t="str">
            <v>Bingham J</v>
          </cell>
          <cell r="H141"/>
          <cell r="AD141" t="str">
            <v/>
          </cell>
          <cell r="AE141" t="str">
            <v/>
          </cell>
        </row>
        <row r="142">
          <cell r="D142" t="str">
            <v>Taylor P</v>
          </cell>
          <cell r="H142"/>
          <cell r="AD142" t="str">
            <v/>
          </cell>
          <cell r="AE142" t="str">
            <v/>
          </cell>
        </row>
        <row r="143">
          <cell r="D143" t="str">
            <v>Mimmack C</v>
          </cell>
          <cell r="H143"/>
          <cell r="AD143" t="str">
            <v/>
          </cell>
          <cell r="AE143" t="str">
            <v/>
          </cell>
        </row>
        <row r="144">
          <cell r="D144" t="str">
            <v>Gilbert S</v>
          </cell>
          <cell r="H144"/>
          <cell r="AD144" t="str">
            <v/>
          </cell>
          <cell r="AE144" t="str">
            <v/>
          </cell>
        </row>
        <row r="145">
          <cell r="D145" t="str">
            <v>Extras</v>
          </cell>
          <cell r="H145">
            <v>29</v>
          </cell>
          <cell r="AD145" t="str">
            <v/>
          </cell>
          <cell r="AE145" t="str">
            <v/>
          </cell>
        </row>
        <row r="146">
          <cell r="D146" t="str">
            <v>Morgan-Smith B</v>
          </cell>
          <cell r="H146">
            <v>6</v>
          </cell>
          <cell r="AD146" t="str">
            <v/>
          </cell>
          <cell r="AE146" t="str">
            <v/>
          </cell>
        </row>
        <row r="147">
          <cell r="D147" t="str">
            <v>Ahearne C</v>
          </cell>
          <cell r="H147">
            <v>17</v>
          </cell>
          <cell r="AD147" t="str">
            <v/>
          </cell>
          <cell r="AE147" t="str">
            <v/>
          </cell>
        </row>
        <row r="148">
          <cell r="D148" t="str">
            <v>Barnard A</v>
          </cell>
          <cell r="H148">
            <v>55</v>
          </cell>
          <cell r="AD148" t="str">
            <v/>
          </cell>
          <cell r="AE148" t="str">
            <v/>
          </cell>
        </row>
        <row r="149">
          <cell r="D149" t="str">
            <v>Scott D</v>
          </cell>
          <cell r="H149">
            <v>1</v>
          </cell>
          <cell r="AD149" t="str">
            <v/>
          </cell>
          <cell r="AE149" t="str">
            <v/>
          </cell>
        </row>
        <row r="150">
          <cell r="D150" t="str">
            <v>Adcock M</v>
          </cell>
          <cell r="H150">
            <v>69</v>
          </cell>
          <cell r="AD150" t="str">
            <v/>
          </cell>
          <cell r="AE150" t="str">
            <v/>
          </cell>
        </row>
        <row r="151">
          <cell r="D151" t="str">
            <v>Gilbert J</v>
          </cell>
          <cell r="H151">
            <v>15</v>
          </cell>
          <cell r="AD151" t="str">
            <v/>
          </cell>
          <cell r="AE151" t="str">
            <v/>
          </cell>
        </row>
        <row r="152">
          <cell r="D152" t="str">
            <v>Matthews K</v>
          </cell>
          <cell r="H152">
            <v>0</v>
          </cell>
          <cell r="AD152" t="str">
            <v/>
          </cell>
          <cell r="AE152">
            <v>1</v>
          </cell>
        </row>
        <row r="153">
          <cell r="D153" t="str">
            <v>Hutchings G</v>
          </cell>
          <cell r="H153">
            <v>2</v>
          </cell>
          <cell r="AD153" t="str">
            <v/>
          </cell>
          <cell r="AE153" t="str">
            <v/>
          </cell>
        </row>
        <row r="154">
          <cell r="D154" t="str">
            <v>Bingham J</v>
          </cell>
          <cell r="H154">
            <v>0</v>
          </cell>
          <cell r="AD154" t="str">
            <v/>
          </cell>
          <cell r="AE154">
            <v>1</v>
          </cell>
        </row>
        <row r="155">
          <cell r="D155" t="str">
            <v>Mimmack C</v>
          </cell>
          <cell r="H155">
            <v>0</v>
          </cell>
          <cell r="AD155" t="str">
            <v/>
          </cell>
          <cell r="AE155">
            <v>1</v>
          </cell>
        </row>
        <row r="156">
          <cell r="D156" t="str">
            <v>Gilbert S</v>
          </cell>
          <cell r="H156">
            <v>0</v>
          </cell>
          <cell r="AD156">
            <v>1</v>
          </cell>
          <cell r="AE156" t="str">
            <v/>
          </cell>
        </row>
        <row r="157">
          <cell r="D157" t="str">
            <v>Extras</v>
          </cell>
          <cell r="H157">
            <v>38</v>
          </cell>
          <cell r="AD157" t="str">
            <v/>
          </cell>
          <cell r="AE157" t="str">
            <v/>
          </cell>
        </row>
        <row r="158">
          <cell r="D158" t="str">
            <v>Morgan-Smith B</v>
          </cell>
          <cell r="H158">
            <v>2</v>
          </cell>
          <cell r="AD158" t="str">
            <v/>
          </cell>
          <cell r="AE158" t="str">
            <v/>
          </cell>
        </row>
        <row r="159">
          <cell r="D159" t="str">
            <v>Ahearne C</v>
          </cell>
          <cell r="H159">
            <v>34</v>
          </cell>
          <cell r="AD159" t="str">
            <v/>
          </cell>
          <cell r="AE159" t="str">
            <v/>
          </cell>
        </row>
        <row r="160">
          <cell r="D160" t="str">
            <v>Barnard A</v>
          </cell>
          <cell r="H160">
            <v>22</v>
          </cell>
          <cell r="AD160" t="str">
            <v/>
          </cell>
          <cell r="AE160" t="str">
            <v/>
          </cell>
        </row>
        <row r="161">
          <cell r="D161" t="str">
            <v>Scott D</v>
          </cell>
          <cell r="H161">
            <v>7</v>
          </cell>
          <cell r="AD161" t="str">
            <v/>
          </cell>
          <cell r="AE161" t="str">
            <v/>
          </cell>
        </row>
        <row r="162">
          <cell r="D162" t="str">
            <v>Gilbert J</v>
          </cell>
          <cell r="H162">
            <v>41</v>
          </cell>
          <cell r="AD162" t="str">
            <v/>
          </cell>
          <cell r="AE162" t="str">
            <v/>
          </cell>
        </row>
        <row r="163">
          <cell r="D163" t="str">
            <v>Elburn A</v>
          </cell>
          <cell r="H163">
            <v>26</v>
          </cell>
          <cell r="AD163" t="str">
            <v/>
          </cell>
          <cell r="AE163" t="str">
            <v/>
          </cell>
        </row>
        <row r="164">
          <cell r="D164" t="str">
            <v>Taylor P</v>
          </cell>
          <cell r="H164">
            <v>5</v>
          </cell>
          <cell r="AD164">
            <v>1</v>
          </cell>
          <cell r="AE164" t="str">
            <v/>
          </cell>
        </row>
        <row r="165">
          <cell r="D165" t="str">
            <v>Matthews K</v>
          </cell>
          <cell r="H165">
            <v>0</v>
          </cell>
          <cell r="AD165" t="str">
            <v/>
          </cell>
          <cell r="AE165">
            <v>1</v>
          </cell>
        </row>
        <row r="166">
          <cell r="D166" t="str">
            <v>Mimmack C</v>
          </cell>
          <cell r="H166">
            <v>0</v>
          </cell>
          <cell r="AD166">
            <v>1</v>
          </cell>
          <cell r="AE166" t="str">
            <v/>
          </cell>
        </row>
        <row r="167">
          <cell r="D167" t="str">
            <v>Wood C</v>
          </cell>
          <cell r="H167"/>
          <cell r="AD167" t="str">
            <v/>
          </cell>
          <cell r="AE167" t="str">
            <v/>
          </cell>
        </row>
        <row r="168">
          <cell r="D168" t="str">
            <v>Gilbert S</v>
          </cell>
          <cell r="H168"/>
          <cell r="AD168" t="str">
            <v/>
          </cell>
          <cell r="AE168" t="str">
            <v/>
          </cell>
        </row>
        <row r="169">
          <cell r="D169" t="str">
            <v>Extras</v>
          </cell>
          <cell r="H169">
            <v>30</v>
          </cell>
          <cell r="AD169" t="str">
            <v/>
          </cell>
          <cell r="AE169" t="str">
            <v/>
          </cell>
        </row>
        <row r="170">
          <cell r="D170" t="str">
            <v>Gilbert J</v>
          </cell>
          <cell r="H170">
            <v>6</v>
          </cell>
          <cell r="AD170" t="str">
            <v/>
          </cell>
          <cell r="AE170" t="str">
            <v/>
          </cell>
        </row>
        <row r="171">
          <cell r="D171" t="str">
            <v>Ahearne C</v>
          </cell>
          <cell r="H171">
            <v>58</v>
          </cell>
          <cell r="AD171" t="str">
            <v/>
          </cell>
          <cell r="AE171" t="str">
            <v/>
          </cell>
        </row>
        <row r="172">
          <cell r="D172" t="str">
            <v>Barnard A</v>
          </cell>
          <cell r="H172">
            <v>63</v>
          </cell>
          <cell r="AD172" t="str">
            <v/>
          </cell>
          <cell r="AE172" t="str">
            <v/>
          </cell>
        </row>
        <row r="173">
          <cell r="D173" t="str">
            <v>Scott D</v>
          </cell>
          <cell r="H173">
            <v>8</v>
          </cell>
          <cell r="AD173">
            <v>1</v>
          </cell>
          <cell r="AE173" t="str">
            <v/>
          </cell>
        </row>
        <row r="174">
          <cell r="D174" t="str">
            <v>Wood C</v>
          </cell>
          <cell r="H174">
            <v>15</v>
          </cell>
          <cell r="AD174">
            <v>1</v>
          </cell>
          <cell r="AE174" t="str">
            <v/>
          </cell>
        </row>
        <row r="175">
          <cell r="D175" t="str">
            <v>Elburn A</v>
          </cell>
          <cell r="H175"/>
          <cell r="AD175" t="str">
            <v/>
          </cell>
          <cell r="AE175" t="str">
            <v/>
          </cell>
        </row>
        <row r="176">
          <cell r="D176" t="str">
            <v>Bingham J</v>
          </cell>
          <cell r="H176"/>
          <cell r="AD176" t="str">
            <v/>
          </cell>
          <cell r="AE176" t="str">
            <v/>
          </cell>
        </row>
        <row r="177">
          <cell r="D177" t="str">
            <v>Sims A</v>
          </cell>
          <cell r="H177"/>
          <cell r="AD177" t="str">
            <v/>
          </cell>
          <cell r="AE177" t="str">
            <v/>
          </cell>
        </row>
        <row r="178">
          <cell r="D178" t="str">
            <v>Holland R</v>
          </cell>
          <cell r="H178"/>
          <cell r="AD178" t="str">
            <v/>
          </cell>
          <cell r="AE178" t="str">
            <v/>
          </cell>
        </row>
        <row r="179">
          <cell r="D179" t="str">
            <v>Mimmack C</v>
          </cell>
          <cell r="H179"/>
          <cell r="AD179" t="str">
            <v/>
          </cell>
          <cell r="AE179" t="str">
            <v/>
          </cell>
        </row>
        <row r="180">
          <cell r="D180" t="str">
            <v>Gilbert S</v>
          </cell>
          <cell r="H180"/>
          <cell r="AD180" t="str">
            <v/>
          </cell>
          <cell r="AE180" t="str">
            <v/>
          </cell>
        </row>
        <row r="181">
          <cell r="D181" t="str">
            <v>Extras</v>
          </cell>
          <cell r="H181">
            <v>8</v>
          </cell>
          <cell r="AD181" t="str">
            <v/>
          </cell>
          <cell r="AE181" t="str">
            <v/>
          </cell>
        </row>
        <row r="182">
          <cell r="D182" t="str">
            <v>Sub_1</v>
          </cell>
          <cell r="H182">
            <v>40</v>
          </cell>
          <cell r="AD182" t="str">
            <v/>
          </cell>
          <cell r="AE182" t="str">
            <v/>
          </cell>
        </row>
        <row r="183">
          <cell r="D183" t="str">
            <v>Elburn A</v>
          </cell>
          <cell r="H183">
            <v>6</v>
          </cell>
          <cell r="AD183" t="str">
            <v/>
          </cell>
          <cell r="AE183" t="str">
            <v/>
          </cell>
        </row>
        <row r="184">
          <cell r="D184" t="str">
            <v>Barnard A</v>
          </cell>
          <cell r="H184">
            <v>60</v>
          </cell>
          <cell r="AD184" t="str">
            <v/>
          </cell>
          <cell r="AE184" t="str">
            <v/>
          </cell>
        </row>
        <row r="185">
          <cell r="D185" t="str">
            <v>Scott D</v>
          </cell>
          <cell r="H185">
            <v>20</v>
          </cell>
          <cell r="AD185">
            <v>1</v>
          </cell>
          <cell r="AE185" t="str">
            <v/>
          </cell>
        </row>
        <row r="186">
          <cell r="D186" t="str">
            <v>Gallant G</v>
          </cell>
          <cell r="H186">
            <v>5</v>
          </cell>
          <cell r="AD186" t="str">
            <v/>
          </cell>
          <cell r="AE186" t="str">
            <v/>
          </cell>
        </row>
        <row r="187">
          <cell r="D187" t="str">
            <v>Sims A</v>
          </cell>
          <cell r="H187">
            <v>7</v>
          </cell>
          <cell r="AD187">
            <v>1</v>
          </cell>
          <cell r="AE187" t="str">
            <v/>
          </cell>
        </row>
        <row r="188">
          <cell r="D188" t="str">
            <v>Matthews K</v>
          </cell>
          <cell r="H188"/>
          <cell r="AD188" t="str">
            <v/>
          </cell>
          <cell r="AE188" t="str">
            <v/>
          </cell>
        </row>
        <row r="189">
          <cell r="D189" t="str">
            <v>Bingham J</v>
          </cell>
          <cell r="H189"/>
          <cell r="AD189" t="str">
            <v/>
          </cell>
          <cell r="AE189" t="str">
            <v/>
          </cell>
        </row>
        <row r="190">
          <cell r="D190" t="str">
            <v>Mimmack C</v>
          </cell>
          <cell r="H190"/>
          <cell r="AD190" t="str">
            <v/>
          </cell>
          <cell r="AE190" t="str">
            <v/>
          </cell>
        </row>
        <row r="191">
          <cell r="D191" t="str">
            <v>Gilbert S</v>
          </cell>
          <cell r="H191"/>
          <cell r="AD191" t="str">
            <v/>
          </cell>
          <cell r="AE191" t="str">
            <v/>
          </cell>
        </row>
        <row r="192">
          <cell r="D192" t="str">
            <v>Toynbee J</v>
          </cell>
          <cell r="H192"/>
          <cell r="AD192" t="str">
            <v/>
          </cell>
          <cell r="AE192" t="str">
            <v/>
          </cell>
        </row>
        <row r="193">
          <cell r="D193" t="str">
            <v>Extras</v>
          </cell>
          <cell r="H193">
            <v>10</v>
          </cell>
          <cell r="AD193" t="str">
            <v/>
          </cell>
          <cell r="AE193" t="str">
            <v/>
          </cell>
        </row>
        <row r="194">
          <cell r="D194" t="str">
            <v>Gilbert J</v>
          </cell>
          <cell r="H194">
            <v>22</v>
          </cell>
          <cell r="AD194" t="str">
            <v/>
          </cell>
          <cell r="AE194" t="str">
            <v/>
          </cell>
        </row>
        <row r="195">
          <cell r="D195" t="str">
            <v>Elburn A</v>
          </cell>
          <cell r="H195">
            <v>9</v>
          </cell>
          <cell r="AD195" t="str">
            <v/>
          </cell>
          <cell r="AE195" t="str">
            <v/>
          </cell>
        </row>
        <row r="196">
          <cell r="D196" t="str">
            <v>Barnard A</v>
          </cell>
          <cell r="H196">
            <v>17</v>
          </cell>
          <cell r="AD196" t="str">
            <v/>
          </cell>
          <cell r="AE196" t="str">
            <v/>
          </cell>
        </row>
        <row r="197">
          <cell r="D197" t="str">
            <v>Scott D</v>
          </cell>
          <cell r="H197">
            <v>26</v>
          </cell>
          <cell r="AD197">
            <v>1</v>
          </cell>
          <cell r="AE197" t="str">
            <v/>
          </cell>
        </row>
        <row r="198">
          <cell r="D198" t="str">
            <v>Ahearne C</v>
          </cell>
          <cell r="H198">
            <v>23</v>
          </cell>
          <cell r="AD198">
            <v>1</v>
          </cell>
          <cell r="AE198" t="str">
            <v/>
          </cell>
        </row>
        <row r="199">
          <cell r="D199" t="str">
            <v>Matthews K</v>
          </cell>
          <cell r="H199"/>
          <cell r="AD199" t="str">
            <v/>
          </cell>
          <cell r="AE199" t="str">
            <v/>
          </cell>
        </row>
        <row r="200">
          <cell r="D200" t="str">
            <v>Morgan-Smith B</v>
          </cell>
          <cell r="H200"/>
          <cell r="AD200" t="str">
            <v/>
          </cell>
          <cell r="AE200" t="str">
            <v/>
          </cell>
        </row>
        <row r="201">
          <cell r="D201" t="str">
            <v>Holland R</v>
          </cell>
          <cell r="H201"/>
          <cell r="AD201" t="str">
            <v/>
          </cell>
          <cell r="AE201" t="str">
            <v/>
          </cell>
        </row>
        <row r="202">
          <cell r="D202" t="str">
            <v>Taylor P</v>
          </cell>
          <cell r="H202"/>
          <cell r="AD202" t="str">
            <v/>
          </cell>
          <cell r="AE202" t="str">
            <v/>
          </cell>
        </row>
        <row r="203">
          <cell r="D203" t="str">
            <v>Mimmack C</v>
          </cell>
          <cell r="H203"/>
          <cell r="AD203" t="str">
            <v/>
          </cell>
          <cell r="AE203" t="str">
            <v/>
          </cell>
        </row>
        <row r="204">
          <cell r="D204" t="str">
            <v>Gilbert S</v>
          </cell>
          <cell r="H204"/>
          <cell r="AD204" t="str">
            <v/>
          </cell>
          <cell r="AE204" t="str">
            <v/>
          </cell>
        </row>
        <row r="205">
          <cell r="D205" t="str">
            <v>Extras</v>
          </cell>
          <cell r="H205">
            <v>7</v>
          </cell>
          <cell r="AD205" t="str">
            <v/>
          </cell>
          <cell r="AE205" t="str">
            <v/>
          </cell>
        </row>
        <row r="206">
          <cell r="D206" t="str">
            <v>Taylor P</v>
          </cell>
          <cell r="H206">
            <v>5</v>
          </cell>
          <cell r="AD206" t="str">
            <v/>
          </cell>
          <cell r="AE206" t="str">
            <v/>
          </cell>
        </row>
        <row r="207">
          <cell r="D207" t="str">
            <v>Ahearne C</v>
          </cell>
          <cell r="H207">
            <v>13</v>
          </cell>
          <cell r="AD207" t="str">
            <v/>
          </cell>
          <cell r="AE207" t="str">
            <v/>
          </cell>
        </row>
        <row r="208">
          <cell r="D208" t="str">
            <v>Barnard A</v>
          </cell>
          <cell r="H208">
            <v>15</v>
          </cell>
          <cell r="AD208" t="str">
            <v/>
          </cell>
          <cell r="AE208" t="str">
            <v/>
          </cell>
        </row>
        <row r="209">
          <cell r="D209" t="str">
            <v>Scholes P</v>
          </cell>
          <cell r="H209">
            <v>2</v>
          </cell>
          <cell r="AD209" t="str">
            <v/>
          </cell>
          <cell r="AE209" t="str">
            <v/>
          </cell>
        </row>
        <row r="210">
          <cell r="D210" t="str">
            <v>Holland R</v>
          </cell>
          <cell r="H210">
            <v>5</v>
          </cell>
          <cell r="AD210" t="str">
            <v/>
          </cell>
          <cell r="AE210" t="str">
            <v/>
          </cell>
        </row>
        <row r="211">
          <cell r="D211" t="str">
            <v>Matthews K</v>
          </cell>
          <cell r="H211">
            <v>18</v>
          </cell>
          <cell r="AD211" t="str">
            <v/>
          </cell>
          <cell r="AE211" t="str">
            <v/>
          </cell>
        </row>
        <row r="212">
          <cell r="D212" t="str">
            <v>Morgan-Smith B</v>
          </cell>
          <cell r="H212">
            <v>37</v>
          </cell>
          <cell r="AD212" t="str">
            <v/>
          </cell>
          <cell r="AE212" t="str">
            <v/>
          </cell>
        </row>
        <row r="213">
          <cell r="D213" t="str">
            <v>Elburn A</v>
          </cell>
          <cell r="H213">
            <v>1</v>
          </cell>
          <cell r="AD213" t="str">
            <v/>
          </cell>
          <cell r="AE213" t="str">
            <v/>
          </cell>
        </row>
        <row r="214">
          <cell r="D214" t="str">
            <v>Wood C</v>
          </cell>
          <cell r="H214">
            <v>0</v>
          </cell>
          <cell r="AD214" t="str">
            <v/>
          </cell>
          <cell r="AE214">
            <v>1</v>
          </cell>
        </row>
        <row r="215">
          <cell r="D215" t="str">
            <v>Mimmack C</v>
          </cell>
          <cell r="H215">
            <v>1</v>
          </cell>
          <cell r="AD215">
            <v>1</v>
          </cell>
          <cell r="AE215" t="str">
            <v/>
          </cell>
        </row>
        <row r="216">
          <cell r="D216" t="str">
            <v>Gilbert S</v>
          </cell>
          <cell r="H216">
            <v>0</v>
          </cell>
          <cell r="AD216" t="str">
            <v/>
          </cell>
          <cell r="AE216">
            <v>1</v>
          </cell>
        </row>
        <row r="217">
          <cell r="D217" t="str">
            <v>Extras</v>
          </cell>
          <cell r="H217">
            <v>44</v>
          </cell>
          <cell r="AD217" t="str">
            <v/>
          </cell>
          <cell r="AE217" t="str">
            <v/>
          </cell>
        </row>
        <row r="218">
          <cell r="D218" t="str">
            <v>Taylor P</v>
          </cell>
          <cell r="H218">
            <v>56</v>
          </cell>
          <cell r="AD218" t="str">
            <v/>
          </cell>
          <cell r="AE218" t="str">
            <v/>
          </cell>
        </row>
        <row r="219">
          <cell r="D219" t="str">
            <v>Elburn A</v>
          </cell>
          <cell r="H219">
            <v>0</v>
          </cell>
          <cell r="AD219" t="str">
            <v/>
          </cell>
          <cell r="AE219">
            <v>1</v>
          </cell>
        </row>
        <row r="220">
          <cell r="D220" t="str">
            <v>Barnard A</v>
          </cell>
          <cell r="H220">
            <v>0</v>
          </cell>
          <cell r="AD220" t="str">
            <v/>
          </cell>
          <cell r="AE220">
            <v>1</v>
          </cell>
        </row>
        <row r="221">
          <cell r="D221" t="str">
            <v>Scott D</v>
          </cell>
          <cell r="H221">
            <v>12</v>
          </cell>
          <cell r="AD221" t="str">
            <v/>
          </cell>
          <cell r="AE221" t="str">
            <v/>
          </cell>
        </row>
        <row r="222">
          <cell r="D222" t="str">
            <v>Morgan-Smith B</v>
          </cell>
          <cell r="H222">
            <v>0</v>
          </cell>
          <cell r="AD222" t="str">
            <v/>
          </cell>
          <cell r="AE222">
            <v>1</v>
          </cell>
        </row>
        <row r="223">
          <cell r="D223" t="str">
            <v>Matthews K</v>
          </cell>
          <cell r="H223">
            <v>0</v>
          </cell>
          <cell r="AD223" t="str">
            <v/>
          </cell>
          <cell r="AE223">
            <v>1</v>
          </cell>
        </row>
        <row r="224">
          <cell r="D224" t="str">
            <v>Holland R</v>
          </cell>
          <cell r="H224">
            <v>30</v>
          </cell>
          <cell r="AD224" t="str">
            <v/>
          </cell>
          <cell r="AE224" t="str">
            <v/>
          </cell>
        </row>
        <row r="225">
          <cell r="D225" t="str">
            <v>Hutchings G</v>
          </cell>
          <cell r="H225">
            <v>0</v>
          </cell>
          <cell r="AD225" t="str">
            <v/>
          </cell>
          <cell r="AE225">
            <v>1</v>
          </cell>
        </row>
        <row r="226">
          <cell r="D226" t="str">
            <v>Mimmack C</v>
          </cell>
          <cell r="H226">
            <v>1</v>
          </cell>
          <cell r="AD226" t="str">
            <v/>
          </cell>
          <cell r="AE226" t="str">
            <v/>
          </cell>
        </row>
        <row r="227">
          <cell r="D227" t="str">
            <v>Drever A</v>
          </cell>
          <cell r="H227">
            <v>0</v>
          </cell>
          <cell r="AD227" t="str">
            <v/>
          </cell>
          <cell r="AE227">
            <v>1</v>
          </cell>
        </row>
        <row r="228">
          <cell r="D228" t="str">
            <v>Gilbert S</v>
          </cell>
          <cell r="H228">
            <v>0</v>
          </cell>
          <cell r="AD228">
            <v>1</v>
          </cell>
          <cell r="AE228" t="str">
            <v/>
          </cell>
        </row>
        <row r="229">
          <cell r="D229" t="str">
            <v>Extras</v>
          </cell>
          <cell r="H229">
            <v>12</v>
          </cell>
          <cell r="AD229" t="str">
            <v/>
          </cell>
          <cell r="AE229" t="str">
            <v/>
          </cell>
        </row>
        <row r="230">
          <cell r="D230" t="str">
            <v>Taylor P</v>
          </cell>
          <cell r="H230">
            <v>26</v>
          </cell>
          <cell r="AD230" t="str">
            <v/>
          </cell>
          <cell r="AE230" t="str">
            <v/>
          </cell>
        </row>
        <row r="231">
          <cell r="D231" t="str">
            <v>Ahearne C</v>
          </cell>
          <cell r="H231">
            <v>14</v>
          </cell>
          <cell r="AD231" t="str">
            <v/>
          </cell>
          <cell r="AE231" t="str">
            <v/>
          </cell>
        </row>
        <row r="232">
          <cell r="D232" t="str">
            <v>Barnard A</v>
          </cell>
          <cell r="H232">
            <v>138</v>
          </cell>
          <cell r="AD232">
            <v>1</v>
          </cell>
          <cell r="AE232" t="str">
            <v/>
          </cell>
        </row>
        <row r="233">
          <cell r="D233" t="str">
            <v>Scott D</v>
          </cell>
          <cell r="H233">
            <v>41</v>
          </cell>
          <cell r="AD233" t="str">
            <v/>
          </cell>
          <cell r="AE233" t="str">
            <v/>
          </cell>
        </row>
        <row r="234">
          <cell r="D234" t="str">
            <v>Hawkins C</v>
          </cell>
          <cell r="H234">
            <v>2</v>
          </cell>
          <cell r="AD234" t="str">
            <v/>
          </cell>
          <cell r="AE234" t="str">
            <v/>
          </cell>
        </row>
        <row r="235">
          <cell r="D235" t="str">
            <v>Scholes P</v>
          </cell>
          <cell r="H235">
            <v>1</v>
          </cell>
          <cell r="AD235" t="str">
            <v/>
          </cell>
          <cell r="AE235" t="str">
            <v/>
          </cell>
        </row>
        <row r="236">
          <cell r="D236" t="str">
            <v>Morgan-Smith B</v>
          </cell>
          <cell r="H236"/>
          <cell r="AD236" t="str">
            <v/>
          </cell>
          <cell r="AE236" t="str">
            <v/>
          </cell>
        </row>
        <row r="237">
          <cell r="D237" t="str">
            <v>Holland R</v>
          </cell>
          <cell r="H237">
            <v>3</v>
          </cell>
          <cell r="AD237">
            <v>1</v>
          </cell>
          <cell r="AE237" t="str">
            <v/>
          </cell>
        </row>
        <row r="238">
          <cell r="D238" t="str">
            <v>Akers V</v>
          </cell>
          <cell r="H238"/>
          <cell r="AD238" t="str">
            <v/>
          </cell>
          <cell r="AE238" t="str">
            <v/>
          </cell>
        </row>
        <row r="239">
          <cell r="D239" t="str">
            <v>Mimmack C</v>
          </cell>
          <cell r="H239"/>
          <cell r="AD239" t="str">
            <v/>
          </cell>
          <cell r="AE239" t="str">
            <v/>
          </cell>
        </row>
        <row r="240">
          <cell r="D240" t="str">
            <v>Drever A</v>
          </cell>
          <cell r="H240"/>
          <cell r="AD240" t="str">
            <v/>
          </cell>
          <cell r="AE240" t="str">
            <v/>
          </cell>
        </row>
        <row r="241">
          <cell r="D241" t="str">
            <v>Extras</v>
          </cell>
          <cell r="H241">
            <v>39</v>
          </cell>
          <cell r="AD241" t="str">
            <v/>
          </cell>
          <cell r="AE241" t="str">
            <v/>
          </cell>
        </row>
        <row r="242">
          <cell r="D242" t="str">
            <v>Hutchings G</v>
          </cell>
          <cell r="H242">
            <v>32</v>
          </cell>
          <cell r="AD242" t="str">
            <v/>
          </cell>
          <cell r="AE242" t="str">
            <v/>
          </cell>
        </row>
        <row r="243">
          <cell r="D243" t="str">
            <v>Elburn A</v>
          </cell>
          <cell r="H243">
            <v>7</v>
          </cell>
          <cell r="AD243" t="str">
            <v/>
          </cell>
          <cell r="AE243" t="str">
            <v/>
          </cell>
        </row>
        <row r="244">
          <cell r="D244" t="str">
            <v>Barnard A</v>
          </cell>
          <cell r="H244">
            <v>10</v>
          </cell>
          <cell r="AD244" t="str">
            <v/>
          </cell>
          <cell r="AE244" t="str">
            <v/>
          </cell>
        </row>
        <row r="245">
          <cell r="D245" t="str">
            <v>Scott D</v>
          </cell>
          <cell r="H245">
            <v>63</v>
          </cell>
          <cell r="AD245">
            <v>1</v>
          </cell>
          <cell r="AE245" t="str">
            <v/>
          </cell>
        </row>
        <row r="246">
          <cell r="D246" t="str">
            <v>Morgan-Smith B</v>
          </cell>
          <cell r="H246">
            <v>8</v>
          </cell>
          <cell r="AD246" t="str">
            <v/>
          </cell>
          <cell r="AE246" t="str">
            <v/>
          </cell>
        </row>
        <row r="247">
          <cell r="D247" t="str">
            <v>Holland R</v>
          </cell>
          <cell r="H247">
            <v>5</v>
          </cell>
          <cell r="AD247" t="str">
            <v/>
          </cell>
          <cell r="AE247" t="str">
            <v/>
          </cell>
        </row>
        <row r="248">
          <cell r="D248" t="str">
            <v>Booth R</v>
          </cell>
          <cell r="H248">
            <v>7</v>
          </cell>
          <cell r="AD248" t="str">
            <v/>
          </cell>
          <cell r="AE248" t="str">
            <v/>
          </cell>
        </row>
        <row r="249">
          <cell r="D249" t="str">
            <v>Wood C</v>
          </cell>
          <cell r="H249">
            <v>3</v>
          </cell>
          <cell r="AD249" t="str">
            <v/>
          </cell>
          <cell r="AE249" t="str">
            <v/>
          </cell>
        </row>
        <row r="250">
          <cell r="D250" t="str">
            <v>Mimmack C</v>
          </cell>
          <cell r="H250">
            <v>1</v>
          </cell>
          <cell r="AD250" t="str">
            <v/>
          </cell>
          <cell r="AE250" t="str">
            <v/>
          </cell>
        </row>
        <row r="251">
          <cell r="D251" t="str">
            <v>Akers V</v>
          </cell>
          <cell r="H251">
            <v>1</v>
          </cell>
          <cell r="AD251">
            <v>1</v>
          </cell>
          <cell r="AE251" t="str">
            <v/>
          </cell>
        </row>
        <row r="252">
          <cell r="D252" t="str">
            <v>Gilbert S</v>
          </cell>
          <cell r="H252"/>
          <cell r="AD252" t="str">
            <v/>
          </cell>
          <cell r="AE252" t="str">
            <v/>
          </cell>
        </row>
        <row r="253">
          <cell r="D253" t="str">
            <v>Extras</v>
          </cell>
          <cell r="H253">
            <v>8</v>
          </cell>
          <cell r="AD253" t="str">
            <v/>
          </cell>
          <cell r="AE253" t="str">
            <v/>
          </cell>
        </row>
        <row r="254">
          <cell r="D254" t="str">
            <v>Hawkins C</v>
          </cell>
          <cell r="H254">
            <v>15</v>
          </cell>
          <cell r="AD254" t="str">
            <v/>
          </cell>
          <cell r="AE254" t="str">
            <v/>
          </cell>
        </row>
        <row r="255">
          <cell r="D255" t="str">
            <v>Hutchings G</v>
          </cell>
          <cell r="H255">
            <v>0</v>
          </cell>
          <cell r="AD255" t="str">
            <v/>
          </cell>
          <cell r="AE255">
            <v>1</v>
          </cell>
        </row>
        <row r="256">
          <cell r="D256" t="str">
            <v>Gilbert J</v>
          </cell>
          <cell r="H256">
            <v>37</v>
          </cell>
          <cell r="AD256" t="str">
            <v/>
          </cell>
          <cell r="AE256" t="str">
            <v/>
          </cell>
        </row>
        <row r="257">
          <cell r="D257" t="str">
            <v>Scholes P</v>
          </cell>
          <cell r="H257">
            <v>3</v>
          </cell>
          <cell r="AD257" t="str">
            <v/>
          </cell>
          <cell r="AE257" t="str">
            <v/>
          </cell>
        </row>
        <row r="258">
          <cell r="D258" t="str">
            <v>Barnard A</v>
          </cell>
          <cell r="H258">
            <v>26</v>
          </cell>
          <cell r="AD258" t="str">
            <v/>
          </cell>
          <cell r="AE258" t="str">
            <v/>
          </cell>
        </row>
        <row r="259">
          <cell r="D259" t="str">
            <v>Scott D</v>
          </cell>
          <cell r="H259">
            <v>16</v>
          </cell>
          <cell r="AD259" t="str">
            <v/>
          </cell>
          <cell r="AE259" t="str">
            <v/>
          </cell>
        </row>
        <row r="260">
          <cell r="D260" t="str">
            <v>Matthews K</v>
          </cell>
          <cell r="H260">
            <v>0</v>
          </cell>
          <cell r="AD260" t="str">
            <v/>
          </cell>
          <cell r="AE260">
            <v>1</v>
          </cell>
        </row>
        <row r="261">
          <cell r="D261" t="str">
            <v>Sims A</v>
          </cell>
          <cell r="H261">
            <v>37</v>
          </cell>
          <cell r="AD261" t="str">
            <v/>
          </cell>
          <cell r="AE261" t="str">
            <v/>
          </cell>
        </row>
        <row r="262">
          <cell r="D262" t="str">
            <v>Mimmack C</v>
          </cell>
          <cell r="H262">
            <v>3</v>
          </cell>
          <cell r="AD262" t="str">
            <v/>
          </cell>
          <cell r="AE262" t="str">
            <v/>
          </cell>
        </row>
        <row r="263">
          <cell r="D263" t="str">
            <v>Holland R</v>
          </cell>
        </row>
        <row r="264">
          <cell r="D264" t="str">
            <v>Gilbert S</v>
          </cell>
        </row>
        <row r="265">
          <cell r="D265" t="str">
            <v>Extras</v>
          </cell>
        </row>
        <row r="266">
          <cell r="D266" t="str">
            <v>Hawkins C</v>
          </cell>
        </row>
        <row r="267">
          <cell r="D267" t="str">
            <v>Hutchings G</v>
          </cell>
        </row>
        <row r="268">
          <cell r="D268" t="str">
            <v>Taylor P</v>
          </cell>
        </row>
        <row r="269">
          <cell r="D269" t="str">
            <v>Barnard A</v>
          </cell>
        </row>
        <row r="270">
          <cell r="D270" t="str">
            <v>Scott D</v>
          </cell>
        </row>
        <row r="271">
          <cell r="D271" t="str">
            <v>Sims A</v>
          </cell>
        </row>
        <row r="272">
          <cell r="D272" t="str">
            <v>Elburn A</v>
          </cell>
        </row>
        <row r="273">
          <cell r="D273" t="str">
            <v>Matthews K</v>
          </cell>
        </row>
        <row r="274">
          <cell r="D274" t="str">
            <v>Mimmack C</v>
          </cell>
        </row>
        <row r="275">
          <cell r="D275" t="str">
            <v>Holland R</v>
          </cell>
        </row>
        <row r="276">
          <cell r="D276" t="str">
            <v>Gilbert S</v>
          </cell>
        </row>
        <row r="277">
          <cell r="D277" t="str">
            <v>Extras</v>
          </cell>
        </row>
        <row r="278">
          <cell r="D278" t="str">
            <v>Matthews K</v>
          </cell>
        </row>
        <row r="279">
          <cell r="D279" t="str">
            <v>Ahearne C</v>
          </cell>
        </row>
        <row r="280">
          <cell r="D280" t="str">
            <v>Barnard A</v>
          </cell>
        </row>
        <row r="281">
          <cell r="D281" t="str">
            <v>Scott D</v>
          </cell>
        </row>
        <row r="282">
          <cell r="D282" t="str">
            <v>Silk R</v>
          </cell>
        </row>
        <row r="283">
          <cell r="D283" t="str">
            <v>Slemmings W</v>
          </cell>
        </row>
        <row r="284">
          <cell r="D284" t="str">
            <v>Booth R</v>
          </cell>
        </row>
        <row r="285">
          <cell r="D285" t="str">
            <v>Taylor P</v>
          </cell>
        </row>
        <row r="286">
          <cell r="D286" t="str">
            <v>Wood C</v>
          </cell>
        </row>
        <row r="287">
          <cell r="D287" t="str">
            <v>Mimmack C</v>
          </cell>
        </row>
        <row r="288">
          <cell r="D288" t="str">
            <v>Gilbert S</v>
          </cell>
        </row>
        <row r="289">
          <cell r="D289" t="str">
            <v>Extras</v>
          </cell>
        </row>
        <row r="290">
          <cell r="D290" t="str">
            <v>Elburn A</v>
          </cell>
        </row>
        <row r="291">
          <cell r="D291" t="str">
            <v>Ahearne C</v>
          </cell>
        </row>
        <row r="292">
          <cell r="D292" t="str">
            <v>Barnard A</v>
          </cell>
        </row>
        <row r="293">
          <cell r="D293" t="str">
            <v>Scott D</v>
          </cell>
        </row>
        <row r="294">
          <cell r="D294" t="str">
            <v>Linney R</v>
          </cell>
        </row>
        <row r="295">
          <cell r="D295" t="str">
            <v>Morgan-Smith B</v>
          </cell>
        </row>
        <row r="296">
          <cell r="D296" t="str">
            <v>Booth R</v>
          </cell>
        </row>
        <row r="297">
          <cell r="D297" t="str">
            <v>Holland R</v>
          </cell>
        </row>
        <row r="298">
          <cell r="D298" t="str">
            <v>Wood C</v>
          </cell>
        </row>
        <row r="299">
          <cell r="D299" t="str">
            <v>Mimmack C</v>
          </cell>
        </row>
        <row r="300">
          <cell r="D300" t="str">
            <v>Gilbert S</v>
          </cell>
        </row>
        <row r="301">
          <cell r="D301" t="str">
            <v>Extras</v>
          </cell>
        </row>
        <row r="302">
          <cell r="D302" t="str">
            <v>Linney R</v>
          </cell>
        </row>
        <row r="303">
          <cell r="D303" t="str">
            <v>Gallant J</v>
          </cell>
        </row>
        <row r="304">
          <cell r="D304" t="str">
            <v>Barnard A</v>
          </cell>
        </row>
        <row r="305">
          <cell r="D305" t="str">
            <v>Scott D</v>
          </cell>
        </row>
        <row r="306">
          <cell r="D306" t="str">
            <v>Ahearne C</v>
          </cell>
        </row>
        <row r="307">
          <cell r="D307" t="str">
            <v>Adcock M</v>
          </cell>
        </row>
        <row r="308">
          <cell r="D308" t="str">
            <v>Slemmings W</v>
          </cell>
        </row>
        <row r="309">
          <cell r="D309" t="str">
            <v>Gilbert J</v>
          </cell>
        </row>
        <row r="310">
          <cell r="D310" t="str">
            <v>Holland R</v>
          </cell>
        </row>
        <row r="311">
          <cell r="D311" t="str">
            <v>Taylor P</v>
          </cell>
        </row>
        <row r="312">
          <cell r="D312" t="str">
            <v>Gilbert S</v>
          </cell>
        </row>
        <row r="313">
          <cell r="D313" t="str">
            <v>Extras</v>
          </cell>
        </row>
        <row r="314">
          <cell r="D314" t="str">
            <v>Morgan-Smith B</v>
          </cell>
        </row>
        <row r="315">
          <cell r="D315" t="str">
            <v>Elburn A</v>
          </cell>
        </row>
        <row r="316">
          <cell r="D316" t="str">
            <v>Barnard A</v>
          </cell>
        </row>
        <row r="317">
          <cell r="D317" t="str">
            <v>Scott D</v>
          </cell>
        </row>
        <row r="318">
          <cell r="D318" t="str">
            <v>Matthews K</v>
          </cell>
        </row>
        <row r="319">
          <cell r="D319" t="str">
            <v>Scholes P</v>
          </cell>
        </row>
        <row r="320">
          <cell r="D320" t="str">
            <v>Bingham J</v>
          </cell>
        </row>
        <row r="321">
          <cell r="D321" t="str">
            <v>Taylor P</v>
          </cell>
        </row>
        <row r="322">
          <cell r="D322" t="str">
            <v>Holland R</v>
          </cell>
        </row>
        <row r="323">
          <cell r="D323" t="str">
            <v>Gilbert S</v>
          </cell>
        </row>
        <row r="324">
          <cell r="D324" t="str">
            <v>Mimmack C</v>
          </cell>
        </row>
        <row r="325">
          <cell r="D325" t="str">
            <v>Extras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3"/>
  <sheetViews>
    <sheetView tabSelected="1" zoomScale="125" zoomScaleNormal="125" zoomScalePageLayoutView="125" workbookViewId="0"/>
  </sheetViews>
  <sheetFormatPr baseColWidth="10" defaultColWidth="8.83203125" defaultRowHeight="13" x14ac:dyDescent="0.15"/>
  <cols>
    <col min="1" max="1" width="11.1640625" customWidth="1"/>
    <col min="9" max="9" width="10.1640625" customWidth="1"/>
    <col min="11" max="11" width="6.6640625" customWidth="1"/>
    <col min="20" max="20" width="7.83203125" customWidth="1"/>
    <col min="21" max="21" width="7" customWidth="1"/>
    <col min="22" max="22" width="9.6640625" customWidth="1"/>
    <col min="23" max="23" width="9.1640625" style="3" customWidth="1"/>
  </cols>
  <sheetData>
    <row r="1" spans="1:23" x14ac:dyDescent="0.15">
      <c r="A1" s="5" t="s">
        <v>160</v>
      </c>
      <c r="C1" s="19" t="s">
        <v>161</v>
      </c>
    </row>
    <row r="2" spans="1:23" x14ac:dyDescent="0.15">
      <c r="A2" s="5" t="s">
        <v>56</v>
      </c>
      <c r="M2" s="5" t="s">
        <v>405</v>
      </c>
    </row>
    <row r="4" spans="1:23" s="5" customFormat="1" x14ac:dyDescent="0.15">
      <c r="B4" s="6" t="s">
        <v>31</v>
      </c>
      <c r="C4" s="6" t="s">
        <v>32</v>
      </c>
      <c r="D4" s="6" t="s">
        <v>33</v>
      </c>
      <c r="E4" s="6" t="s">
        <v>264</v>
      </c>
      <c r="F4" s="6" t="s">
        <v>34</v>
      </c>
      <c r="G4" s="6" t="s">
        <v>22</v>
      </c>
      <c r="H4" s="6" t="s">
        <v>35</v>
      </c>
      <c r="I4" s="7" t="s">
        <v>36</v>
      </c>
      <c r="J4" s="5" t="s">
        <v>196</v>
      </c>
      <c r="K4" s="5" t="s">
        <v>263</v>
      </c>
      <c r="N4" s="6" t="s">
        <v>31</v>
      </c>
      <c r="O4" s="6" t="s">
        <v>32</v>
      </c>
      <c r="P4" s="6" t="s">
        <v>33</v>
      </c>
      <c r="Q4" s="6" t="s">
        <v>34</v>
      </c>
      <c r="R4" s="6" t="s">
        <v>22</v>
      </c>
      <c r="S4" s="6" t="s">
        <v>35</v>
      </c>
      <c r="T4" s="7" t="s">
        <v>36</v>
      </c>
      <c r="U4" s="5" t="s">
        <v>196</v>
      </c>
      <c r="V4" s="5" t="s">
        <v>229</v>
      </c>
      <c r="W4" s="6" t="s">
        <v>99</v>
      </c>
    </row>
    <row r="5" spans="1:23" x14ac:dyDescent="0.15">
      <c r="A5" s="18" t="s">
        <v>312</v>
      </c>
      <c r="B5">
        <f>'Barnard A'!B23</f>
        <v>245</v>
      </c>
      <c r="C5">
        <f>'Barnard A'!C23</f>
        <v>226</v>
      </c>
      <c r="D5">
        <f>'Barnard A'!D23</f>
        <v>50</v>
      </c>
      <c r="E5">
        <f>'Barnard A'!E23</f>
        <v>25</v>
      </c>
      <c r="F5">
        <f>'Barnard A'!F23</f>
        <v>6814</v>
      </c>
      <c r="G5">
        <f>'Barnard A'!G23</f>
        <v>9</v>
      </c>
      <c r="H5">
        <f>'Barnard A'!H23</f>
        <v>43</v>
      </c>
      <c r="I5" s="1">
        <f>'Barnard A'!I23</f>
        <v>38.715909090909093</v>
      </c>
      <c r="J5" s="11">
        <f>'Barnard A'!J23</f>
        <v>159</v>
      </c>
      <c r="K5" s="11" t="str">
        <f>IF(ISBLANK('Barnard A'!K23),"",'Barnard A'!K23)</f>
        <v>NO</v>
      </c>
      <c r="M5" s="18" t="s">
        <v>371</v>
      </c>
      <c r="N5">
        <v>240</v>
      </c>
      <c r="O5">
        <v>235</v>
      </c>
      <c r="P5">
        <v>21</v>
      </c>
      <c r="Q5">
        <v>5281</v>
      </c>
      <c r="R5">
        <v>0</v>
      </c>
      <c r="S5">
        <v>11</v>
      </c>
      <c r="T5" s="1">
        <f>Q5/(O5-P5)</f>
        <v>24.677570093457945</v>
      </c>
    </row>
    <row r="6" spans="1:23" x14ac:dyDescent="0.15">
      <c r="A6" s="18" t="s">
        <v>318</v>
      </c>
      <c r="B6">
        <f>'Dawson N'!B27</f>
        <v>154</v>
      </c>
      <c r="C6">
        <f>'Dawson N'!C27</f>
        <v>153</v>
      </c>
      <c r="D6">
        <f>'Dawson N'!D27</f>
        <v>15</v>
      </c>
      <c r="E6">
        <f>'Dawson N'!E27</f>
        <v>6</v>
      </c>
      <c r="F6">
        <f>'Dawson N'!F27</f>
        <v>5252</v>
      </c>
      <c r="G6">
        <f>'Dawson N'!G27</f>
        <v>6</v>
      </c>
      <c r="H6">
        <f>'Dawson N'!H27</f>
        <v>37</v>
      </c>
      <c r="I6" s="1">
        <f>'Dawson N'!I27</f>
        <v>38.05797101449275</v>
      </c>
      <c r="J6" s="11">
        <f>'Dawson N'!J27</f>
        <v>155</v>
      </c>
      <c r="K6" t="str">
        <f>IF(ISBLANK('Dawson N'!K27),"",'Dawson N'!K27)</f>
        <v xml:space="preserve">NO </v>
      </c>
      <c r="M6" s="18" t="s">
        <v>372</v>
      </c>
      <c r="N6">
        <v>167</v>
      </c>
      <c r="O6">
        <v>165</v>
      </c>
      <c r="P6">
        <v>25</v>
      </c>
      <c r="Q6">
        <v>3222</v>
      </c>
      <c r="R6">
        <v>0</v>
      </c>
      <c r="S6">
        <v>8</v>
      </c>
      <c r="T6" s="1">
        <f>Q6/(O6-P6)</f>
        <v>23.014285714285716</v>
      </c>
    </row>
    <row r="7" spans="1:23" x14ac:dyDescent="0.15">
      <c r="A7" s="18" t="s">
        <v>330</v>
      </c>
      <c r="B7">
        <f>'Carsberg T'!B32</f>
        <v>197</v>
      </c>
      <c r="C7">
        <f>'Carsberg T'!C32</f>
        <v>183</v>
      </c>
      <c r="D7">
        <f>'Carsberg T'!D32</f>
        <v>19</v>
      </c>
      <c r="E7">
        <f>'Carsberg T'!E32</f>
        <v>10</v>
      </c>
      <c r="F7">
        <f>'Carsberg T'!F32</f>
        <v>3717</v>
      </c>
      <c r="G7">
        <f>'Carsberg T'!G32</f>
        <v>1</v>
      </c>
      <c r="H7">
        <f>'Carsberg T'!H32</f>
        <v>18</v>
      </c>
      <c r="I7" s="1">
        <f>'Carsberg T'!I32</f>
        <v>22.664634146341463</v>
      </c>
      <c r="J7" s="11">
        <f>'Carsberg T'!J32</f>
        <v>103</v>
      </c>
      <c r="K7" s="11" t="str">
        <f>IF(ISBLANK('Carsberg T'!K32),"",'Carsberg T'!K32)</f>
        <v/>
      </c>
      <c r="M7" s="18" t="s">
        <v>30</v>
      </c>
      <c r="N7">
        <v>123</v>
      </c>
      <c r="O7">
        <v>119</v>
      </c>
      <c r="P7">
        <v>15</v>
      </c>
      <c r="Q7">
        <v>1642</v>
      </c>
      <c r="R7">
        <v>0</v>
      </c>
      <c r="S7">
        <v>2</v>
      </c>
      <c r="T7" s="1">
        <f>Q7/(O7-P7)</f>
        <v>15.788461538461538</v>
      </c>
      <c r="U7" s="9" t="s">
        <v>231</v>
      </c>
      <c r="V7" t="s">
        <v>232</v>
      </c>
    </row>
    <row r="8" spans="1:23" x14ac:dyDescent="0.15">
      <c r="A8" s="18" t="s">
        <v>51</v>
      </c>
      <c r="B8">
        <f>'Gallant B'!B20</f>
        <v>122</v>
      </c>
      <c r="C8">
        <f>'Gallant B'!C20</f>
        <v>119</v>
      </c>
      <c r="D8">
        <f>'Gallant B'!D20</f>
        <v>20</v>
      </c>
      <c r="E8">
        <f>'Gallant B'!E20</f>
        <v>8</v>
      </c>
      <c r="F8">
        <f>'Gallant B'!F20</f>
        <v>3567</v>
      </c>
      <c r="G8">
        <f>'Gallant B'!G20</f>
        <v>5</v>
      </c>
      <c r="H8">
        <f>'Gallant B'!H20</f>
        <v>23</v>
      </c>
      <c r="I8" s="1">
        <f>'Gallant B'!I20</f>
        <v>36.030303030303031</v>
      </c>
      <c r="J8" s="11">
        <f>'Gallant B'!J20</f>
        <v>117</v>
      </c>
      <c r="K8" s="11" t="str">
        <f>IF(ISBLANK('Gallant B'!K20),"",'Gallant B'!K20)</f>
        <v/>
      </c>
      <c r="M8" s="18" t="s">
        <v>373</v>
      </c>
      <c r="N8">
        <v>108</v>
      </c>
      <c r="O8">
        <v>142</v>
      </c>
      <c r="P8">
        <v>37</v>
      </c>
      <c r="Q8">
        <v>1359</v>
      </c>
      <c r="R8">
        <v>1</v>
      </c>
      <c r="S8">
        <v>2</v>
      </c>
      <c r="T8">
        <v>12.94</v>
      </c>
      <c r="U8">
        <v>117</v>
      </c>
      <c r="V8" t="s">
        <v>230</v>
      </c>
      <c r="W8" s="3">
        <v>1985</v>
      </c>
    </row>
    <row r="9" spans="1:23" x14ac:dyDescent="0.15">
      <c r="A9" s="18" t="s">
        <v>376</v>
      </c>
      <c r="B9">
        <f>'Scott D'!B23</f>
        <v>214</v>
      </c>
      <c r="C9">
        <f>'Scott D'!C23</f>
        <v>204</v>
      </c>
      <c r="D9">
        <f>'Scott D'!D23</f>
        <v>28</v>
      </c>
      <c r="E9">
        <f>'Scott D'!E23</f>
        <v>25</v>
      </c>
      <c r="F9">
        <f>'Scott D'!F23</f>
        <v>3266</v>
      </c>
      <c r="G9">
        <f>'Scott D'!G23</f>
        <v>1</v>
      </c>
      <c r="H9">
        <f>'Scott D'!H23</f>
        <v>13</v>
      </c>
      <c r="I9" s="1">
        <f>'Scott D'!I23</f>
        <v>18.556818181818183</v>
      </c>
      <c r="J9" s="11">
        <f>'Scott D'!J23</f>
        <v>137</v>
      </c>
      <c r="K9" s="11" t="str">
        <f>IF(ISBLANK('Scott D'!K23),"",'Scott D'!K23)</f>
        <v/>
      </c>
      <c r="M9" s="18" t="s">
        <v>374</v>
      </c>
      <c r="N9">
        <v>192</v>
      </c>
      <c r="O9">
        <v>155</v>
      </c>
      <c r="P9">
        <v>23</v>
      </c>
      <c r="Q9">
        <v>1546</v>
      </c>
      <c r="R9">
        <v>0</v>
      </c>
      <c r="S9">
        <v>0</v>
      </c>
      <c r="T9">
        <v>11.72</v>
      </c>
    </row>
    <row r="10" spans="1:23" x14ac:dyDescent="0.15">
      <c r="A10" s="18" t="s">
        <v>316</v>
      </c>
      <c r="B10">
        <f>'Mimmack C'!B37</f>
        <v>531</v>
      </c>
      <c r="C10">
        <f>'Mimmack C'!C37</f>
        <v>321</v>
      </c>
      <c r="D10">
        <f>'Mimmack C'!D37</f>
        <v>102</v>
      </c>
      <c r="E10">
        <f>'Mimmack C'!E37</f>
        <v>33</v>
      </c>
      <c r="F10">
        <f>'Mimmack C'!F37</f>
        <v>3142</v>
      </c>
      <c r="G10">
        <f>'Mimmack C'!G37</f>
        <v>0</v>
      </c>
      <c r="H10">
        <f>'Mimmack C'!H37</f>
        <v>13</v>
      </c>
      <c r="I10" s="1">
        <f>'Mimmack C'!I37</f>
        <v>14.34703196347032</v>
      </c>
      <c r="J10" s="11">
        <f>'Mimmack C'!J37</f>
        <v>80</v>
      </c>
      <c r="K10" s="11" t="str">
        <f>IF(ISBLANK('Mimmack C'!K37),"",'Mimmack C'!K37)</f>
        <v/>
      </c>
    </row>
    <row r="11" spans="1:23" x14ac:dyDescent="0.15">
      <c r="A11" s="18" t="s">
        <v>377</v>
      </c>
      <c r="B11">
        <f>'Taylor P'!B36</f>
        <v>342</v>
      </c>
      <c r="C11">
        <f>'Taylor P'!C36</f>
        <v>274</v>
      </c>
      <c r="D11">
        <f>'Taylor P'!D36</f>
        <v>38</v>
      </c>
      <c r="E11">
        <f>'Taylor P'!E36</f>
        <v>35</v>
      </c>
      <c r="F11">
        <f>'Taylor P'!F36</f>
        <v>2849</v>
      </c>
      <c r="G11">
        <f>'Taylor P'!G36</f>
        <v>0</v>
      </c>
      <c r="H11">
        <f>'Taylor P'!H36</f>
        <v>2</v>
      </c>
      <c r="I11" s="1">
        <f>'Taylor P'!I36</f>
        <v>12.072033898305085</v>
      </c>
      <c r="J11" s="11">
        <f>'Taylor P'!J36</f>
        <v>56</v>
      </c>
      <c r="K11" s="11" t="str">
        <f>IF(ISBLANK('Taylor P'!K36),"",'Taylor P'!K36)</f>
        <v/>
      </c>
    </row>
    <row r="12" spans="1:23" x14ac:dyDescent="0.15">
      <c r="A12" s="18" t="s">
        <v>324</v>
      </c>
      <c r="B12">
        <f>'Wood C'!B34</f>
        <v>315</v>
      </c>
      <c r="C12">
        <f>'Wood C'!C34</f>
        <v>238</v>
      </c>
      <c r="D12">
        <f>'Wood C'!D34</f>
        <v>54</v>
      </c>
      <c r="E12">
        <f>'Wood C'!E34</f>
        <v>21</v>
      </c>
      <c r="F12">
        <f>'Wood C'!F34</f>
        <v>2783</v>
      </c>
      <c r="G12">
        <f>'Wood C'!G34</f>
        <v>0</v>
      </c>
      <c r="H12">
        <f>'Wood C'!H34</f>
        <v>3</v>
      </c>
      <c r="I12" s="1">
        <f>'Wood C'!I34</f>
        <v>15.125</v>
      </c>
      <c r="J12" s="11">
        <f>'Wood C'!J34</f>
        <v>63</v>
      </c>
      <c r="K12" s="11" t="str">
        <f>IF(ISBLANK('Wood C'!K34),"",'Wood C'!K34)</f>
        <v/>
      </c>
    </row>
    <row r="13" spans="1:23" x14ac:dyDescent="0.15">
      <c r="A13" s="18" t="s">
        <v>368</v>
      </c>
      <c r="B13">
        <f>'Ahearne C'!B21</f>
        <v>156</v>
      </c>
      <c r="C13">
        <f>'Ahearne C'!C21</f>
        <v>137</v>
      </c>
      <c r="D13">
        <f>'Ahearne C'!D21</f>
        <v>25</v>
      </c>
      <c r="E13">
        <f>'Ahearne C'!E21</f>
        <v>14</v>
      </c>
      <c r="F13">
        <f>'Ahearne C'!F21</f>
        <v>2682</v>
      </c>
      <c r="G13">
        <f>'Ahearne C'!G21</f>
        <v>1</v>
      </c>
      <c r="H13">
        <f>'Ahearne C'!H21</f>
        <v>16</v>
      </c>
      <c r="I13" s="1">
        <f>'Ahearne C'!I21</f>
        <v>23.946428571428573</v>
      </c>
      <c r="J13" s="11">
        <f>'Ahearne C'!J21</f>
        <v>104</v>
      </c>
      <c r="K13" s="11" t="str">
        <f>IF(ISBLANK('Ahearne C'!K22),"",'Ahearne C'!K22)</f>
        <v/>
      </c>
    </row>
    <row r="14" spans="1:23" x14ac:dyDescent="0.15">
      <c r="A14" s="18" t="s">
        <v>252</v>
      </c>
      <c r="B14">
        <f>'Hawkins C'!B18</f>
        <v>49</v>
      </c>
      <c r="C14">
        <f>'Hawkins C'!C18</f>
        <v>52</v>
      </c>
      <c r="D14">
        <f>'Hawkins C'!D18</f>
        <v>8</v>
      </c>
      <c r="E14">
        <f>'Hawkins C'!E18</f>
        <v>4</v>
      </c>
      <c r="F14">
        <f>'Hawkins C'!F18</f>
        <v>1717</v>
      </c>
      <c r="G14">
        <f>'Hawkins C'!G18</f>
        <v>2</v>
      </c>
      <c r="H14">
        <f>'Hawkins C'!H18</f>
        <v>8</v>
      </c>
      <c r="I14" s="1">
        <f>'Hawkins C'!I18</f>
        <v>39.022727272727273</v>
      </c>
      <c r="J14">
        <f>'Hawkins C'!J18</f>
        <v>106</v>
      </c>
      <c r="K14" s="11" t="str">
        <f>IF(ISBLANK('Hawkins C'!K18),"",'Hawkins C'!K18)</f>
        <v>RNO</v>
      </c>
    </row>
    <row r="15" spans="1:23" x14ac:dyDescent="0.15">
      <c r="A15" s="18" t="s">
        <v>326</v>
      </c>
      <c r="B15" s="9">
        <f>'Barr S'!B21</f>
        <v>53</v>
      </c>
      <c r="C15" s="9">
        <f>'Barr S'!C21</f>
        <v>51</v>
      </c>
      <c r="D15" s="9">
        <f>'Barr S'!D21</f>
        <v>5</v>
      </c>
      <c r="E15" s="9">
        <f>'Barr S'!E21</f>
        <v>7</v>
      </c>
      <c r="F15" s="9">
        <f>'Barr S'!F21</f>
        <v>1571</v>
      </c>
      <c r="G15" s="9">
        <f>'Barr S'!G21</f>
        <v>3</v>
      </c>
      <c r="H15" s="9">
        <f>'Barr S'!H21</f>
        <v>10</v>
      </c>
      <c r="I15" s="10">
        <f>'Barr S'!I21</f>
        <v>34.152173913043477</v>
      </c>
      <c r="J15" s="13">
        <f>'Barr S'!J21</f>
        <v>131</v>
      </c>
      <c r="K15" s="11" t="str">
        <f>IF(ISBLANK('Barr S'!K21),"",'Barr S'!K21)</f>
        <v/>
      </c>
    </row>
    <row r="16" spans="1:23" x14ac:dyDescent="0.15">
      <c r="A16" s="18" t="s">
        <v>259</v>
      </c>
      <c r="B16">
        <f>'Morgan-S B'!B16</f>
        <v>87</v>
      </c>
      <c r="C16">
        <f>'Morgan-S B'!C16</f>
        <v>77</v>
      </c>
      <c r="D16">
        <f>'Morgan-S B'!D16</f>
        <v>5</v>
      </c>
      <c r="E16">
        <f>'Morgan-S B'!E16</f>
        <v>6</v>
      </c>
      <c r="F16">
        <f>'Morgan-S B'!F16</f>
        <v>1441</v>
      </c>
      <c r="G16">
        <f>'Morgan-S B'!G16</f>
        <v>0</v>
      </c>
      <c r="H16">
        <f>'Morgan-S B'!H16</f>
        <v>4</v>
      </c>
      <c r="I16" s="1">
        <f>'Morgan-S B'!I16</f>
        <v>20.013888888888889</v>
      </c>
      <c r="J16">
        <f>'Morgan-S B'!J16</f>
        <v>96</v>
      </c>
      <c r="K16" s="11" t="str">
        <f>IF(ISBLANK('Morgan-S B'!K16),"",'Morgan-S B'!K16)</f>
        <v/>
      </c>
    </row>
    <row r="17" spans="1:17" x14ac:dyDescent="0.15">
      <c r="A17" s="18" t="s">
        <v>158</v>
      </c>
      <c r="B17">
        <f>'Gilbert S'!B29</f>
        <v>322</v>
      </c>
      <c r="C17">
        <f>'Gilbert S'!C29</f>
        <v>193</v>
      </c>
      <c r="D17">
        <f>'Gilbert S'!D29</f>
        <v>74</v>
      </c>
      <c r="E17">
        <f>'Gilbert S'!E29</f>
        <v>37</v>
      </c>
      <c r="F17">
        <f>'Gilbert S'!F29</f>
        <v>1089</v>
      </c>
      <c r="G17">
        <f>'Gilbert S'!G29</f>
        <v>0</v>
      </c>
      <c r="H17">
        <f>'Gilbert S'!H29</f>
        <v>0</v>
      </c>
      <c r="I17" s="1">
        <f>'Gilbert S'!I29</f>
        <v>9.1512605042016801</v>
      </c>
      <c r="J17" s="11">
        <f>'Gilbert S'!J29</f>
        <v>41</v>
      </c>
      <c r="K17" s="11" t="str">
        <f>IF(ISBLANK('Gilbert S'!K29),"",'Gilbert S'!K29)</f>
        <v>NO</v>
      </c>
      <c r="Q17" s="1"/>
    </row>
    <row r="18" spans="1:17" x14ac:dyDescent="0.15">
      <c r="A18" s="18" t="s">
        <v>244</v>
      </c>
      <c r="B18">
        <f>'Gallant J'!B15</f>
        <v>27</v>
      </c>
      <c r="C18">
        <f>'Gallant J'!C15</f>
        <v>25</v>
      </c>
      <c r="D18">
        <f>'Gallant J'!D15</f>
        <v>6</v>
      </c>
      <c r="E18">
        <f>'Gallant J'!E15</f>
        <v>0</v>
      </c>
      <c r="F18">
        <f>'Gallant J'!F15</f>
        <v>1064</v>
      </c>
      <c r="G18">
        <f>'Gallant J'!G15</f>
        <v>2</v>
      </c>
      <c r="H18">
        <f>'Gallant J'!H15</f>
        <v>6</v>
      </c>
      <c r="I18" s="1">
        <f>'Gallant J'!I15</f>
        <v>56</v>
      </c>
      <c r="J18">
        <f>'Gallant J'!J15</f>
        <v>105</v>
      </c>
      <c r="K18" s="11" t="str">
        <f>IF(ISBLANK('Gallant J'!K15),"",'Gallant J'!K15)</f>
        <v/>
      </c>
    </row>
    <row r="19" spans="1:17" x14ac:dyDescent="0.15">
      <c r="A19" s="18" t="s">
        <v>362</v>
      </c>
      <c r="B19">
        <f>'Matthews C'!C12</f>
        <v>35</v>
      </c>
      <c r="C19">
        <f>'Matthews C'!D12</f>
        <v>37</v>
      </c>
      <c r="D19">
        <f>'Matthews C'!E12</f>
        <v>4</v>
      </c>
      <c r="E19">
        <f>'Matthews C'!F12</f>
        <v>3</v>
      </c>
      <c r="F19">
        <f>'Matthews C'!G12</f>
        <v>958</v>
      </c>
      <c r="G19">
        <f>'Matthews C'!H12</f>
        <v>0</v>
      </c>
      <c r="H19">
        <f>'Matthews C'!I12</f>
        <v>7</v>
      </c>
      <c r="I19" s="1">
        <f>'Matthews C'!J12</f>
        <v>29.03</v>
      </c>
      <c r="J19">
        <f>'Matthews C'!K12</f>
        <v>70</v>
      </c>
      <c r="K19" s="11" t="str">
        <f>IF(ISBLANK('Matthews C'!L12),"",'Matthews C'!L12)</f>
        <v>NO</v>
      </c>
    </row>
    <row r="20" spans="1:17" x14ac:dyDescent="0.15">
      <c r="A20" s="18" t="s">
        <v>1</v>
      </c>
      <c r="B20">
        <f>'Gilbert J'!B29</f>
        <v>91</v>
      </c>
      <c r="C20">
        <f>'Gilbert J'!C29</f>
        <v>73</v>
      </c>
      <c r="D20">
        <f>'Gilbert J'!D29</f>
        <v>6</v>
      </c>
      <c r="E20">
        <f>'Gilbert J'!E29</f>
        <v>11</v>
      </c>
      <c r="F20">
        <f>'Gilbert J'!F29</f>
        <v>947</v>
      </c>
      <c r="G20">
        <f>'Gilbert J'!G29</f>
        <v>0</v>
      </c>
      <c r="H20">
        <f>'Gilbert J'!H29</f>
        <v>4</v>
      </c>
      <c r="I20" s="1">
        <f>'Gilbert J'!I29</f>
        <v>14.134328358208956</v>
      </c>
      <c r="J20" s="11">
        <f>'Gilbert J'!J29</f>
        <v>66</v>
      </c>
      <c r="K20" s="11" t="str">
        <f>IF(ISBLANK('Gilbert J'!K29),"",'Gilbert J'!K29)</f>
        <v/>
      </c>
    </row>
    <row r="21" spans="1:17" x14ac:dyDescent="0.15">
      <c r="A21" s="18" t="s">
        <v>159</v>
      </c>
      <c r="B21">
        <f>'Scholes P'!B31</f>
        <v>236</v>
      </c>
      <c r="C21">
        <f>'Scholes P'!C31</f>
        <v>196</v>
      </c>
      <c r="D21">
        <f>'Scholes P'!D31</f>
        <v>22</v>
      </c>
      <c r="E21">
        <f>'Scholes P'!E31</f>
        <v>54</v>
      </c>
      <c r="F21">
        <f>'Scholes P'!F31</f>
        <v>920</v>
      </c>
      <c r="G21">
        <f>'Scholes P'!G31</f>
        <v>0</v>
      </c>
      <c r="H21">
        <f>'Scholes P'!H31</f>
        <v>1</v>
      </c>
      <c r="I21" s="1">
        <f>'Scholes P'!I31</f>
        <v>5.2873563218390807</v>
      </c>
      <c r="J21" s="11">
        <f>'Scholes P'!J31</f>
        <v>66</v>
      </c>
      <c r="K21" s="11" t="str">
        <f>IF(ISBLANK('Scholes P'!K31),"",'Scholes P'!K31)</f>
        <v/>
      </c>
    </row>
    <row r="22" spans="1:17" x14ac:dyDescent="0.15">
      <c r="A22" s="18" t="s">
        <v>382</v>
      </c>
      <c r="B22">
        <f>'Ross J'!B12</f>
        <v>19</v>
      </c>
      <c r="C22">
        <f>'Ross J'!C12</f>
        <v>19</v>
      </c>
      <c r="D22">
        <f>'Ross J'!D12</f>
        <v>3</v>
      </c>
      <c r="E22">
        <f>'Ross J'!E12</f>
        <v>0</v>
      </c>
      <c r="F22">
        <f>'Ross J'!F12</f>
        <v>863</v>
      </c>
      <c r="G22">
        <f>'Ross J'!G12</f>
        <v>2</v>
      </c>
      <c r="H22">
        <f>'Ross J'!H12</f>
        <v>4</v>
      </c>
      <c r="I22" s="1">
        <f>'Ross J'!I12</f>
        <v>53.938000000000002</v>
      </c>
      <c r="J22">
        <f>'Ross J'!J12</f>
        <v>162</v>
      </c>
      <c r="K22" s="11"/>
    </row>
    <row r="23" spans="1:17" x14ac:dyDescent="0.15">
      <c r="A23" s="18" t="s">
        <v>328</v>
      </c>
      <c r="B23">
        <f>'Bowler T'!B17</f>
        <v>103</v>
      </c>
      <c r="C23">
        <f>'Bowler T'!C17</f>
        <v>80</v>
      </c>
      <c r="D23">
        <f>'Bowler T'!D17</f>
        <v>15</v>
      </c>
      <c r="E23">
        <f>'Bowler T'!E17</f>
        <v>18</v>
      </c>
      <c r="F23">
        <f>'Bowler T'!F17</f>
        <v>814</v>
      </c>
      <c r="G23">
        <f>'Bowler T'!G17</f>
        <v>0</v>
      </c>
      <c r="H23">
        <f>'Bowler T'!H17</f>
        <v>2</v>
      </c>
      <c r="I23" s="1">
        <f>'Bowler T'!I17</f>
        <v>12.523076923076923</v>
      </c>
      <c r="J23" s="11">
        <f>'Bowler T'!J17</f>
        <v>57</v>
      </c>
      <c r="K23" s="11" t="str">
        <f>IF(ISBLANK('Bowler T'!K17),"",'Bowler T'!K17)</f>
        <v/>
      </c>
    </row>
    <row r="24" spans="1:17" x14ac:dyDescent="0.15">
      <c r="A24" s="18" t="s">
        <v>261</v>
      </c>
      <c r="B24">
        <f>'Elburn A'!B15</f>
        <v>79</v>
      </c>
      <c r="C24">
        <f>'Elburn A'!C15</f>
        <v>67</v>
      </c>
      <c r="D24">
        <f>'Elburn A'!D15</f>
        <v>9</v>
      </c>
      <c r="E24">
        <f>'Elburn A'!E15</f>
        <v>9</v>
      </c>
      <c r="F24">
        <f>'Elburn A'!F15</f>
        <v>682</v>
      </c>
      <c r="G24">
        <f>'Elburn A'!G15</f>
        <v>0</v>
      </c>
      <c r="H24">
        <f>'Elburn A'!H15</f>
        <v>1</v>
      </c>
      <c r="I24" s="1">
        <f>'Elburn A'!I15</f>
        <v>11.759</v>
      </c>
      <c r="J24">
        <f>'Elburn A'!J15</f>
        <v>82</v>
      </c>
      <c r="K24" s="11" t="str">
        <f>IF(ISBLANK('Elburn A'!K15),"",'Elburn A'!K15)</f>
        <v>NO</v>
      </c>
    </row>
    <row r="25" spans="1:17" x14ac:dyDescent="0.15">
      <c r="A25" s="18" t="s">
        <v>366</v>
      </c>
      <c r="B25">
        <f>'Hutchings G'!B22</f>
        <v>123</v>
      </c>
      <c r="C25">
        <f>'Hutchings G'!C22</f>
        <v>90</v>
      </c>
      <c r="D25">
        <f>'Hutchings G'!D22</f>
        <v>20</v>
      </c>
      <c r="E25">
        <f>'Hutchings G'!E22</f>
        <v>18</v>
      </c>
      <c r="F25">
        <f>'Hutchings G'!F22</f>
        <v>518</v>
      </c>
      <c r="G25">
        <f>'Hutchings G'!G22</f>
        <v>0</v>
      </c>
      <c r="H25">
        <f>'Hutchings G'!H22</f>
        <v>1</v>
      </c>
      <c r="I25" s="1">
        <f>'Hutchings G'!I22</f>
        <v>7.4</v>
      </c>
      <c r="J25" s="11">
        <f>'Hutchings G'!J22</f>
        <v>63</v>
      </c>
      <c r="K25" s="11" t="str">
        <f>IF(ISBLANK('Hutchings G'!K22),"",'Hutchings G'!K22)</f>
        <v>NO</v>
      </c>
    </row>
    <row r="26" spans="1:17" x14ac:dyDescent="0.15">
      <c r="A26" s="18" t="s">
        <v>369</v>
      </c>
      <c r="B26">
        <f>'Sutcliffe P'!B15</f>
        <v>43</v>
      </c>
      <c r="C26">
        <f>'Sutcliffe P'!C15</f>
        <v>39</v>
      </c>
      <c r="D26">
        <f>'Sutcliffe P'!D15</f>
        <v>6</v>
      </c>
      <c r="E26">
        <f>'Sutcliffe P'!E15</f>
        <v>4</v>
      </c>
      <c r="F26">
        <f>'Sutcliffe P'!F15</f>
        <v>509</v>
      </c>
      <c r="G26">
        <f>'Sutcliffe P'!G15</f>
        <v>0</v>
      </c>
      <c r="H26">
        <f>'Sutcliffe P'!H15</f>
        <v>0</v>
      </c>
      <c r="I26" s="1">
        <f>'Sutcliffe P'!I15</f>
        <v>15.424242424242424</v>
      </c>
      <c r="J26" s="11">
        <f>'Sutcliffe P'!J15</f>
        <v>47</v>
      </c>
      <c r="K26" s="11" t="str">
        <f>IF(ISBLANK('Sutcliffe P'!K15),"",'Sutcliffe P'!K15)</f>
        <v/>
      </c>
    </row>
    <row r="27" spans="1:17" x14ac:dyDescent="0.15">
      <c r="A27" s="18" t="s">
        <v>52</v>
      </c>
      <c r="B27">
        <f>'Gallant G'!B19</f>
        <v>37</v>
      </c>
      <c r="C27">
        <f>'Gallant G'!C19</f>
        <v>26</v>
      </c>
      <c r="D27">
        <f>'Gallant G'!D19</f>
        <v>9</v>
      </c>
      <c r="E27">
        <f>'Gallant G'!E19</f>
        <v>2</v>
      </c>
      <c r="F27">
        <f>'Gallant G'!F19</f>
        <v>469</v>
      </c>
      <c r="G27">
        <f>'Gallant G'!G19</f>
        <v>0</v>
      </c>
      <c r="H27">
        <f>'Gallant G'!H19</f>
        <v>2</v>
      </c>
      <c r="I27" s="1">
        <f>'Gallant G'!I19</f>
        <v>27.588235294117649</v>
      </c>
      <c r="J27" s="11">
        <f>'Gallant G'!J19</f>
        <v>76</v>
      </c>
      <c r="K27" s="11" t="str">
        <f>IF(ISBLANK('Gallant G'!K19),"",'Gallant G'!K19)</f>
        <v/>
      </c>
    </row>
    <row r="28" spans="1:17" x14ac:dyDescent="0.15">
      <c r="A28" s="18" t="s">
        <v>260</v>
      </c>
      <c r="B28">
        <f>'Matthews K'!B16</f>
        <v>84</v>
      </c>
      <c r="C28">
        <f>'Matthews K'!C16</f>
        <v>64</v>
      </c>
      <c r="D28">
        <f>'Matthews K'!D16</f>
        <v>10</v>
      </c>
      <c r="E28">
        <f>'Matthews K'!E16</f>
        <v>16</v>
      </c>
      <c r="F28">
        <f>'Matthews K'!F16</f>
        <v>466</v>
      </c>
      <c r="G28">
        <f>'Matthews K'!G16</f>
        <v>0</v>
      </c>
      <c r="H28">
        <f>'Matthews K'!H16</f>
        <v>0</v>
      </c>
      <c r="I28" s="1">
        <f>'Matthews K'!I16</f>
        <v>8.6300000000000008</v>
      </c>
      <c r="J28">
        <f>'Matthews K'!J16</f>
        <v>28</v>
      </c>
      <c r="K28" s="11" t="str">
        <f>IF(ISBLANK('Matthews K'!K16),"",'Matthews K'!K16)</f>
        <v/>
      </c>
    </row>
    <row r="29" spans="1:17" x14ac:dyDescent="0.15">
      <c r="A29" s="18" t="s">
        <v>223</v>
      </c>
      <c r="B29">
        <f>'Booth R'!B25</f>
        <v>58</v>
      </c>
      <c r="C29">
        <f>'Booth R'!C25</f>
        <v>42</v>
      </c>
      <c r="D29">
        <f>'Booth R'!D25</f>
        <v>8</v>
      </c>
      <c r="E29">
        <f>'Booth R'!E25</f>
        <v>4</v>
      </c>
      <c r="F29">
        <f>'Booth R'!F25</f>
        <v>296</v>
      </c>
      <c r="G29">
        <f>'Booth R'!G25</f>
        <v>0</v>
      </c>
      <c r="H29">
        <f>'Booth R'!H25</f>
        <v>0</v>
      </c>
      <c r="I29" s="1">
        <f>'Booth R'!I25</f>
        <v>8.7058823529411757</v>
      </c>
      <c r="J29">
        <f>'Booth R'!J25</f>
        <v>35</v>
      </c>
      <c r="K29" s="11" t="str">
        <f>IF(ISBLANK('Booth R'!K25),"",'Booth R'!K25)</f>
        <v/>
      </c>
    </row>
    <row r="30" spans="1:17" x14ac:dyDescent="0.15">
      <c r="A30" s="74" t="s">
        <v>400</v>
      </c>
      <c r="B30">
        <f>'Goff J'!B11</f>
        <v>5</v>
      </c>
      <c r="C30">
        <f>'Goff J'!C11</f>
        <v>5</v>
      </c>
      <c r="D30">
        <f>'Goff J'!D11</f>
        <v>0</v>
      </c>
      <c r="E30">
        <f>'Goff J'!E11</f>
        <v>0</v>
      </c>
      <c r="F30">
        <f>'Goff J'!F11</f>
        <v>273</v>
      </c>
      <c r="G30">
        <f>'Goff J'!G11</f>
        <v>0</v>
      </c>
      <c r="H30">
        <f>'Goff J'!H11</f>
        <v>3</v>
      </c>
      <c r="I30" s="1">
        <f>'Goff J'!I11</f>
        <v>54.6</v>
      </c>
      <c r="J30" s="11">
        <f>'Goff J'!J11</f>
        <v>94</v>
      </c>
      <c r="K30" t="str">
        <f>IF(ISBLANK('Goff J'!K11),"",'Goff J'!K11)</f>
        <v/>
      </c>
    </row>
    <row r="31" spans="1:17" x14ac:dyDescent="0.15">
      <c r="A31" s="74" t="s">
        <v>409</v>
      </c>
      <c r="B31">
        <f>'Holland R'!B13</f>
        <v>33</v>
      </c>
      <c r="C31">
        <f>'Holland R'!C13</f>
        <v>24</v>
      </c>
      <c r="D31">
        <f>'Holland R'!D13</f>
        <v>9</v>
      </c>
      <c r="E31">
        <f>'Holland R'!E13</f>
        <v>1</v>
      </c>
      <c r="F31">
        <f>'Holland R'!F13</f>
        <v>228</v>
      </c>
      <c r="G31">
        <f>'Holland R'!G13</f>
        <v>0</v>
      </c>
      <c r="H31">
        <f>'Holland R'!H13</f>
        <v>0</v>
      </c>
      <c r="I31" s="1">
        <f>'Holland R'!I13</f>
        <v>15.2</v>
      </c>
      <c r="J31">
        <f>'Holland R'!J13</f>
        <v>30</v>
      </c>
      <c r="K31" t="str">
        <f>'Holland R'!K13</f>
        <v>NO</v>
      </c>
    </row>
    <row r="32" spans="1:17" x14ac:dyDescent="0.15">
      <c r="A32" s="18" t="s">
        <v>291</v>
      </c>
      <c r="B32">
        <f>'Slemming W'!B15</f>
        <v>8</v>
      </c>
      <c r="C32">
        <f>'Slemming W'!C15</f>
        <v>5</v>
      </c>
      <c r="D32">
        <f>'Slemming W'!D15</f>
        <v>3</v>
      </c>
      <c r="E32">
        <f>'Slemming W'!E15</f>
        <v>1</v>
      </c>
      <c r="F32">
        <f>'Slemming W'!F15</f>
        <v>189</v>
      </c>
      <c r="G32">
        <f>'Slemming W'!G15</f>
        <v>1</v>
      </c>
      <c r="H32">
        <f>'Slemming W'!H15</f>
        <v>0</v>
      </c>
      <c r="I32" s="57">
        <f>'Slemming W'!I15</f>
        <v>94.5</v>
      </c>
      <c r="J32">
        <f>'Slemming W'!J15</f>
        <v>119</v>
      </c>
      <c r="K32" t="str">
        <f>'Slemming W'!K15</f>
        <v>NO</v>
      </c>
    </row>
    <row r="33" spans="1:23" x14ac:dyDescent="0.15">
      <c r="A33" s="18" t="s">
        <v>342</v>
      </c>
      <c r="B33">
        <f>'Sims A'!B15</f>
        <v>21</v>
      </c>
      <c r="C33">
        <f>'Sims A'!C15</f>
        <v>17</v>
      </c>
      <c r="D33">
        <f>'Sims A'!D15</f>
        <v>6</v>
      </c>
      <c r="E33">
        <f>'Sims A'!E15</f>
        <v>2</v>
      </c>
      <c r="F33">
        <f>'Sims A'!F15</f>
        <v>175</v>
      </c>
      <c r="G33">
        <f>'Sims A'!G15</f>
        <v>0</v>
      </c>
      <c r="H33">
        <f>'Sims A'!H15</f>
        <v>0</v>
      </c>
      <c r="I33" s="1">
        <f>'Sims A'!I15</f>
        <v>15.909090909090908</v>
      </c>
      <c r="J33" s="11">
        <f>'Sims A'!J15</f>
        <v>37</v>
      </c>
      <c r="K33" s="11" t="str">
        <f>IF(ISBLANK('Sims A'!K15),"",'Sims A'!K15)</f>
        <v/>
      </c>
    </row>
    <row r="34" spans="1:23" x14ac:dyDescent="0.15">
      <c r="A34" s="18" t="s">
        <v>367</v>
      </c>
      <c r="B34">
        <f>'Russell T'!B17</f>
        <v>75</v>
      </c>
      <c r="C34">
        <f>'Russell T'!C17</f>
        <v>27</v>
      </c>
      <c r="D34">
        <f>'Russell T'!D17</f>
        <v>14</v>
      </c>
      <c r="E34">
        <f>'Russell T'!E17</f>
        <v>6</v>
      </c>
      <c r="F34">
        <f>'Russell T'!F17</f>
        <v>105</v>
      </c>
      <c r="G34">
        <f>'Russell T'!G17</f>
        <v>0</v>
      </c>
      <c r="H34">
        <f>'Russell T'!H17</f>
        <v>0</v>
      </c>
      <c r="I34" s="1">
        <f>'Russell T'!I17</f>
        <v>8.0769230769230766</v>
      </c>
      <c r="J34" s="11">
        <f>'Russell T'!J17</f>
        <v>34</v>
      </c>
      <c r="K34" s="11" t="str">
        <f>IF(ISBLANK('Russell T'!K17),"",'Russell T'!K17)</f>
        <v/>
      </c>
    </row>
    <row r="35" spans="1:23" x14ac:dyDescent="0.15">
      <c r="A35" s="18" t="s">
        <v>0</v>
      </c>
      <c r="B35">
        <f>'Stevens P'!B15</f>
        <v>25</v>
      </c>
      <c r="C35">
        <f>'Stevens P'!C15</f>
        <v>20</v>
      </c>
      <c r="D35">
        <f>'Stevens P'!D15</f>
        <v>6</v>
      </c>
      <c r="E35">
        <f>'Stevens P'!E15</f>
        <v>5</v>
      </c>
      <c r="F35">
        <f>'Stevens P'!F15</f>
        <v>86</v>
      </c>
      <c r="G35">
        <f>'Stevens P'!G15</f>
        <v>0</v>
      </c>
      <c r="H35">
        <f>'Stevens P'!H15</f>
        <v>0</v>
      </c>
      <c r="I35" s="1">
        <f>'Stevens P'!I15</f>
        <v>6.1428571428571432</v>
      </c>
      <c r="J35" s="11">
        <f>'Stevens P'!J15</f>
        <v>18</v>
      </c>
      <c r="K35" s="11" t="str">
        <f>IF(ISBLANK('Stevens P'!K15),"",'Stevens P'!K15)</f>
        <v/>
      </c>
    </row>
    <row r="36" spans="1:23" x14ac:dyDescent="0.15">
      <c r="A36" s="18" t="s">
        <v>226</v>
      </c>
      <c r="B36">
        <f>'Drever A'!B17</f>
        <v>40</v>
      </c>
      <c r="C36">
        <f>'Drever A'!C17</f>
        <v>23</v>
      </c>
      <c r="D36">
        <f>'Drever A'!D17</f>
        <v>8</v>
      </c>
      <c r="E36">
        <f>'Drever A'!E17</f>
        <v>6</v>
      </c>
      <c r="F36">
        <f>'Drever A'!F17</f>
        <v>70</v>
      </c>
      <c r="G36">
        <f>'Drever A'!G17</f>
        <v>0</v>
      </c>
      <c r="H36">
        <f>'Drever A'!H17</f>
        <v>0</v>
      </c>
      <c r="I36" s="1">
        <f>'Drever A'!I17</f>
        <v>4.666666666666667</v>
      </c>
      <c r="J36">
        <f>'Drever A'!J17</f>
        <v>15</v>
      </c>
      <c r="K36" s="11" t="str">
        <f>IF(ISBLANK('Drever A'!K17),"",'Drever A'!K17)</f>
        <v/>
      </c>
    </row>
    <row r="37" spans="1:23" x14ac:dyDescent="0.15">
      <c r="A37" s="18" t="s">
        <v>379</v>
      </c>
      <c r="B37">
        <f>'Bingham J'!B13</f>
        <v>16</v>
      </c>
      <c r="C37">
        <f>'Bingham J'!C13</f>
        <v>10</v>
      </c>
      <c r="D37">
        <f>'Bingham J'!D13</f>
        <v>1</v>
      </c>
      <c r="E37">
        <f>'Bingham J'!E13</f>
        <v>4</v>
      </c>
      <c r="F37">
        <f>'Bingham J'!F13</f>
        <v>55</v>
      </c>
      <c r="G37">
        <f>'Bingham J'!G13</f>
        <v>0</v>
      </c>
      <c r="H37" s="11">
        <f>'Bingham J'!H13</f>
        <v>0</v>
      </c>
      <c r="I37" s="1">
        <f>'Bingham J'!I13</f>
        <v>6.1109999999999998</v>
      </c>
      <c r="J37" s="11">
        <f>'Bingham J'!J13</f>
        <v>44</v>
      </c>
      <c r="K37" s="11"/>
    </row>
    <row r="38" spans="1:23" x14ac:dyDescent="0.15">
      <c r="A38" s="18" t="s">
        <v>301</v>
      </c>
      <c r="B38">
        <f>'Akers V'!B15</f>
        <v>12</v>
      </c>
      <c r="C38">
        <f>'Akers V'!C15</f>
        <v>8</v>
      </c>
      <c r="D38">
        <f>'Akers V'!D15</f>
        <v>3</v>
      </c>
      <c r="E38">
        <f>'Akers V'!E15</f>
        <v>2</v>
      </c>
      <c r="F38">
        <f>'Akers V'!F15</f>
        <v>41</v>
      </c>
      <c r="G38">
        <f>'Akers V'!G15</f>
        <v>0</v>
      </c>
      <c r="H38">
        <f>'Akers V'!H15</f>
        <v>0</v>
      </c>
      <c r="I38" s="1">
        <f>'Akers V'!I15</f>
        <v>8.1999999999999993</v>
      </c>
      <c r="J38">
        <f>'Akers V'!J15</f>
        <v>16</v>
      </c>
      <c r="K38" s="11" t="str">
        <f>IF(ISBLANK('Akers V'!K37),"",'Akers V'!K37)</f>
        <v/>
      </c>
    </row>
    <row r="39" spans="1:23" x14ac:dyDescent="0.15">
      <c r="A39" s="18" t="s">
        <v>292</v>
      </c>
      <c r="B39">
        <f>'Silk R'!B14</f>
        <v>27</v>
      </c>
      <c r="C39">
        <f>'Silk R'!C14</f>
        <v>13</v>
      </c>
      <c r="D39">
        <f>'Silk R'!D14</f>
        <v>4</v>
      </c>
      <c r="E39">
        <f>'Silk R'!E14</f>
        <v>7</v>
      </c>
      <c r="F39">
        <f>'Silk R'!F14</f>
        <v>29</v>
      </c>
      <c r="G39">
        <f>'Silk R'!G14</f>
        <v>0</v>
      </c>
      <c r="H39">
        <f>'Silk R'!H14</f>
        <v>0</v>
      </c>
      <c r="I39" s="1">
        <f>'Silk R'!I14</f>
        <v>3.222</v>
      </c>
      <c r="J39">
        <f>'Silk R'!J14</f>
        <v>12</v>
      </c>
      <c r="K39" s="11" t="str">
        <f>IF(ISBLANK('Silk R'!K14),"",'Silk R'!K14)</f>
        <v>NO</v>
      </c>
    </row>
    <row r="40" spans="1:23" x14ac:dyDescent="0.15">
      <c r="A40" s="18" t="s">
        <v>168</v>
      </c>
      <c r="B40">
        <f>'Scholes S'!B12</f>
        <v>9</v>
      </c>
      <c r="C40">
        <f>'Scholes S'!C12</f>
        <v>6</v>
      </c>
      <c r="D40">
        <f>'Scholes S'!D12</f>
        <v>1</v>
      </c>
      <c r="E40">
        <f>'Scholes S'!E12</f>
        <v>1</v>
      </c>
      <c r="F40">
        <f>'Scholes S'!F12</f>
        <v>8</v>
      </c>
      <c r="G40">
        <f>'Scholes S'!G12</f>
        <v>0</v>
      </c>
      <c r="H40">
        <f>'Scholes S'!H12</f>
        <v>0</v>
      </c>
      <c r="I40" s="1">
        <f>'Scholes S'!I12</f>
        <v>1.6</v>
      </c>
      <c r="J40" s="11">
        <f>'Scholes S'!J12</f>
        <v>4</v>
      </c>
      <c r="K40" s="11" t="str">
        <f>IF(ISBLANK('Scholes S'!K12),"",'Scholes S'!K12)</f>
        <v/>
      </c>
    </row>
    <row r="41" spans="1:23" x14ac:dyDescent="0.15">
      <c r="A41" s="74" t="s">
        <v>401</v>
      </c>
      <c r="B41">
        <f>'Goodlife M'!B11</f>
        <v>5</v>
      </c>
      <c r="C41">
        <f>'Goodlife M'!C11</f>
        <v>3</v>
      </c>
      <c r="D41">
        <f>'Goodlife M'!D11</f>
        <v>0</v>
      </c>
      <c r="E41">
        <f>'Goodlife M'!E11</f>
        <v>0</v>
      </c>
      <c r="F41">
        <f>'Goodlife M'!F11</f>
        <v>6</v>
      </c>
      <c r="G41">
        <f>'Goodlife M'!G11</f>
        <v>0</v>
      </c>
      <c r="H41">
        <f>'Goodlife M'!H11</f>
        <v>0</v>
      </c>
      <c r="I41" s="1">
        <f>'Goodlife M'!I11</f>
        <v>2</v>
      </c>
      <c r="J41" s="11">
        <f>'Goodlife M'!J11</f>
        <v>4</v>
      </c>
      <c r="K41" s="11" t="str">
        <f>IF(ISBLANK('Goodlife M'!K11),"",'Goodlife M'!K11)</f>
        <v/>
      </c>
    </row>
    <row r="42" spans="1:23" x14ac:dyDescent="0.15">
      <c r="A42" s="18" t="s">
        <v>370</v>
      </c>
      <c r="B42">
        <f>'Anders M'!B10</f>
        <v>5</v>
      </c>
      <c r="C42">
        <f>'Anders M'!C10</f>
        <v>3</v>
      </c>
      <c r="D42">
        <f>'Anders M'!D10</f>
        <v>2</v>
      </c>
      <c r="E42">
        <f>'Anders M'!E10</f>
        <v>1</v>
      </c>
      <c r="F42">
        <f>'Anders M'!F10</f>
        <v>5</v>
      </c>
      <c r="G42">
        <f>'Anders M'!G10</f>
        <v>0</v>
      </c>
      <c r="H42">
        <f>'Anders M'!H10</f>
        <v>0</v>
      </c>
      <c r="I42" s="1">
        <f>'Anders M'!I10</f>
        <v>5</v>
      </c>
      <c r="J42" s="11">
        <f>'Anders M'!J10</f>
        <v>5</v>
      </c>
      <c r="K42" s="11" t="str">
        <f>IF(ISBLANK('Anders M'!K10),"",'Anders M'!K10)</f>
        <v>NO</v>
      </c>
    </row>
    <row r="43" spans="1:23" x14ac:dyDescent="0.15">
      <c r="G43" s="11"/>
      <c r="H43" s="1"/>
    </row>
    <row r="44" spans="1:23" x14ac:dyDescent="0.15">
      <c r="A44" s="5" t="s">
        <v>57</v>
      </c>
      <c r="G44" s="1"/>
      <c r="L44" s="5" t="s">
        <v>406</v>
      </c>
    </row>
    <row r="46" spans="1:23" s="5" customFormat="1" x14ac:dyDescent="0.15">
      <c r="B46" s="6" t="s">
        <v>58</v>
      </c>
      <c r="C46" s="6" t="s">
        <v>59</v>
      </c>
      <c r="D46" s="6" t="s">
        <v>60</v>
      </c>
      <c r="E46" s="6" t="s">
        <v>34</v>
      </c>
      <c r="F46" s="6" t="s">
        <v>46</v>
      </c>
      <c r="G46" s="7" t="s">
        <v>63</v>
      </c>
      <c r="H46" s="7" t="s">
        <v>64</v>
      </c>
      <c r="I46" s="7" t="s">
        <v>36</v>
      </c>
      <c r="J46" s="6" t="s">
        <v>61</v>
      </c>
      <c r="M46" s="6" t="s">
        <v>58</v>
      </c>
      <c r="N46" s="6" t="s">
        <v>59</v>
      </c>
      <c r="O46" s="6" t="s">
        <v>60</v>
      </c>
      <c r="P46" s="6" t="s">
        <v>34</v>
      </c>
      <c r="Q46" s="6" t="s">
        <v>46</v>
      </c>
      <c r="R46" s="7" t="s">
        <v>63</v>
      </c>
      <c r="S46" s="7" t="s">
        <v>64</v>
      </c>
      <c r="T46" s="7" t="s">
        <v>36</v>
      </c>
      <c r="U46" s="5" t="s">
        <v>61</v>
      </c>
      <c r="W46" s="6"/>
    </row>
    <row r="47" spans="1:23" x14ac:dyDescent="0.15">
      <c r="A47" s="18" t="s">
        <v>316</v>
      </c>
      <c r="B47" s="11">
        <f>'Mimmack C'!B93</f>
        <v>4783.7667000000001</v>
      </c>
      <c r="C47">
        <f>'Mimmack C'!C93</f>
        <v>1162</v>
      </c>
      <c r="D47">
        <f>'Mimmack C'!D93</f>
        <v>1026</v>
      </c>
      <c r="E47">
        <f>'Mimmack C'!E93</f>
        <v>13960</v>
      </c>
      <c r="F47">
        <f>'Mimmack C'!F93</f>
        <v>33</v>
      </c>
      <c r="G47" s="1">
        <f>'Mimmack C'!G93</f>
        <v>2.9182025118407218</v>
      </c>
      <c r="H47" s="1">
        <f>'Mimmack C'!H93</f>
        <v>27.975243859649122</v>
      </c>
      <c r="I47" s="1">
        <f>'Mimmack C'!I93</f>
        <v>13.606237816764132</v>
      </c>
      <c r="J47" s="4" t="str">
        <f>'Mimmack C'!J93</f>
        <v>9--10</v>
      </c>
      <c r="L47" s="18" t="s">
        <v>53</v>
      </c>
      <c r="M47">
        <v>1956</v>
      </c>
      <c r="N47">
        <v>345</v>
      </c>
      <c r="O47">
        <v>393</v>
      </c>
      <c r="P47">
        <v>6004</v>
      </c>
      <c r="Q47" s="11"/>
      <c r="R47" s="1">
        <f>P47/M47</f>
        <v>3.0695296523517381</v>
      </c>
      <c r="S47" s="1">
        <f>(M47*6)/O47</f>
        <v>29.862595419847327</v>
      </c>
      <c r="T47" s="1">
        <f>P47/O47</f>
        <v>15.27735368956743</v>
      </c>
      <c r="U47" s="4" t="str">
        <f>'Gomez M'!J65</f>
        <v>6--53</v>
      </c>
    </row>
    <row r="48" spans="1:23" x14ac:dyDescent="0.15">
      <c r="A48" s="18" t="s">
        <v>312</v>
      </c>
      <c r="B48" s="11">
        <f>'Barnard A'!B63</f>
        <v>2101.4</v>
      </c>
      <c r="C48">
        <f>'Barnard A'!C63</f>
        <v>360</v>
      </c>
      <c r="D48">
        <f>'Barnard A'!D63</f>
        <v>437</v>
      </c>
      <c r="E48">
        <f>'Barnard A'!E63</f>
        <v>8437</v>
      </c>
      <c r="F48">
        <f>'Barnard A'!F63</f>
        <v>9</v>
      </c>
      <c r="G48" s="1">
        <f>'Barnard A'!G63</f>
        <v>4.014942419339488</v>
      </c>
      <c r="H48" s="1">
        <f>'Barnard A'!H63</f>
        <v>28.852173913043483</v>
      </c>
      <c r="I48" s="1">
        <f>'Barnard A'!I63</f>
        <v>19.306636155606409</v>
      </c>
      <c r="J48" s="4" t="str">
        <f>'Barnard A'!J63</f>
        <v>6--17</v>
      </c>
      <c r="L48" s="18" t="s">
        <v>47</v>
      </c>
      <c r="M48">
        <v>523</v>
      </c>
      <c r="N48">
        <v>34</v>
      </c>
      <c r="O48">
        <v>135</v>
      </c>
      <c r="P48">
        <v>2200</v>
      </c>
      <c r="Q48" s="11"/>
      <c r="R48" s="1">
        <f>P48/M48</f>
        <v>4.2065009560229445</v>
      </c>
      <c r="S48" s="1">
        <f>(M48*6)/O48</f>
        <v>23.244444444444444</v>
      </c>
      <c r="T48" s="1">
        <f>P48/O48</f>
        <v>16.296296296296298</v>
      </c>
      <c r="U48" s="4" t="str">
        <f>'Gould P'!J79</f>
        <v>5--28</v>
      </c>
    </row>
    <row r="49" spans="1:21" x14ac:dyDescent="0.15">
      <c r="A49" s="18" t="s">
        <v>324</v>
      </c>
      <c r="B49" s="11">
        <f>'Wood C'!B87</f>
        <v>1762.5</v>
      </c>
      <c r="C49">
        <f>'Wood C'!C87</f>
        <v>272</v>
      </c>
      <c r="D49">
        <f>'Wood C'!D87</f>
        <v>378</v>
      </c>
      <c r="E49">
        <f>'Wood C'!E87</f>
        <v>7302</v>
      </c>
      <c r="F49">
        <f>'Wood C'!F87</f>
        <v>13</v>
      </c>
      <c r="G49" s="1">
        <f>'Wood C'!G87</f>
        <v>4.142978723404255</v>
      </c>
      <c r="H49" s="1">
        <f>'Wood C'!H87</f>
        <v>27.976190476190474</v>
      </c>
      <c r="I49" s="1">
        <f>'Wood C'!I87</f>
        <v>19.317460317460316</v>
      </c>
      <c r="J49" s="4" t="str">
        <f>'Wood C'!J87</f>
        <v>8--44</v>
      </c>
      <c r="L49" s="18" t="s">
        <v>48</v>
      </c>
      <c r="M49">
        <v>2218.3000000000002</v>
      </c>
      <c r="N49">
        <v>346</v>
      </c>
      <c r="O49">
        <v>396</v>
      </c>
      <c r="P49">
        <v>7445</v>
      </c>
      <c r="Q49" s="11"/>
      <c r="R49" s="1">
        <f>P49/M49</f>
        <v>3.3561736464860474</v>
      </c>
      <c r="S49" s="1">
        <f>(M49*6)/O49</f>
        <v>33.610606060606067</v>
      </c>
      <c r="T49" s="1">
        <f>P49/O49</f>
        <v>18.800505050505052</v>
      </c>
      <c r="U49" s="4" t="str">
        <f>IF('Harris N'!J75="","",'Harris N'!J75)</f>
        <v>7--38</v>
      </c>
    </row>
    <row r="50" spans="1:21" x14ac:dyDescent="0.15">
      <c r="A50" s="18" t="s">
        <v>377</v>
      </c>
      <c r="B50" s="11">
        <f>'Taylor P'!B91</f>
        <v>914.27</v>
      </c>
      <c r="C50">
        <f>'Taylor P'!C91</f>
        <v>98</v>
      </c>
      <c r="D50">
        <f>'Taylor P'!D91</f>
        <v>227</v>
      </c>
      <c r="E50">
        <f>'Taylor P'!E91</f>
        <v>4550</v>
      </c>
      <c r="F50">
        <f>'Taylor P'!F91</f>
        <v>4</v>
      </c>
      <c r="G50" s="1">
        <f>'Taylor P'!G91</f>
        <v>4.9766480361381209</v>
      </c>
      <c r="H50" s="1">
        <f>'Taylor P'!H91</f>
        <v>24.165726872246694</v>
      </c>
      <c r="I50" s="1">
        <f>'Taylor P'!I91</f>
        <v>20.044052863436125</v>
      </c>
      <c r="J50" s="4" t="str">
        <f>'Taylor P'!J91</f>
        <v>6--14</v>
      </c>
      <c r="L50" s="18" t="s">
        <v>30</v>
      </c>
      <c r="M50" s="11">
        <f>'Stevens J'!B67</f>
        <v>328.8</v>
      </c>
      <c r="N50">
        <f>'Stevens J'!C67</f>
        <v>33</v>
      </c>
      <c r="O50">
        <f>'Stevens J'!D67</f>
        <v>58</v>
      </c>
      <c r="P50">
        <f>'Stevens J'!E67</f>
        <v>1491</v>
      </c>
      <c r="Q50">
        <f>'Stevens J'!F67</f>
        <v>0</v>
      </c>
      <c r="R50" s="1">
        <f>'Stevens J'!G67</f>
        <v>4.5346715328467155</v>
      </c>
      <c r="S50" s="1">
        <f>'Stevens J'!H67</f>
        <v>34.013793103448279</v>
      </c>
      <c r="T50" s="1">
        <f>'Stevens J'!I67</f>
        <v>25.706896551724139</v>
      </c>
      <c r="U50" s="4" t="str">
        <f>'Stevens J'!J67</f>
        <v>4--32</v>
      </c>
    </row>
    <row r="51" spans="1:21" x14ac:dyDescent="0.15">
      <c r="A51" s="18" t="s">
        <v>318</v>
      </c>
      <c r="B51" s="11">
        <f>'Dawson N'!B72</f>
        <v>714.2</v>
      </c>
      <c r="C51">
        <f>'Dawson N'!C72</f>
        <v>61</v>
      </c>
      <c r="D51">
        <f>'Dawson N'!D72</f>
        <v>146</v>
      </c>
      <c r="E51">
        <f>'Dawson N'!E72</f>
        <v>3721</v>
      </c>
      <c r="F51">
        <f>'Dawson N'!F72</f>
        <v>5</v>
      </c>
      <c r="G51" s="1">
        <f>'Dawson N'!G72</f>
        <v>5.2100252030243626</v>
      </c>
      <c r="H51" s="1">
        <f>'Dawson N'!H72</f>
        <v>29.350684931506855</v>
      </c>
      <c r="I51" s="1">
        <f>'Dawson N'!I72</f>
        <v>25.486301369863014</v>
      </c>
      <c r="J51" s="4" t="str">
        <f>'Dawson N'!J72</f>
        <v>7--20</v>
      </c>
    </row>
    <row r="52" spans="1:21" x14ac:dyDescent="0.15">
      <c r="A52" s="18" t="s">
        <v>368</v>
      </c>
      <c r="B52" s="11">
        <f>'Ahearne C'!B59</f>
        <v>666.5</v>
      </c>
      <c r="C52">
        <f>'Ahearne C'!C59</f>
        <v>78</v>
      </c>
      <c r="D52">
        <f>'Ahearne C'!D59</f>
        <v>145</v>
      </c>
      <c r="E52">
        <f>'Ahearne C'!E59</f>
        <v>2965</v>
      </c>
      <c r="F52">
        <f>'Ahearne C'!F59</f>
        <v>5</v>
      </c>
      <c r="G52" s="1">
        <f>'Ahearne C'!G59</f>
        <v>4.4486121530382592</v>
      </c>
      <c r="H52" s="1">
        <f>'Ahearne C'!H59</f>
        <v>27.579310344827586</v>
      </c>
      <c r="I52" s="1">
        <f>'Ahearne C'!I59</f>
        <v>20.448275862068964</v>
      </c>
      <c r="J52" s="4" t="str">
        <f>'Ahearne C'!J59</f>
        <v>5--10</v>
      </c>
    </row>
    <row r="53" spans="1:21" x14ac:dyDescent="0.15">
      <c r="A53" s="18" t="s">
        <v>51</v>
      </c>
      <c r="B53" s="11">
        <f>'Gallant B'!B57</f>
        <v>638.4</v>
      </c>
      <c r="C53">
        <f>'Gallant B'!C57</f>
        <v>86</v>
      </c>
      <c r="D53">
        <f>'Gallant B'!D57</f>
        <v>135</v>
      </c>
      <c r="E53">
        <f>'Gallant B'!E57</f>
        <v>2648</v>
      </c>
      <c r="F53">
        <f>'Gallant B'!F57</f>
        <v>2</v>
      </c>
      <c r="G53" s="1">
        <f>'Gallant B'!G57</f>
        <v>4.1478696741854639</v>
      </c>
      <c r="H53" s="1">
        <f>'Gallant B'!H57</f>
        <v>28.373333333333331</v>
      </c>
      <c r="I53" s="1">
        <f>'Gallant B'!I57</f>
        <v>19.614814814814814</v>
      </c>
      <c r="J53" s="4" t="str">
        <f>'Gallant B'!J57</f>
        <v>5--28</v>
      </c>
    </row>
    <row r="54" spans="1:21" x14ac:dyDescent="0.15">
      <c r="A54" s="18" t="s">
        <v>367</v>
      </c>
      <c r="B54" s="11">
        <f>'Russell T'!B52</f>
        <v>393.19999999999993</v>
      </c>
      <c r="C54">
        <f>'Russell T'!C52</f>
        <v>54</v>
      </c>
      <c r="D54">
        <f>'Russell T'!D52</f>
        <v>89</v>
      </c>
      <c r="E54">
        <f>'Russell T'!E52</f>
        <v>1410</v>
      </c>
      <c r="F54">
        <f>'Russell T'!F52</f>
        <v>3</v>
      </c>
      <c r="G54" s="1">
        <f>'Russell T'!G52</f>
        <v>3.5859613428280781</v>
      </c>
      <c r="H54" s="1">
        <f>'Russell T'!H52</f>
        <v>26.507865168539325</v>
      </c>
      <c r="I54" s="1">
        <f>'Russell T'!I52</f>
        <v>15.842696629213483</v>
      </c>
      <c r="J54" s="4" t="str">
        <f>'Russell T'!J52</f>
        <v>5--17</v>
      </c>
    </row>
    <row r="55" spans="1:21" x14ac:dyDescent="0.15">
      <c r="A55" s="18" t="s">
        <v>328</v>
      </c>
      <c r="B55" s="11">
        <f>'Bowler T'!B53</f>
        <v>426.9</v>
      </c>
      <c r="C55">
        <f>'Bowler T'!C53</f>
        <v>59</v>
      </c>
      <c r="D55">
        <f>'Bowler T'!D53</f>
        <v>83</v>
      </c>
      <c r="E55">
        <f>'Bowler T'!E53</f>
        <v>1788</v>
      </c>
      <c r="F55">
        <f>'Bowler T'!F53</f>
        <v>2</v>
      </c>
      <c r="G55" s="1">
        <f>'Bowler T'!G53</f>
        <v>4.1883345045678144</v>
      </c>
      <c r="H55" s="1">
        <f>'Bowler T'!H53</f>
        <v>30.860240963855418</v>
      </c>
      <c r="I55" s="1">
        <f>'Bowler T'!I53</f>
        <v>21.542168674698797</v>
      </c>
      <c r="J55" s="4" t="str">
        <f>'Bowler T'!J53</f>
        <v>5--11</v>
      </c>
    </row>
    <row r="56" spans="1:21" x14ac:dyDescent="0.15">
      <c r="A56" s="18" t="s">
        <v>1</v>
      </c>
      <c r="B56" s="11">
        <f>'Gilbert J'!B75</f>
        <v>362</v>
      </c>
      <c r="C56">
        <f>'Gilbert J'!C75</f>
        <v>33</v>
      </c>
      <c r="D56">
        <f>'Gilbert J'!D75</f>
        <v>70</v>
      </c>
      <c r="E56">
        <f>'Gilbert J'!E75</f>
        <v>1677</v>
      </c>
      <c r="F56">
        <f>'Gilbert J'!F75</f>
        <v>0</v>
      </c>
      <c r="G56" s="1">
        <f>'Gilbert J'!G75</f>
        <v>4.6325966850828726</v>
      </c>
      <c r="H56" s="1">
        <f>'Gilbert J'!H75</f>
        <v>31.028571428571428</v>
      </c>
      <c r="I56" s="1">
        <f>'Gilbert J'!I75</f>
        <v>23.957142857142856</v>
      </c>
      <c r="J56" s="4" t="str">
        <f>'Gilbert J'!J75</f>
        <v>4--32</v>
      </c>
    </row>
    <row r="57" spans="1:21" x14ac:dyDescent="0.15">
      <c r="A57" s="18" t="s">
        <v>52</v>
      </c>
      <c r="B57" s="11">
        <f>'Gallant G'!B54</f>
        <v>229.5</v>
      </c>
      <c r="C57">
        <f>'Gallant G'!C54</f>
        <v>42</v>
      </c>
      <c r="D57">
        <f>'Gallant G'!D54</f>
        <v>48</v>
      </c>
      <c r="E57">
        <f>'Gallant G'!E54</f>
        <v>838</v>
      </c>
      <c r="F57">
        <f>'Gallant G'!F54</f>
        <v>1</v>
      </c>
      <c r="G57" s="1">
        <f>'Gallant G'!G54</f>
        <v>3.6514161220043575</v>
      </c>
      <c r="H57" s="1">
        <f>'Gallant G'!H54</f>
        <v>28.6875</v>
      </c>
      <c r="I57" s="1">
        <f>'Gallant G'!I54</f>
        <v>17.458333333333332</v>
      </c>
      <c r="J57" s="4" t="str">
        <f>'Gallant G'!J54</f>
        <v>5--11</v>
      </c>
    </row>
    <row r="58" spans="1:21" x14ac:dyDescent="0.15">
      <c r="A58" s="18" t="s">
        <v>326</v>
      </c>
      <c r="B58" s="11">
        <f>'Barr S'!B59</f>
        <v>219.7</v>
      </c>
      <c r="C58">
        <f>'Barr S'!C59</f>
        <v>28</v>
      </c>
      <c r="D58">
        <f>'Barr S'!D59</f>
        <v>45</v>
      </c>
      <c r="E58">
        <f>'Barr S'!E59</f>
        <v>1004</v>
      </c>
      <c r="F58">
        <f>'Barr S'!F59</f>
        <v>1</v>
      </c>
      <c r="G58" s="1">
        <f>'Barr S'!G59</f>
        <v>4.569868001820665</v>
      </c>
      <c r="H58" s="1">
        <f>'Barr S'!H59</f>
        <v>29.293333333333329</v>
      </c>
      <c r="I58" s="1">
        <f>'Barr S'!I59</f>
        <v>22.31111111111111</v>
      </c>
      <c r="J58" s="4" t="str">
        <f>'Barr S'!J59</f>
        <v>5--52</v>
      </c>
    </row>
    <row r="59" spans="1:21" x14ac:dyDescent="0.15">
      <c r="A59" s="18" t="s">
        <v>261</v>
      </c>
      <c r="B59" s="11">
        <f>'Elburn A'!B48</f>
        <v>213.89999999999998</v>
      </c>
      <c r="C59">
        <f>'Elburn A'!C48</f>
        <v>21</v>
      </c>
      <c r="D59">
        <f>'Elburn A'!D48</f>
        <v>34</v>
      </c>
      <c r="E59">
        <f>'Elburn A'!E48</f>
        <v>1174</v>
      </c>
      <c r="F59">
        <f>'Elburn A'!F48</f>
        <v>0</v>
      </c>
      <c r="G59" s="1">
        <f>'Elburn A'!G48</f>
        <v>5.4885460495558682</v>
      </c>
      <c r="H59" s="1">
        <f>'Elburn A'!H48</f>
        <v>37.747058823529407</v>
      </c>
      <c r="I59" s="1">
        <f>'Elburn A'!I48</f>
        <v>34.529411764705884</v>
      </c>
      <c r="J59" s="3" t="str">
        <f>'Elburn A'!J48</f>
        <v>4 -- 10</v>
      </c>
    </row>
    <row r="60" spans="1:21" x14ac:dyDescent="0.15">
      <c r="A60" s="18" t="s">
        <v>342</v>
      </c>
      <c r="B60" s="11">
        <f>'Sims A'!B47</f>
        <v>92</v>
      </c>
      <c r="C60">
        <f>'Sims A'!C47</f>
        <v>7</v>
      </c>
      <c r="D60">
        <f>'Sims A'!D47</f>
        <v>25</v>
      </c>
      <c r="E60">
        <f>'Sims A'!E47</f>
        <v>491</v>
      </c>
      <c r="F60">
        <f>'Sims A'!F47</f>
        <v>1</v>
      </c>
      <c r="G60" s="1">
        <f>'Sims A'!G47</f>
        <v>5.3369565217391308</v>
      </c>
      <c r="H60" s="1">
        <f>'Sims A'!H47</f>
        <v>22.08</v>
      </c>
      <c r="I60" s="1">
        <f>'Sims A'!I47</f>
        <v>19.64</v>
      </c>
      <c r="J60" s="3" t="str">
        <f>'Sims A'!J47</f>
        <v>5 -- 27</v>
      </c>
    </row>
    <row r="61" spans="1:21" x14ac:dyDescent="0.15">
      <c r="A61" s="18" t="s">
        <v>292</v>
      </c>
      <c r="B61" s="11">
        <f>'Silk R'!B45</f>
        <v>82.2</v>
      </c>
      <c r="C61" s="11">
        <f>'Silk R'!C45</f>
        <v>5</v>
      </c>
      <c r="D61" s="11">
        <f>'Silk R'!D45</f>
        <v>22</v>
      </c>
      <c r="E61" s="11">
        <f>'Silk R'!E45</f>
        <v>413</v>
      </c>
      <c r="F61" s="11">
        <f>'Silk R'!F45</f>
        <v>1</v>
      </c>
      <c r="G61" s="1">
        <f>'Silk R'!G45</f>
        <v>5.0243309002433092</v>
      </c>
      <c r="H61" s="1">
        <f>'Silk R'!H45</f>
        <v>22.418181818181822</v>
      </c>
      <c r="I61" s="1">
        <f>'Silk R'!I45</f>
        <v>18.772727272727273</v>
      </c>
      <c r="J61" s="42" t="str">
        <f>'Silk R'!J45</f>
        <v>6 -- 12</v>
      </c>
    </row>
    <row r="62" spans="1:21" x14ac:dyDescent="0.15">
      <c r="A62" s="18" t="s">
        <v>244</v>
      </c>
      <c r="B62" s="11">
        <f>'Gallant J'!B47</f>
        <v>75</v>
      </c>
      <c r="C62">
        <f>'Gallant J'!C47</f>
        <v>19</v>
      </c>
      <c r="D62">
        <f>'Gallant J'!D47</f>
        <v>20</v>
      </c>
      <c r="E62">
        <f>'Gallant J'!E47</f>
        <v>411</v>
      </c>
      <c r="F62">
        <f>'Gallant J'!F47</f>
        <v>0</v>
      </c>
      <c r="G62" s="1">
        <f>'Gallant J'!G47</f>
        <v>5.48</v>
      </c>
      <c r="H62" s="1">
        <f>'Gallant J'!H47</f>
        <v>22.5</v>
      </c>
      <c r="I62" s="1">
        <f>'Gallant J'!I47</f>
        <v>20.55</v>
      </c>
      <c r="J62" s="3" t="str">
        <f>'Gallant J'!J47</f>
        <v>4--19</v>
      </c>
    </row>
    <row r="63" spans="1:21" x14ac:dyDescent="0.15">
      <c r="A63" s="18" t="s">
        <v>362</v>
      </c>
      <c r="B63" s="11">
        <f>'Matthews C'!D41</f>
        <v>76.400000000000006</v>
      </c>
      <c r="C63" s="11">
        <f>'Matthews C'!E41</f>
        <v>2</v>
      </c>
      <c r="D63" s="11">
        <f>'Matthews C'!F41</f>
        <v>19</v>
      </c>
      <c r="E63" s="11">
        <f>'Matthews C'!G41</f>
        <v>466</v>
      </c>
      <c r="F63" s="11">
        <f>'Matthews C'!H41</f>
        <v>0</v>
      </c>
      <c r="G63" s="1">
        <f>'Matthews C'!I41</f>
        <v>6.0994764397905756</v>
      </c>
      <c r="H63" s="1">
        <f>'Matthews C'!J41</f>
        <v>24.126315789473686</v>
      </c>
      <c r="I63" s="1">
        <f>'Matthews C'!K41</f>
        <v>24.526315789473685</v>
      </c>
      <c r="J63" s="8" t="str">
        <f>'Matthews C'!L41</f>
        <v>3 -- 3</v>
      </c>
    </row>
    <row r="64" spans="1:21" x14ac:dyDescent="0.15">
      <c r="A64" s="18" t="s">
        <v>260</v>
      </c>
      <c r="B64" s="11">
        <f>'Matthews K'!B49</f>
        <v>131.83333333333334</v>
      </c>
      <c r="C64">
        <f>'Matthews K'!C49</f>
        <v>10</v>
      </c>
      <c r="D64">
        <f>'Matthews K'!D49</f>
        <v>16</v>
      </c>
      <c r="E64">
        <f>'Matthews K'!E49</f>
        <v>708</v>
      </c>
      <c r="F64">
        <f>'Matthews K'!F49</f>
        <v>0</v>
      </c>
      <c r="G64" s="1">
        <f>'Matthews K'!G49</f>
        <v>5.370417193426043</v>
      </c>
      <c r="H64" s="1">
        <f>'Matthews K'!H49</f>
        <v>49.4375</v>
      </c>
      <c r="I64" s="1">
        <f>'Matthews K'!I49</f>
        <v>44.25</v>
      </c>
      <c r="J64" s="3" t="str">
        <f>'Matthews K'!J49</f>
        <v>1--2</v>
      </c>
    </row>
    <row r="65" spans="1:10" x14ac:dyDescent="0.15">
      <c r="A65" s="18" t="s">
        <v>0</v>
      </c>
      <c r="B65" s="11">
        <f>'Stevens P'!B49</f>
        <v>74</v>
      </c>
      <c r="C65">
        <f>'Stevens P'!C49</f>
        <v>8</v>
      </c>
      <c r="D65">
        <f>'Stevens P'!D49</f>
        <v>15</v>
      </c>
      <c r="E65">
        <f>'Stevens P'!E49</f>
        <v>355</v>
      </c>
      <c r="F65">
        <f>'Stevens P'!F49</f>
        <v>0</v>
      </c>
      <c r="G65" s="1">
        <f>'Stevens P'!G49</f>
        <v>4.7972972972972974</v>
      </c>
      <c r="H65" s="1">
        <f>'Stevens P'!H49</f>
        <v>29.6</v>
      </c>
      <c r="I65" s="1">
        <f>'Stevens P'!I49</f>
        <v>23.666666666666668</v>
      </c>
      <c r="J65" s="4" t="str">
        <f>'Stevens P'!J49</f>
        <v>2--35</v>
      </c>
    </row>
    <row r="66" spans="1:10" x14ac:dyDescent="0.15">
      <c r="A66" s="18" t="s">
        <v>223</v>
      </c>
      <c r="B66" s="11">
        <f>'Booth R'!B67</f>
        <v>79.933339999999987</v>
      </c>
      <c r="C66">
        <f>'Booth R'!C67</f>
        <v>7</v>
      </c>
      <c r="D66">
        <f>'Booth R'!D67</f>
        <v>15</v>
      </c>
      <c r="E66">
        <f>'Booth R'!E67</f>
        <v>462</v>
      </c>
      <c r="F66">
        <f>'Booth R'!F67</f>
        <v>0</v>
      </c>
      <c r="G66" s="1">
        <f>'Booth R'!G67</f>
        <v>5.779816031708422</v>
      </c>
      <c r="H66" s="1">
        <f>'Booth R'!H67</f>
        <v>31.973335999999996</v>
      </c>
      <c r="I66" s="1">
        <f>'Booth R'!I67</f>
        <v>30.8</v>
      </c>
      <c r="J66" s="4" t="str">
        <f>'Booth R'!J67</f>
        <v>3--15</v>
      </c>
    </row>
    <row r="67" spans="1:10" x14ac:dyDescent="0.15">
      <c r="A67" s="18" t="s">
        <v>291</v>
      </c>
      <c r="B67" s="11">
        <f>'Slemming W'!B47</f>
        <v>59.04</v>
      </c>
      <c r="C67">
        <f>'Slemming W'!C47</f>
        <v>10</v>
      </c>
      <c r="D67">
        <f>'Slemming W'!D47</f>
        <v>13</v>
      </c>
      <c r="E67">
        <f>'Slemming W'!E47</f>
        <v>176</v>
      </c>
      <c r="F67">
        <f>'Slemming W'!F47</f>
        <v>1</v>
      </c>
      <c r="G67" s="1">
        <f>'Slemming W'!G47</f>
        <v>2.9810298102981032</v>
      </c>
      <c r="H67" s="1">
        <f>'Slemming W'!H47</f>
        <v>27.24923076923077</v>
      </c>
      <c r="I67" s="1">
        <f>'Slemming W'!I47</f>
        <v>13.538461538461538</v>
      </c>
      <c r="J67" s="3" t="str">
        <f>'Slemming W'!J47</f>
        <v>5--27</v>
      </c>
    </row>
    <row r="68" spans="1:10" x14ac:dyDescent="0.15">
      <c r="A68" s="18" t="s">
        <v>382</v>
      </c>
      <c r="B68" s="11">
        <f>'Ross J'!B42</f>
        <v>24.3</v>
      </c>
      <c r="C68" s="11">
        <f>'Ross J'!C42</f>
        <v>2</v>
      </c>
      <c r="D68" s="11">
        <f>'Ross J'!D42</f>
        <v>9</v>
      </c>
      <c r="E68" s="11">
        <f>'Ross J'!E42</f>
        <v>120</v>
      </c>
      <c r="F68" s="11">
        <f>'Ross J'!F42</f>
        <v>0</v>
      </c>
      <c r="G68" s="1">
        <f>'Ross J'!G42</f>
        <v>4.9382716049382713</v>
      </c>
      <c r="H68" s="1">
        <f>'Ross J'!H42</f>
        <v>16.200000000000003</v>
      </c>
      <c r="I68" s="1">
        <f>'Ross J'!I42</f>
        <v>13.333333333333334</v>
      </c>
      <c r="J68" s="4" t="str">
        <f>'Ross J'!J42</f>
        <v>3 -- 6</v>
      </c>
    </row>
    <row r="69" spans="1:10" x14ac:dyDescent="0.15">
      <c r="A69" s="18" t="s">
        <v>376</v>
      </c>
      <c r="B69" s="11">
        <f>'Scott D'!B58</f>
        <v>30</v>
      </c>
      <c r="C69">
        <f>'Scott D'!C58</f>
        <v>4</v>
      </c>
      <c r="D69">
        <f>'Scott D'!D58</f>
        <v>8</v>
      </c>
      <c r="E69">
        <f>'Scott D'!E58</f>
        <v>185</v>
      </c>
      <c r="F69">
        <f>'Scott D'!F58</f>
        <v>0</v>
      </c>
      <c r="G69" s="1">
        <f>'Scott D'!G58</f>
        <v>6.166666666666667</v>
      </c>
      <c r="H69" s="1">
        <f>'Scott D'!H58</f>
        <v>22.5</v>
      </c>
      <c r="I69" s="1">
        <f>'Scott D'!I58</f>
        <v>23.125</v>
      </c>
      <c r="J69" s="4" t="str">
        <f>'Scott D'!J58</f>
        <v>2--19</v>
      </c>
    </row>
    <row r="70" spans="1:10" x14ac:dyDescent="0.15">
      <c r="A70" s="18" t="s">
        <v>252</v>
      </c>
      <c r="B70" s="11">
        <f>'Hawkins C'!B53</f>
        <v>45.199999999999996</v>
      </c>
      <c r="C70" s="11">
        <f>'Hawkins C'!C53</f>
        <v>7</v>
      </c>
      <c r="D70" s="11">
        <f>'Hawkins C'!D53</f>
        <v>8</v>
      </c>
      <c r="E70" s="11">
        <f>'Hawkins C'!E53</f>
        <v>239</v>
      </c>
      <c r="F70" s="11">
        <f>'Hawkins C'!F53</f>
        <v>0</v>
      </c>
      <c r="G70" s="1">
        <f>'Hawkins C'!G53</f>
        <v>5.2876106194690271</v>
      </c>
      <c r="H70" s="1">
        <f>'Hawkins C'!H53</f>
        <v>33.9</v>
      </c>
      <c r="I70" s="1">
        <f>'Hawkins C'!I53</f>
        <v>29.875</v>
      </c>
      <c r="J70" s="3" t="str">
        <f>'Hawkins C'!J53</f>
        <v>2--6</v>
      </c>
    </row>
    <row r="71" spans="1:10" x14ac:dyDescent="0.15">
      <c r="A71" s="74" t="s">
        <v>400</v>
      </c>
      <c r="B71" s="11">
        <f>'Goff J'!B20</f>
        <v>27</v>
      </c>
      <c r="C71" s="11">
        <f>'Goff J'!C20</f>
        <v>2</v>
      </c>
      <c r="D71" s="11">
        <f>'Goff J'!D20</f>
        <v>7</v>
      </c>
      <c r="E71" s="11">
        <f>'Goff J'!E20</f>
        <v>112</v>
      </c>
      <c r="F71" s="11">
        <f>'Goff J'!F20</f>
        <v>0</v>
      </c>
      <c r="G71" s="1">
        <f>'Goff J'!G20</f>
        <v>4.1481481481481479</v>
      </c>
      <c r="H71" s="1">
        <f>'Goff J'!H20</f>
        <v>23.142857142857142</v>
      </c>
      <c r="I71" s="1">
        <f>'Goff J'!I20</f>
        <v>16</v>
      </c>
      <c r="J71" s="8" t="str">
        <f>'Goff J'!J20</f>
        <v>3 -- 12</v>
      </c>
    </row>
    <row r="72" spans="1:10" x14ac:dyDescent="0.15">
      <c r="A72" s="74" t="s">
        <v>401</v>
      </c>
      <c r="B72" s="11">
        <f>'Goodlife M'!B20</f>
        <v>15</v>
      </c>
      <c r="C72" s="11">
        <f>'Goodlife M'!C20</f>
        <v>0</v>
      </c>
      <c r="D72" s="11">
        <f>'Goodlife M'!D20</f>
        <v>5</v>
      </c>
      <c r="E72" s="11">
        <f>'Goodlife M'!E20</f>
        <v>101</v>
      </c>
      <c r="F72" s="11">
        <f>'Goodlife M'!F20</f>
        <v>0</v>
      </c>
      <c r="G72" s="1">
        <f>'Goodlife M'!G20</f>
        <v>6.7333333333333334</v>
      </c>
      <c r="H72" s="1">
        <f>'Goodlife M'!H20</f>
        <v>18</v>
      </c>
      <c r="I72" s="1">
        <f>'Goodlife M'!I20</f>
        <v>20.2</v>
      </c>
      <c r="J72" s="8" t="str">
        <f>'Goodlife M'!J20</f>
        <v>3 -- 12</v>
      </c>
    </row>
    <row r="73" spans="1:10" x14ac:dyDescent="0.15">
      <c r="A73" s="18" t="s">
        <v>379</v>
      </c>
      <c r="B73" s="11">
        <f>'Bingham J'!B24</f>
        <v>5.2</v>
      </c>
      <c r="C73" s="11">
        <f>'Bingham J'!C24</f>
        <v>0</v>
      </c>
      <c r="D73" s="11">
        <f>'Bingham J'!D24</f>
        <v>3</v>
      </c>
      <c r="E73" s="11">
        <f>'Bingham J'!E24</f>
        <v>35</v>
      </c>
      <c r="F73" s="11">
        <f>'Bingham J'!F24</f>
        <v>0</v>
      </c>
      <c r="G73" s="52">
        <f>'Bingham J'!G24</f>
        <v>6.7307692307692308</v>
      </c>
      <c r="H73" s="1">
        <f>'Bingham J'!H24</f>
        <v>10.4</v>
      </c>
      <c r="I73" s="1">
        <f>'Bingham J'!I24</f>
        <v>11.666666666666666</v>
      </c>
      <c r="J73" s="8" t="str">
        <f>'Bingham J'!J24</f>
        <v>2--17</v>
      </c>
    </row>
  </sheetData>
  <sortState ref="A47:J73">
    <sortCondition descending="1" ref="D47:D73"/>
  </sortState>
  <phoneticPr fontId="3" type="noConversion"/>
  <hyperlinks>
    <hyperlink ref="A15" location="'Barr S'!A2" display="Barr" xr:uid="{00000000-0004-0000-0000-000000000000}"/>
    <hyperlink ref="A6" location="'Dawson N'!A2" display="Dawson" xr:uid="{00000000-0004-0000-0000-000001000000}"/>
    <hyperlink ref="A8" location="'Gallant B'!A2" display="Gallant B" xr:uid="{00000000-0004-0000-0000-000002000000}"/>
    <hyperlink ref="A5" location="'Barnard A'!A2" display="Barnard" xr:uid="{00000000-0004-0000-0000-000003000000}"/>
    <hyperlink ref="A27" location="'Gallant G'!A2" display="Gallant G" xr:uid="{00000000-0004-0000-0000-000004000000}"/>
    <hyperlink ref="A7" location="'Carsberg T'!A2" display="Carsberg T" xr:uid="{00000000-0004-0000-0000-000005000000}"/>
    <hyperlink ref="A13" location="'Ahearne C'!A2" display="Aherne" xr:uid="{00000000-0004-0000-0000-000006000000}"/>
    <hyperlink ref="A26" location="'Sutcliffe P'!A2" display="Sutcliffe" xr:uid="{00000000-0004-0000-0000-000007000000}"/>
    <hyperlink ref="A10" location="'Mimmack C'!A2" display="Mimmack" xr:uid="{00000000-0004-0000-0000-000008000000}"/>
    <hyperlink ref="A12" location="'Wood C'!A2" display="Wood" xr:uid="{00000000-0004-0000-0000-000009000000}"/>
    <hyperlink ref="A20" location="'Gilbert J'!A2" display="Gilbert J" xr:uid="{00000000-0004-0000-0000-00000A000000}"/>
    <hyperlink ref="A11" location="'Taylor P'!A2" display="Taylor" xr:uid="{00000000-0004-0000-0000-00000B000000}"/>
    <hyperlink ref="A23" location="'Bowler T'!A2" display="Bowler" xr:uid="{00000000-0004-0000-0000-00000C000000}"/>
    <hyperlink ref="A9" location="'Scott D'!A2" display="Scott" xr:uid="{00000000-0004-0000-0000-00000D000000}"/>
    <hyperlink ref="A17" location="'Gilbert S'!A2" display="Gilbert S" xr:uid="{00000000-0004-0000-0000-00000E000000}"/>
    <hyperlink ref="A34" location="'Russell T'!A1" display="Russell T" xr:uid="{00000000-0004-0000-0000-00000F000000}"/>
    <hyperlink ref="A35" location="'Stevens P'!A1" display="Stevens P" xr:uid="{00000000-0004-0000-0000-000010000000}"/>
    <hyperlink ref="A21" location="'Scholes P'!A2" display="Scholes P" xr:uid="{00000000-0004-0000-0000-000011000000}"/>
    <hyperlink ref="A25" location="'Hutchings G'!A2" display="Hutchings" xr:uid="{00000000-0004-0000-0000-000012000000}"/>
    <hyperlink ref="M5" location="'Gould P'!A2" display="Gould" xr:uid="{00000000-0004-0000-0000-000013000000}"/>
    <hyperlink ref="M6" location="'Hindley C'!A2" display="Hindley" xr:uid="{00000000-0004-0000-0000-000014000000}"/>
    <hyperlink ref="M7" location="'Stevens J'!A2" display="Stevens J" xr:uid="{00000000-0004-0000-0000-000015000000}"/>
    <hyperlink ref="M8" location="'Gomez M'!A1" display="Gomez M" xr:uid="{00000000-0004-0000-0000-000016000000}"/>
    <hyperlink ref="M9" location="'Harris N'!A1" display="Harris N" xr:uid="{00000000-0004-0000-0000-000017000000}"/>
    <hyperlink ref="A47" location="'Mimmack C'!A55" display="Mimmack" xr:uid="{00000000-0004-0000-0000-000018000000}"/>
    <hyperlink ref="A54" location="'Russell T'!A33" display="Russell" xr:uid="{00000000-0004-0000-0000-000019000000}"/>
    <hyperlink ref="A53" location="'Gallant B'!A35" display="Gallant B" xr:uid="{00000000-0004-0000-0000-00001A000000}"/>
    <hyperlink ref="A50" location="'Taylor P'!A49" display="Taylor" xr:uid="{00000000-0004-0000-0000-00001B000000}"/>
    <hyperlink ref="A49" location="'Wood C'!A47" display="Wood" xr:uid="{00000000-0004-0000-0000-00001C000000}"/>
    <hyperlink ref="A48" location="'Barnard A'!A34" display="Barnard" xr:uid="{00000000-0004-0000-0000-00001D000000}"/>
    <hyperlink ref="A65" location="'Stevens P'!A33" display="Stevens P" xr:uid="{00000000-0004-0000-0000-00001E000000}"/>
    <hyperlink ref="A69" location="'Scott D'!A34" display="Scott" xr:uid="{00000000-0004-0000-0000-00001F000000}"/>
    <hyperlink ref="A57" location="'Gallant G'!A30" display="Gallant G" xr:uid="{00000000-0004-0000-0000-000020000000}"/>
    <hyperlink ref="A55" location="'Bowler T'!A36" display="Bowler" xr:uid="{00000000-0004-0000-0000-000021000000}"/>
    <hyperlink ref="A56" location="'Gilbert J'!A40" display="Gilbert J" xr:uid="{00000000-0004-0000-0000-000022000000}"/>
    <hyperlink ref="A52" location="'Ahearne C'!A32" display="Aherne" xr:uid="{00000000-0004-0000-0000-000023000000}"/>
    <hyperlink ref="A51" location="'Dawson N'!A43" display="Dawson" xr:uid="{00000000-0004-0000-0000-000024000000}"/>
    <hyperlink ref="L50" location="'Stevens J'!A44" display="Stevens J" xr:uid="{00000000-0004-0000-0000-000025000000}"/>
    <hyperlink ref="A58" location="'Barr S'!A42" display="Barr S" xr:uid="{00000000-0004-0000-0000-000026000000}"/>
    <hyperlink ref="L47" location="'Gomez M'!A43" display="Gomez" xr:uid="{00000000-0004-0000-0000-000027000000}"/>
    <hyperlink ref="L48" location="'Gould P'!A50" display="Gould" xr:uid="{00000000-0004-0000-0000-000028000000}"/>
    <hyperlink ref="L49" location="'Harris N'!A47" display="Harris" xr:uid="{00000000-0004-0000-0000-000029000000}"/>
    <hyperlink ref="A42" location="'Anders M'!A2" display="Anders" xr:uid="{00000000-0004-0000-0000-00002A000000}"/>
    <hyperlink ref="A40" location="'Scholes S'!A2" display="Scholes S" xr:uid="{00000000-0004-0000-0000-00002B000000}"/>
    <hyperlink ref="A29" location="'Booth R'!A1" display="Booth R" xr:uid="{00000000-0004-0000-0000-00002C000000}"/>
    <hyperlink ref="A66" location="'Booth R'!A1" display="Booth R" xr:uid="{00000000-0004-0000-0000-00002D000000}"/>
    <hyperlink ref="A36" location="'Drever A'!A1" display="Drever A" xr:uid="{00000000-0004-0000-0000-00002E000000}"/>
    <hyperlink ref="A18" location="'Gallant J'!A2" display="Gallant J" xr:uid="{00000000-0004-0000-0000-00002F000000}"/>
    <hyperlink ref="A14" location="'Hawkins C'!A2" display="Hawkins C" xr:uid="{00000000-0004-0000-0000-000030000000}"/>
    <hyperlink ref="A70" location="'Hawkins C'!A2" display="Hawkins C" xr:uid="{00000000-0004-0000-0000-000031000000}"/>
    <hyperlink ref="A62" location="'Gallant J'!A2" display="Gallant J" xr:uid="{00000000-0004-0000-0000-000032000000}"/>
    <hyperlink ref="A16" location="'Morgan-S B'!A1" display="Smith B" xr:uid="{00000000-0004-0000-0000-000033000000}"/>
    <hyperlink ref="A28" location="'Matthews K'!A2" display="Matthews K" xr:uid="{00000000-0004-0000-0000-000034000000}"/>
    <hyperlink ref="A64" location="'Matthews K'!A2" display="Matthews K" xr:uid="{00000000-0004-0000-0000-000035000000}"/>
    <hyperlink ref="A24" location="'Elburn A'!A2" display="Elburn A" xr:uid="{00000000-0004-0000-0000-000036000000}"/>
    <hyperlink ref="A59" location="'Elburn A'!A2" display="Elburn A" xr:uid="{00000000-0004-0000-0000-000037000000}"/>
    <hyperlink ref="A33" location="'Sims A'!A1" display="Sims A" xr:uid="{00000000-0004-0000-0000-000038000000}"/>
    <hyperlink ref="A32" location="'Slemming W'!A1" display="Slemmings W" xr:uid="{00000000-0004-0000-0000-000039000000}"/>
    <hyperlink ref="A39" location="'Silk R'!A1" display="Silk R" xr:uid="{00000000-0004-0000-0000-00003A000000}"/>
    <hyperlink ref="A60" location="'Sims A'!A1" display="Sims A" xr:uid="{00000000-0004-0000-0000-00003B000000}"/>
    <hyperlink ref="A67" location="'Slemming W'!A1" display="Slemmings W" xr:uid="{00000000-0004-0000-0000-00003C000000}"/>
    <hyperlink ref="A61" location="'Silk R'!A1" display="Silk R" xr:uid="{00000000-0004-0000-0000-00003D000000}"/>
    <hyperlink ref="A38" location="'Akers V'!A2" display="Akers V" xr:uid="{00000000-0004-0000-0000-00003E000000}"/>
    <hyperlink ref="A19" location="'Matthews C'!A1" display="Matthews C" xr:uid="{CAE80541-663B-A744-8503-CF231F4E775C}"/>
    <hyperlink ref="A63" location="'Matthews C'!A2" display="Matthews C" xr:uid="{8D4EF9BB-9A48-9E49-9507-DB438C8FD2CD}"/>
    <hyperlink ref="A37" location="'Bingham J'!A1" display="Bingham J" xr:uid="{9C42A605-154F-F646-9034-42A0E1CB196B}"/>
    <hyperlink ref="A73" location="'Bingham J'!A1" display="Bingham J" xr:uid="{23495C9B-8AD4-764F-9A4B-2B19ABB14E10}"/>
    <hyperlink ref="A22" location="'Ross J'!A1" display="Ross J" xr:uid="{4E8981A9-3268-F045-8F38-6ADAF11A5633}"/>
    <hyperlink ref="A68" location="'Ross J'!A1" display="Ross J" xr:uid="{1807CC04-9C17-D54F-8119-6D6E3E242A15}"/>
    <hyperlink ref="A30" location="'Goff J'!A1" display="Goff J" xr:uid="{44C638E1-0509-FF42-8DA6-CC982ED55B29}"/>
    <hyperlink ref="A71" location="'Goff J'!A1" display="Goff J" xr:uid="{460C9FA2-68DD-3843-80E8-EA817E4C9A02}"/>
    <hyperlink ref="A41" location="'Goodlife M'!A1" display="Goodlife M" xr:uid="{1968517F-EC96-6643-87A8-4EB146C902DC}"/>
    <hyperlink ref="A72" location="'Goodlife M'!A1" display="Goodlife M" xr:uid="{3078B167-BB6E-D248-A379-D0CEA5960FAF}"/>
    <hyperlink ref="A31" location="'Holland R'!A1" display="Holland R" xr:uid="{6BF45804-C76D-284E-B701-90B38B28FD16}"/>
  </hyperlinks>
  <pageMargins left="0.75" right="0.75" top="1" bottom="1" header="0.5" footer="0.5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268</v>
      </c>
    </row>
    <row r="2" spans="1:12" x14ac:dyDescent="0.15">
      <c r="A2" s="38" t="s">
        <v>223</v>
      </c>
      <c r="B2" s="5" t="s">
        <v>224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COUNTA(A8:A24)</f>
        <v>16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COUNTA(A50:A66)</f>
        <v>16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</row>
    <row r="6" spans="1:12" x14ac:dyDescent="0.15">
      <c r="A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2005</v>
      </c>
      <c r="B8" s="9">
        <v>14</v>
      </c>
      <c r="C8" s="9">
        <v>10</v>
      </c>
      <c r="D8" s="9">
        <v>2</v>
      </c>
      <c r="E8" s="9">
        <v>2</v>
      </c>
      <c r="F8" s="9">
        <v>71</v>
      </c>
      <c r="I8" s="1">
        <f t="shared" ref="I8:I18" si="0">IF(C8=0,"",ROUND(F8/(C8-D8),3))</f>
        <v>8.875</v>
      </c>
      <c r="J8" s="9">
        <v>19</v>
      </c>
      <c r="K8" s="22"/>
      <c r="L8">
        <v>3</v>
      </c>
    </row>
    <row r="9" spans="1:12" x14ac:dyDescent="0.15">
      <c r="A9">
        <v>2006</v>
      </c>
      <c r="B9" s="27">
        <v>5</v>
      </c>
      <c r="C9" s="27">
        <v>4</v>
      </c>
      <c r="D9" s="27">
        <v>0</v>
      </c>
      <c r="E9" s="27">
        <v>0</v>
      </c>
      <c r="F9" s="27">
        <v>56</v>
      </c>
      <c r="I9" s="1">
        <f t="shared" si="0"/>
        <v>14</v>
      </c>
      <c r="J9" s="9">
        <v>24</v>
      </c>
      <c r="K9" s="22"/>
      <c r="L9">
        <v>1</v>
      </c>
    </row>
    <row r="10" spans="1:12" x14ac:dyDescent="0.15">
      <c r="A10">
        <v>2007</v>
      </c>
      <c r="B10" s="9">
        <v>1</v>
      </c>
      <c r="C10" s="9">
        <v>1</v>
      </c>
      <c r="D10" s="9">
        <v>0</v>
      </c>
      <c r="E10" s="9">
        <v>1</v>
      </c>
      <c r="F10" s="9">
        <v>0</v>
      </c>
      <c r="I10" s="1">
        <f t="shared" si="0"/>
        <v>0</v>
      </c>
      <c r="J10">
        <v>0</v>
      </c>
      <c r="L10">
        <v>0</v>
      </c>
    </row>
    <row r="11" spans="1:12" x14ac:dyDescent="0.15">
      <c r="A11">
        <v>2008</v>
      </c>
      <c r="B11" s="9">
        <v>1</v>
      </c>
      <c r="C11" s="9">
        <v>1</v>
      </c>
      <c r="D11" s="9">
        <v>0</v>
      </c>
      <c r="E11" s="9">
        <v>0</v>
      </c>
      <c r="F11" s="9">
        <v>8</v>
      </c>
      <c r="I11" s="1">
        <f t="shared" si="0"/>
        <v>8</v>
      </c>
      <c r="J11">
        <v>8</v>
      </c>
      <c r="L11">
        <v>0</v>
      </c>
    </row>
    <row r="12" spans="1:12" x14ac:dyDescent="0.15">
      <c r="A12">
        <v>2009</v>
      </c>
      <c r="I12" s="1" t="str">
        <f t="shared" si="0"/>
        <v/>
      </c>
      <c r="J12" s="9"/>
    </row>
    <row r="13" spans="1:12" x14ac:dyDescent="0.15">
      <c r="A13">
        <v>2010</v>
      </c>
      <c r="B13">
        <v>4</v>
      </c>
      <c r="C13">
        <v>4</v>
      </c>
      <c r="D13">
        <v>2</v>
      </c>
      <c r="E13"/>
      <c r="F13">
        <v>12</v>
      </c>
      <c r="G13"/>
      <c r="H13"/>
      <c r="I13" s="1">
        <f t="shared" si="0"/>
        <v>6</v>
      </c>
      <c r="J13">
        <v>12</v>
      </c>
      <c r="L13">
        <v>0</v>
      </c>
    </row>
    <row r="14" spans="1:12" x14ac:dyDescent="0.15">
      <c r="A14">
        <v>2011</v>
      </c>
      <c r="B14"/>
      <c r="C14"/>
      <c r="D14"/>
      <c r="E14"/>
      <c r="F14"/>
      <c r="G14"/>
      <c r="H14"/>
      <c r="I14" s="1" t="str">
        <f t="shared" si="0"/>
        <v/>
      </c>
    </row>
    <row r="15" spans="1:12" x14ac:dyDescent="0.15">
      <c r="A15">
        <v>2012</v>
      </c>
      <c r="G15"/>
      <c r="H15"/>
      <c r="I15" s="1" t="str">
        <f t="shared" si="0"/>
        <v/>
      </c>
    </row>
    <row r="16" spans="1:12" x14ac:dyDescent="0.15">
      <c r="A16">
        <v>2013</v>
      </c>
      <c r="B16" s="23">
        <v>4</v>
      </c>
      <c r="C16" s="23">
        <v>3</v>
      </c>
      <c r="D16" s="23">
        <v>1</v>
      </c>
      <c r="E16" s="23"/>
      <c r="F16" s="23">
        <v>49</v>
      </c>
      <c r="G16"/>
      <c r="H16"/>
      <c r="I16" s="1">
        <f t="shared" si="0"/>
        <v>24.5</v>
      </c>
      <c r="J16">
        <v>23</v>
      </c>
      <c r="L16">
        <v>5</v>
      </c>
    </row>
    <row r="17" spans="1:12" x14ac:dyDescent="0.15">
      <c r="A17">
        <v>2014</v>
      </c>
      <c r="B17" s="23">
        <v>8</v>
      </c>
      <c r="C17" s="23">
        <v>7</v>
      </c>
      <c r="D17" s="23">
        <v>2</v>
      </c>
      <c r="E17" s="23"/>
      <c r="F17" s="23">
        <v>99</v>
      </c>
      <c r="G17"/>
      <c r="H17"/>
      <c r="I17" s="1">
        <f t="shared" si="0"/>
        <v>19.8</v>
      </c>
      <c r="J17">
        <v>35</v>
      </c>
      <c r="L17">
        <v>4</v>
      </c>
    </row>
    <row r="18" spans="1:12" x14ac:dyDescent="0.15">
      <c r="A18">
        <v>2015</v>
      </c>
      <c r="B18" s="23">
        <v>1</v>
      </c>
      <c r="C18" s="23">
        <v>1</v>
      </c>
      <c r="D18" s="23">
        <v>0</v>
      </c>
      <c r="E18" s="23"/>
      <c r="F18" s="23">
        <v>1</v>
      </c>
      <c r="G18"/>
      <c r="H18"/>
      <c r="I18" s="1">
        <f t="shared" si="0"/>
        <v>1</v>
      </c>
      <c r="J18">
        <v>1</v>
      </c>
      <c r="L18">
        <v>0</v>
      </c>
    </row>
    <row r="19" spans="1:12" x14ac:dyDescent="0.15">
      <c r="A19">
        <v>2016</v>
      </c>
      <c r="B19" s="23">
        <v>7</v>
      </c>
      <c r="C19" s="23">
        <v>2</v>
      </c>
      <c r="D19" s="23">
        <v>0</v>
      </c>
      <c r="E19" s="23">
        <v>0</v>
      </c>
      <c r="F19" s="23">
        <v>8</v>
      </c>
      <c r="G19" s="23">
        <v>0</v>
      </c>
      <c r="H19" s="23">
        <v>0</v>
      </c>
      <c r="I19" s="1">
        <f>IF(C19-D19=0,"--",F19/(C19-D19))</f>
        <v>4</v>
      </c>
      <c r="J19" s="23">
        <v>6</v>
      </c>
      <c r="L19">
        <v>3</v>
      </c>
    </row>
    <row r="20" spans="1:12" x14ac:dyDescent="0.15">
      <c r="A20">
        <v>2017</v>
      </c>
      <c r="B20" s="23">
        <v>4</v>
      </c>
      <c r="C20" s="23">
        <v>3</v>
      </c>
      <c r="D20" s="23">
        <v>0</v>
      </c>
      <c r="E20" s="23">
        <v>0</v>
      </c>
      <c r="F20" s="23">
        <v>18</v>
      </c>
      <c r="G20" s="23">
        <v>0</v>
      </c>
      <c r="H20" s="23">
        <v>0</v>
      </c>
      <c r="I20" s="52">
        <v>6</v>
      </c>
      <c r="J20" s="23">
        <v>9</v>
      </c>
      <c r="L20" s="23">
        <v>0</v>
      </c>
    </row>
    <row r="21" spans="1:12" x14ac:dyDescent="0.15">
      <c r="A21">
        <v>2018</v>
      </c>
      <c r="B21" s="23">
        <v>5</v>
      </c>
      <c r="C21" s="23">
        <v>4</v>
      </c>
      <c r="D21" s="23">
        <v>1</v>
      </c>
      <c r="E21" s="23">
        <v>1</v>
      </c>
      <c r="F21" s="23">
        <v>43</v>
      </c>
      <c r="G21" s="23">
        <v>0</v>
      </c>
      <c r="H21" s="23">
        <v>0</v>
      </c>
      <c r="I21" s="52">
        <v>14.333333333333334</v>
      </c>
      <c r="J21" s="23">
        <v>0</v>
      </c>
      <c r="L21" s="29">
        <v>0</v>
      </c>
    </row>
    <row r="22" spans="1:12" x14ac:dyDescent="0.15">
      <c r="A22">
        <v>2019</v>
      </c>
      <c r="B22" s="23">
        <v>2</v>
      </c>
      <c r="C22" s="23">
        <v>1</v>
      </c>
      <c r="D22" s="23">
        <v>0</v>
      </c>
      <c r="E22" s="23">
        <v>0</v>
      </c>
      <c r="F22" s="23">
        <v>9</v>
      </c>
      <c r="G22" s="23">
        <v>0</v>
      </c>
      <c r="H22" s="23">
        <v>0</v>
      </c>
      <c r="I22" s="52">
        <f>IF(C22-D22=0,"--",F22/(C22-D22))</f>
        <v>9</v>
      </c>
      <c r="J22" s="23">
        <v>9</v>
      </c>
      <c r="K22" s="23"/>
      <c r="L22" s="23">
        <v>1</v>
      </c>
    </row>
    <row r="23" spans="1:12" x14ac:dyDescent="0.15">
      <c r="A23">
        <v>2020</v>
      </c>
      <c r="B23" s="23">
        <v>2</v>
      </c>
      <c r="C23" s="23">
        <v>1</v>
      </c>
      <c r="D23" s="23">
        <v>0</v>
      </c>
      <c r="E23" s="23">
        <v>0</v>
      </c>
      <c r="F23" s="23">
        <v>5</v>
      </c>
      <c r="G23" s="23">
        <v>0</v>
      </c>
      <c r="H23" s="23">
        <v>0</v>
      </c>
      <c r="I23" s="52">
        <f>IF(C23-D23=0,"--",F23/(C23-D23))</f>
        <v>5</v>
      </c>
      <c r="J23" s="28">
        <v>5</v>
      </c>
      <c r="K23" s="28" t="s">
        <v>414</v>
      </c>
      <c r="L23" s="23">
        <v>2</v>
      </c>
    </row>
    <row r="24" spans="1:12" x14ac:dyDescent="0.15">
      <c r="I24" s="9"/>
    </row>
    <row r="25" spans="1:12" x14ac:dyDescent="0.15">
      <c r="A25" t="s">
        <v>142</v>
      </c>
      <c r="B25" s="9">
        <f t="shared" ref="B25:H25" si="1">SUM(B8:B24)</f>
        <v>58</v>
      </c>
      <c r="C25" s="9">
        <f t="shared" si="1"/>
        <v>42</v>
      </c>
      <c r="D25" s="9">
        <f t="shared" si="1"/>
        <v>8</v>
      </c>
      <c r="E25" s="9">
        <f t="shared" si="1"/>
        <v>4</v>
      </c>
      <c r="F25" s="9">
        <f>SUM(F8:F18)</f>
        <v>296</v>
      </c>
      <c r="G25" s="9">
        <f t="shared" si="1"/>
        <v>0</v>
      </c>
      <c r="H25" s="9">
        <f t="shared" si="1"/>
        <v>0</v>
      </c>
      <c r="I25" s="10">
        <f>F25/(C25-D25)</f>
        <v>8.7058823529411757</v>
      </c>
      <c r="J25">
        <f>MAX(J8:J24)</f>
        <v>35</v>
      </c>
      <c r="L25" s="9">
        <f>SUM(L8:L24)</f>
        <v>19</v>
      </c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8" x14ac:dyDescent="0.15">
      <c r="H33" s="10"/>
    </row>
    <row r="34" spans="1:8" x14ac:dyDescent="0.15">
      <c r="H34" s="10"/>
    </row>
    <row r="35" spans="1:8" x14ac:dyDescent="0.15">
      <c r="H35" s="10"/>
    </row>
    <row r="36" spans="1:8" x14ac:dyDescent="0.15">
      <c r="H36" s="10"/>
    </row>
    <row r="37" spans="1:8" x14ac:dyDescent="0.15">
      <c r="H37" s="10"/>
    </row>
    <row r="38" spans="1:8" x14ac:dyDescent="0.15">
      <c r="H38" s="10"/>
    </row>
    <row r="39" spans="1:8" x14ac:dyDescent="0.15">
      <c r="H39" s="10"/>
    </row>
    <row r="40" spans="1:8" x14ac:dyDescent="0.15">
      <c r="H40" s="10"/>
    </row>
    <row r="41" spans="1:8" x14ac:dyDescent="0.15">
      <c r="H41" s="10"/>
    </row>
    <row r="42" spans="1:8" x14ac:dyDescent="0.15">
      <c r="H42" s="10"/>
    </row>
    <row r="43" spans="1:8" x14ac:dyDescent="0.15">
      <c r="H43" s="10"/>
    </row>
    <row r="44" spans="1:8" x14ac:dyDescent="0.15">
      <c r="H44" s="10"/>
    </row>
    <row r="47" spans="1:8" x14ac:dyDescent="0.15">
      <c r="A47" s="5" t="s">
        <v>118</v>
      </c>
    </row>
    <row r="48" spans="1:8" x14ac:dyDescent="0.15">
      <c r="A48" s="5"/>
    </row>
    <row r="49" spans="1:10" x14ac:dyDescent="0.15">
      <c r="A49" t="s">
        <v>99</v>
      </c>
      <c r="B49" t="s">
        <v>58</v>
      </c>
      <c r="C49" t="s">
        <v>59</v>
      </c>
      <c r="D49" t="s">
        <v>60</v>
      </c>
      <c r="E49" t="s">
        <v>34</v>
      </c>
      <c r="F49" t="s">
        <v>62</v>
      </c>
      <c r="G49" s="1" t="s">
        <v>63</v>
      </c>
      <c r="H49" s="1" t="s">
        <v>64</v>
      </c>
      <c r="I49" s="1" t="s">
        <v>36</v>
      </c>
      <c r="J49" s="1" t="s">
        <v>61</v>
      </c>
    </row>
    <row r="50" spans="1:10" x14ac:dyDescent="0.15">
      <c r="A50">
        <v>2005</v>
      </c>
      <c r="B50">
        <v>18.399999999999999</v>
      </c>
      <c r="C50">
        <v>0</v>
      </c>
      <c r="D50">
        <v>4</v>
      </c>
      <c r="E50">
        <v>163</v>
      </c>
      <c r="F50"/>
      <c r="G50" s="4">
        <f>IF(ISERROR(E50/B50),"",E50/B50)</f>
        <v>8.858695652173914</v>
      </c>
      <c r="H50" s="4">
        <f>IF(ISERROR((B50*6)/D50),"",(B50*6)/D50)</f>
        <v>27.599999999999998</v>
      </c>
      <c r="I50" s="4">
        <f>IF(ISERROR(E50/D50),"",E50/D50)</f>
        <v>40.75</v>
      </c>
      <c r="J50" t="s">
        <v>228</v>
      </c>
    </row>
    <row r="51" spans="1:10" x14ac:dyDescent="0.15">
      <c r="A51">
        <v>2006</v>
      </c>
      <c r="B51">
        <v>3</v>
      </c>
      <c r="C51">
        <v>0</v>
      </c>
      <c r="D51">
        <v>0</v>
      </c>
      <c r="E51">
        <v>10</v>
      </c>
      <c r="G51" s="4">
        <f t="shared" ref="G51:G60" si="2">IF(ISERROR(E51/B51),"",E51/B51)</f>
        <v>3.3333333333333335</v>
      </c>
      <c r="H51" s="4" t="str">
        <f t="shared" ref="H51:H60" si="3">IF(ISERROR((B51*6)/D51),"",(B51*6)/D51)</f>
        <v/>
      </c>
      <c r="I51" s="4" t="str">
        <f>IF(ISERROR(E51/D51),"",E51/D51)</f>
        <v/>
      </c>
    </row>
    <row r="52" spans="1:10" x14ac:dyDescent="0.15">
      <c r="A52">
        <v>2007</v>
      </c>
      <c r="B52"/>
      <c r="C52"/>
      <c r="D52"/>
      <c r="E52"/>
      <c r="F52"/>
      <c r="G52" s="4" t="str">
        <f t="shared" si="2"/>
        <v/>
      </c>
      <c r="H52" s="4" t="str">
        <f t="shared" si="3"/>
        <v/>
      </c>
      <c r="I52" s="4" t="str">
        <f t="shared" ref="I52:I60" si="4">IF(ISERROR(E52/D52),"",E52/D52)</f>
        <v/>
      </c>
    </row>
    <row r="53" spans="1:10" x14ac:dyDescent="0.15">
      <c r="A53">
        <v>2008</v>
      </c>
      <c r="B53"/>
      <c r="C53"/>
      <c r="D53"/>
      <c r="E53"/>
      <c r="F53"/>
      <c r="G53" s="4" t="str">
        <f t="shared" si="2"/>
        <v/>
      </c>
      <c r="H53" s="4" t="str">
        <f t="shared" si="3"/>
        <v/>
      </c>
      <c r="I53" s="4" t="str">
        <f t="shared" si="4"/>
        <v/>
      </c>
    </row>
    <row r="54" spans="1:10" x14ac:dyDescent="0.15">
      <c r="A54">
        <v>2009</v>
      </c>
      <c r="B54"/>
      <c r="C54"/>
      <c r="D54"/>
      <c r="E54"/>
      <c r="F54"/>
      <c r="G54" s="4" t="str">
        <f t="shared" si="2"/>
        <v/>
      </c>
      <c r="H54" s="4" t="str">
        <f t="shared" si="3"/>
        <v/>
      </c>
      <c r="I54" s="4" t="str">
        <f t="shared" si="4"/>
        <v/>
      </c>
    </row>
    <row r="55" spans="1:10" x14ac:dyDescent="0.15">
      <c r="A55">
        <v>2010</v>
      </c>
      <c r="B55"/>
      <c r="C55"/>
      <c r="D55"/>
      <c r="E55"/>
      <c r="F55"/>
      <c r="G55" s="4" t="str">
        <f t="shared" si="2"/>
        <v/>
      </c>
      <c r="H55" s="4" t="str">
        <f t="shared" si="3"/>
        <v/>
      </c>
      <c r="I55" s="4" t="str">
        <f t="shared" si="4"/>
        <v/>
      </c>
    </row>
    <row r="56" spans="1:10" x14ac:dyDescent="0.15">
      <c r="A56">
        <v>2011</v>
      </c>
      <c r="B56"/>
      <c r="C56"/>
      <c r="D56"/>
      <c r="E56"/>
      <c r="F56"/>
      <c r="G56" s="4" t="str">
        <f t="shared" si="2"/>
        <v/>
      </c>
      <c r="H56" s="4" t="str">
        <f t="shared" si="3"/>
        <v/>
      </c>
      <c r="I56" s="4" t="str">
        <f t="shared" si="4"/>
        <v/>
      </c>
    </row>
    <row r="57" spans="1:10" x14ac:dyDescent="0.15">
      <c r="A57">
        <v>2012</v>
      </c>
      <c r="B57"/>
      <c r="C57"/>
      <c r="D57"/>
      <c r="E57"/>
      <c r="F57"/>
      <c r="G57" s="4" t="str">
        <f t="shared" si="2"/>
        <v/>
      </c>
      <c r="H57" s="4" t="str">
        <f t="shared" si="3"/>
        <v/>
      </c>
      <c r="I57" s="4" t="str">
        <f t="shared" si="4"/>
        <v/>
      </c>
    </row>
    <row r="58" spans="1:10" x14ac:dyDescent="0.15">
      <c r="A58">
        <v>2013</v>
      </c>
      <c r="B58">
        <v>1</v>
      </c>
      <c r="C58">
        <v>0</v>
      </c>
      <c r="D58">
        <v>1</v>
      </c>
      <c r="E58">
        <v>3</v>
      </c>
      <c r="F58"/>
      <c r="G58" s="4">
        <f t="shared" si="2"/>
        <v>3</v>
      </c>
      <c r="H58" s="4">
        <f t="shared" si="3"/>
        <v>6</v>
      </c>
      <c r="I58" s="4">
        <f t="shared" si="4"/>
        <v>3</v>
      </c>
      <c r="J58" s="3" t="s">
        <v>225</v>
      </c>
    </row>
    <row r="59" spans="1:10" x14ac:dyDescent="0.15">
      <c r="A59">
        <v>2014</v>
      </c>
      <c r="B59">
        <v>24.2</v>
      </c>
      <c r="C59">
        <v>3</v>
      </c>
      <c r="D59">
        <v>4</v>
      </c>
      <c r="E59">
        <v>139</v>
      </c>
      <c r="F59"/>
      <c r="G59" s="4">
        <f t="shared" ref="G59" si="5">IF(ISERROR(E59/B59),"",E59/B59)</f>
        <v>5.7438016528925617</v>
      </c>
      <c r="H59" s="4">
        <f t="shared" ref="H59" si="6">IF(ISERROR((B59*6)/D59),"",(B59*6)/D59)</f>
        <v>36.299999999999997</v>
      </c>
      <c r="I59" s="4">
        <f t="shared" ref="I59" si="7">IF(ISERROR(E59/D59),"",E59/D59)</f>
        <v>34.75</v>
      </c>
      <c r="J59" s="3" t="s">
        <v>79</v>
      </c>
    </row>
    <row r="60" spans="1:10" x14ac:dyDescent="0.15">
      <c r="A60">
        <v>2015</v>
      </c>
      <c r="B60">
        <v>4</v>
      </c>
      <c r="C60">
        <v>0</v>
      </c>
      <c r="D60">
        <v>1</v>
      </c>
      <c r="E60">
        <v>31</v>
      </c>
      <c r="F60"/>
      <c r="G60" s="4">
        <f t="shared" si="2"/>
        <v>7.75</v>
      </c>
      <c r="H60" s="4">
        <f t="shared" si="3"/>
        <v>24</v>
      </c>
      <c r="I60" s="4">
        <f t="shared" si="4"/>
        <v>31</v>
      </c>
      <c r="J60" s="3" t="s">
        <v>190</v>
      </c>
    </row>
    <row r="61" spans="1:10" x14ac:dyDescent="0.15">
      <c r="A61">
        <v>2016</v>
      </c>
      <c r="B61" s="23">
        <v>11</v>
      </c>
      <c r="C61" s="23">
        <v>2</v>
      </c>
      <c r="D61" s="23">
        <v>1</v>
      </c>
      <c r="E61" s="23">
        <v>39</v>
      </c>
      <c r="F61" s="23">
        <v>0</v>
      </c>
      <c r="G61" s="4">
        <f>IF(ISERROR(E61/B61),"N/A",E61/B61)</f>
        <v>3.5454545454545454</v>
      </c>
      <c r="H61" s="4">
        <f>IF(ISERROR((B61*6)/D61),"N/A",(B61*6)/D61)</f>
        <v>66</v>
      </c>
      <c r="I61" s="4">
        <f>IF(ISERROR(E61/D61),"N/A",E61/D61)</f>
        <v>39</v>
      </c>
      <c r="J61" s="3" t="s">
        <v>201</v>
      </c>
    </row>
    <row r="62" spans="1:10" x14ac:dyDescent="0.15">
      <c r="A62">
        <v>2017</v>
      </c>
      <c r="B62" s="34"/>
      <c r="C62" s="23"/>
      <c r="D62" s="23"/>
      <c r="E62" s="23"/>
      <c r="F62" s="23"/>
      <c r="G62" s="4"/>
      <c r="H62" s="4"/>
      <c r="I62" s="4"/>
    </row>
    <row r="63" spans="1:10" x14ac:dyDescent="0.15">
      <c r="A63">
        <v>2018</v>
      </c>
      <c r="B63" s="34">
        <v>9.3333399999999997</v>
      </c>
      <c r="C63" s="34">
        <v>0</v>
      </c>
      <c r="D63" s="34">
        <v>2</v>
      </c>
      <c r="E63" s="34">
        <v>45</v>
      </c>
      <c r="F63" s="34">
        <v>0</v>
      </c>
      <c r="G63" s="4">
        <f>IF(ISERROR(E63/B63),"N/A",E63/B63)</f>
        <v>4.8214251275534803</v>
      </c>
      <c r="H63" s="4">
        <f>IF(ISERROR((B63*6)/D63),"N/A",(B63*6)/D63)</f>
        <v>28.000019999999999</v>
      </c>
      <c r="I63" s="4">
        <f>IF(ISERROR(E63/D63),"N/A",E63/D63)</f>
        <v>22.5</v>
      </c>
      <c r="J63" s="51" t="s">
        <v>385</v>
      </c>
    </row>
    <row r="64" spans="1:10" x14ac:dyDescent="0.15">
      <c r="A64">
        <v>2019</v>
      </c>
      <c r="B64" s="23">
        <v>3</v>
      </c>
      <c r="C64" s="23">
        <v>0</v>
      </c>
      <c r="D64" s="23">
        <v>0</v>
      </c>
      <c r="E64" s="23">
        <v>15</v>
      </c>
      <c r="F64" s="23">
        <v>0</v>
      </c>
      <c r="G64" s="4">
        <f>IF(ISERROR(E64/B64),"N/A",E64/B64)</f>
        <v>5</v>
      </c>
      <c r="H64" s="4" t="str">
        <f>IF(ISERROR((B64*6)/D64),"N/A",(B64*6)/D64)</f>
        <v>N/A</v>
      </c>
      <c r="I64" s="4" t="str">
        <f>IF(ISERROR(E64/D64),"N/A",E64/D64)</f>
        <v>N/A</v>
      </c>
      <c r="J64" s="51" t="s">
        <v>425</v>
      </c>
    </row>
    <row r="65" spans="1:10" x14ac:dyDescent="0.15">
      <c r="A65">
        <v>2020</v>
      </c>
      <c r="B65" s="23">
        <v>6</v>
      </c>
      <c r="C65" s="23">
        <v>2</v>
      </c>
      <c r="D65" s="23">
        <v>2</v>
      </c>
      <c r="E65" s="23">
        <v>17</v>
      </c>
      <c r="F65" s="23">
        <v>0</v>
      </c>
      <c r="G65" s="10">
        <f t="shared" ref="G65" si="8">IF(ISERROR(E65/B65),"N/A",E65/B65)</f>
        <v>2.8333333333333335</v>
      </c>
      <c r="H65" s="10">
        <f t="shared" ref="H65" si="9">IF(ISERROR((B65*6)/D65),"N/A",(B65*6)/D65)</f>
        <v>18</v>
      </c>
      <c r="I65" s="10">
        <f t="shared" ref="I65" si="10">IF(ISERROR(E65/D65),"N/A",E65/D65)</f>
        <v>8.5</v>
      </c>
      <c r="J65" s="51" t="s">
        <v>453</v>
      </c>
    </row>
    <row r="66" spans="1:10" x14ac:dyDescent="0.15">
      <c r="B66"/>
      <c r="C66"/>
      <c r="D66"/>
      <c r="E66"/>
      <c r="F66"/>
      <c r="G66" s="1"/>
      <c r="H66" s="1"/>
      <c r="I66" s="1"/>
    </row>
    <row r="67" spans="1:10" x14ac:dyDescent="0.15">
      <c r="A67" t="s">
        <v>55</v>
      </c>
      <c r="B67" s="61">
        <f>SUM(B50:B66)</f>
        <v>79.933339999999987</v>
      </c>
      <c r="C67">
        <f>SUM(C50:C66)</f>
        <v>7</v>
      </c>
      <c r="D67">
        <f>SUM(D50:D66)</f>
        <v>15</v>
      </c>
      <c r="E67">
        <f>SUM(E50:E66)</f>
        <v>462</v>
      </c>
      <c r="F67">
        <f>SUM(F50:F66)</f>
        <v>0</v>
      </c>
      <c r="G67" s="4">
        <f>IF(ISERROR(E67/B67),"N/A",E67/B67)</f>
        <v>5.779816031708422</v>
      </c>
      <c r="H67" s="4">
        <f>IF(ISERROR((B67*6)/D67),"N/A",(B67*6)/D67)</f>
        <v>31.973335999999996</v>
      </c>
      <c r="I67" s="4">
        <f>IF(ISERROR(E67/D67),"N/A",E67/D67)</f>
        <v>30.8</v>
      </c>
      <c r="J67" s="3" t="s">
        <v>79</v>
      </c>
    </row>
  </sheetData>
  <hyperlinks>
    <hyperlink ref="A1" location="'Overall ave'!A1" display="(back to front sheet)" xr:uid="{00000000-0004-0000-08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L5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</row>
    <row r="2" spans="1:12" x14ac:dyDescent="0.15">
      <c r="A2" s="44" t="s">
        <v>44</v>
      </c>
      <c r="B2" s="5" t="s">
        <v>143</v>
      </c>
    </row>
    <row r="3" spans="1:12" x14ac:dyDescent="0.15">
      <c r="A3" s="5" t="s">
        <v>108</v>
      </c>
      <c r="B3" s="17"/>
    </row>
    <row r="5" spans="1:12" x14ac:dyDescent="0.15">
      <c r="A5" t="s">
        <v>99</v>
      </c>
      <c r="B5" s="9" t="s">
        <v>140</v>
      </c>
      <c r="C5" s="9" t="s">
        <v>141</v>
      </c>
      <c r="D5" s="9" t="s">
        <v>26</v>
      </c>
      <c r="E5" s="9" t="s">
        <v>264</v>
      </c>
      <c r="F5" s="9" t="s">
        <v>34</v>
      </c>
      <c r="G5" s="9" t="s">
        <v>22</v>
      </c>
      <c r="H5" s="9" t="s">
        <v>35</v>
      </c>
      <c r="I5" s="9" t="s">
        <v>114</v>
      </c>
      <c r="J5" s="9" t="s">
        <v>196</v>
      </c>
      <c r="K5" s="9" t="s">
        <v>263</v>
      </c>
      <c r="L5" s="9" t="s">
        <v>276</v>
      </c>
    </row>
    <row r="6" spans="1:12" x14ac:dyDescent="0.15">
      <c r="A6">
        <v>2005</v>
      </c>
      <c r="B6" s="9">
        <v>2</v>
      </c>
      <c r="C6" s="9">
        <v>2</v>
      </c>
      <c r="D6" s="9">
        <v>1</v>
      </c>
      <c r="E6" s="9">
        <v>1</v>
      </c>
      <c r="F6" s="9">
        <v>2</v>
      </c>
      <c r="I6" s="1">
        <f t="shared" ref="I6:I15" si="0">IF(C6=0,"",ROUND(F6/(C6-D6),3))</f>
        <v>2</v>
      </c>
      <c r="J6" s="9">
        <v>2</v>
      </c>
      <c r="K6" s="22" t="s">
        <v>356</v>
      </c>
      <c r="L6">
        <v>1</v>
      </c>
    </row>
    <row r="7" spans="1:12" x14ac:dyDescent="0.15">
      <c r="A7">
        <v>2006</v>
      </c>
      <c r="B7" s="9">
        <v>10</v>
      </c>
      <c r="C7" s="9">
        <v>7</v>
      </c>
      <c r="D7" s="9">
        <v>1</v>
      </c>
      <c r="E7" s="9">
        <v>3</v>
      </c>
      <c r="F7" s="9">
        <v>47</v>
      </c>
      <c r="I7" s="1">
        <f t="shared" si="0"/>
        <v>7.8330000000000002</v>
      </c>
      <c r="J7" s="9">
        <v>31</v>
      </c>
      <c r="K7" s="22" t="s">
        <v>356</v>
      </c>
      <c r="L7">
        <v>1</v>
      </c>
    </row>
    <row r="8" spans="1:12" x14ac:dyDescent="0.15">
      <c r="A8">
        <v>2007</v>
      </c>
      <c r="B8" s="9">
        <v>10</v>
      </c>
      <c r="C8" s="9">
        <v>7</v>
      </c>
      <c r="D8" s="9">
        <v>1</v>
      </c>
      <c r="E8" s="9">
        <v>1</v>
      </c>
      <c r="F8" s="9">
        <v>26</v>
      </c>
      <c r="I8" s="1">
        <f t="shared" si="0"/>
        <v>4.3330000000000002</v>
      </c>
      <c r="J8">
        <v>14</v>
      </c>
      <c r="L8">
        <v>1</v>
      </c>
    </row>
    <row r="9" spans="1:12" x14ac:dyDescent="0.15">
      <c r="A9">
        <v>2008</v>
      </c>
      <c r="B9" s="9">
        <v>10</v>
      </c>
      <c r="C9" s="9">
        <v>9</v>
      </c>
      <c r="D9" s="9">
        <v>3</v>
      </c>
      <c r="E9" s="9">
        <v>2</v>
      </c>
      <c r="F9" s="9">
        <v>44</v>
      </c>
      <c r="I9" s="1">
        <f t="shared" si="0"/>
        <v>7.3330000000000002</v>
      </c>
      <c r="J9">
        <v>15</v>
      </c>
      <c r="L9">
        <v>1</v>
      </c>
    </row>
    <row r="10" spans="1:12" x14ac:dyDescent="0.15">
      <c r="A10">
        <v>2009</v>
      </c>
      <c r="B10" s="9">
        <v>17</v>
      </c>
      <c r="C10" s="9">
        <v>10</v>
      </c>
      <c r="D10" s="9">
        <v>2</v>
      </c>
      <c r="E10" s="9">
        <v>1</v>
      </c>
      <c r="F10" s="9">
        <v>133</v>
      </c>
      <c r="H10" s="9">
        <v>2</v>
      </c>
      <c r="I10" s="1">
        <f t="shared" si="0"/>
        <v>16.625</v>
      </c>
      <c r="J10" s="9">
        <v>57</v>
      </c>
      <c r="L10">
        <v>7</v>
      </c>
    </row>
    <row r="11" spans="1:12" x14ac:dyDescent="0.15">
      <c r="A11">
        <v>2010</v>
      </c>
      <c r="B11">
        <v>16</v>
      </c>
      <c r="C11">
        <v>16</v>
      </c>
      <c r="D11">
        <v>1</v>
      </c>
      <c r="E11">
        <v>3</v>
      </c>
      <c r="F11">
        <v>217</v>
      </c>
      <c r="G11"/>
      <c r="H11"/>
      <c r="I11" s="1">
        <f t="shared" si="0"/>
        <v>14.467000000000001</v>
      </c>
      <c r="J11">
        <v>48</v>
      </c>
      <c r="L11">
        <v>6</v>
      </c>
    </row>
    <row r="12" spans="1:12" x14ac:dyDescent="0.15">
      <c r="A12">
        <v>2011</v>
      </c>
      <c r="B12">
        <v>13</v>
      </c>
      <c r="C12">
        <v>12</v>
      </c>
      <c r="D12">
        <v>2</v>
      </c>
      <c r="E12">
        <v>1</v>
      </c>
      <c r="F12">
        <v>208</v>
      </c>
      <c r="G12"/>
      <c r="H12"/>
      <c r="I12" s="1">
        <f t="shared" si="0"/>
        <v>20.8</v>
      </c>
      <c r="J12">
        <v>45</v>
      </c>
      <c r="L12">
        <v>5</v>
      </c>
    </row>
    <row r="13" spans="1:12" x14ac:dyDescent="0.15">
      <c r="A13">
        <v>2012</v>
      </c>
      <c r="B13" s="9">
        <v>8</v>
      </c>
      <c r="C13" s="9">
        <v>5</v>
      </c>
      <c r="D13" s="9">
        <v>0</v>
      </c>
      <c r="E13" s="9">
        <v>3</v>
      </c>
      <c r="F13" s="9">
        <v>9</v>
      </c>
      <c r="G13"/>
      <c r="H13"/>
      <c r="I13" s="1">
        <f t="shared" si="0"/>
        <v>1.8</v>
      </c>
      <c r="J13">
        <v>8</v>
      </c>
      <c r="L13">
        <v>1</v>
      </c>
    </row>
    <row r="14" spans="1:12" x14ac:dyDescent="0.15">
      <c r="A14">
        <v>2013</v>
      </c>
      <c r="B14" s="23">
        <v>15</v>
      </c>
      <c r="C14" s="23">
        <v>10</v>
      </c>
      <c r="D14" s="23">
        <v>4</v>
      </c>
      <c r="E14" s="23">
        <v>2</v>
      </c>
      <c r="F14" s="23">
        <v>115</v>
      </c>
      <c r="G14"/>
      <c r="H14"/>
      <c r="I14" s="1">
        <f t="shared" si="0"/>
        <v>19.167000000000002</v>
      </c>
      <c r="J14">
        <v>30</v>
      </c>
      <c r="L14">
        <v>4</v>
      </c>
    </row>
    <row r="15" spans="1:12" x14ac:dyDescent="0.15">
      <c r="A15">
        <v>2014</v>
      </c>
      <c r="B15" s="23">
        <v>2</v>
      </c>
      <c r="C15" s="23">
        <v>2</v>
      </c>
      <c r="D15" s="23">
        <v>0</v>
      </c>
      <c r="E15" s="23">
        <v>1</v>
      </c>
      <c r="F15" s="23">
        <v>13</v>
      </c>
      <c r="G15"/>
      <c r="H15"/>
      <c r="I15" s="1">
        <f t="shared" si="0"/>
        <v>6.5</v>
      </c>
      <c r="J15">
        <v>13</v>
      </c>
      <c r="L15">
        <v>0</v>
      </c>
    </row>
    <row r="16" spans="1:12" x14ac:dyDescent="0.15">
      <c r="I16" s="9"/>
    </row>
    <row r="17" spans="1:12" x14ac:dyDescent="0.15">
      <c r="A17" t="s">
        <v>142</v>
      </c>
      <c r="B17" s="9">
        <f t="shared" ref="B17:H17" si="1">SUM(B6:B16)</f>
        <v>103</v>
      </c>
      <c r="C17" s="9">
        <f t="shared" si="1"/>
        <v>80</v>
      </c>
      <c r="D17" s="9">
        <f t="shared" si="1"/>
        <v>15</v>
      </c>
      <c r="E17" s="9">
        <f>SUM(E6:E16)</f>
        <v>18</v>
      </c>
      <c r="F17" s="9">
        <f t="shared" si="1"/>
        <v>814</v>
      </c>
      <c r="G17" s="9">
        <f t="shared" si="1"/>
        <v>0</v>
      </c>
      <c r="H17" s="9">
        <f t="shared" si="1"/>
        <v>2</v>
      </c>
      <c r="I17" s="10">
        <f>F17/(C17-D17)</f>
        <v>12.523076923076923</v>
      </c>
      <c r="J17">
        <f>MAX(J6:J16)</f>
        <v>57</v>
      </c>
      <c r="L17" s="9">
        <f t="shared" ref="L17" si="2">SUM(L6:L16)</f>
        <v>27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9" spans="1:10" x14ac:dyDescent="0.15">
      <c r="A39" s="5" t="s">
        <v>118</v>
      </c>
    </row>
    <row r="40" spans="1:10" x14ac:dyDescent="0.15">
      <c r="A40" s="5"/>
    </row>
    <row r="41" spans="1:10" x14ac:dyDescent="0.15">
      <c r="A41" t="s">
        <v>99</v>
      </c>
      <c r="B41" t="s">
        <v>58</v>
      </c>
      <c r="C41" t="s">
        <v>59</v>
      </c>
      <c r="D41" t="s">
        <v>60</v>
      </c>
      <c r="E41" t="s">
        <v>34</v>
      </c>
      <c r="F41" t="s">
        <v>62</v>
      </c>
      <c r="G41" s="1" t="s">
        <v>63</v>
      </c>
      <c r="H41" s="1" t="s">
        <v>64</v>
      </c>
      <c r="I41" s="1" t="s">
        <v>36</v>
      </c>
      <c r="J41" s="1" t="s">
        <v>61</v>
      </c>
    </row>
    <row r="42" spans="1:10" x14ac:dyDescent="0.15">
      <c r="A42">
        <v>2005</v>
      </c>
      <c r="B42">
        <v>9</v>
      </c>
      <c r="C42">
        <v>1</v>
      </c>
      <c r="D42">
        <v>0</v>
      </c>
      <c r="E42">
        <v>42</v>
      </c>
      <c r="F42">
        <v>0</v>
      </c>
      <c r="G42" s="4">
        <f t="shared" ref="G42:G48" si="3">IF(ISERROR(E42/B42),"N/A",E42/B42)</f>
        <v>4.666666666666667</v>
      </c>
      <c r="H42" s="4" t="str">
        <f t="shared" ref="H42:H48" si="4">IF(ISERROR((B42*6)/D42),"N/A",(B42*6)/D42)</f>
        <v>N/A</v>
      </c>
      <c r="I42" s="4" t="str">
        <f t="shared" ref="I42:I47" si="5">IF(ISERROR(E42/D42),"N/A",E42/D42)</f>
        <v>N/A</v>
      </c>
      <c r="J42" t="s">
        <v>208</v>
      </c>
    </row>
    <row r="43" spans="1:10" x14ac:dyDescent="0.15">
      <c r="A43">
        <v>2006</v>
      </c>
      <c r="B43">
        <v>58</v>
      </c>
      <c r="C43">
        <v>6</v>
      </c>
      <c r="D43">
        <v>14</v>
      </c>
      <c r="E43">
        <v>253</v>
      </c>
      <c r="F43" s="9">
        <v>1</v>
      </c>
      <c r="G43" s="4">
        <f t="shared" si="3"/>
        <v>4.3620689655172411</v>
      </c>
      <c r="H43" s="4">
        <f t="shared" si="4"/>
        <v>24.857142857142858</v>
      </c>
      <c r="I43" s="4">
        <f t="shared" si="5"/>
        <v>18.071428571428573</v>
      </c>
      <c r="J43" t="s">
        <v>70</v>
      </c>
    </row>
    <row r="44" spans="1:10" x14ac:dyDescent="0.15">
      <c r="A44">
        <v>2007</v>
      </c>
      <c r="B44">
        <v>70</v>
      </c>
      <c r="C44">
        <v>8</v>
      </c>
      <c r="D44">
        <v>11</v>
      </c>
      <c r="E44">
        <v>298</v>
      </c>
      <c r="F44"/>
      <c r="G44" s="4">
        <f t="shared" si="3"/>
        <v>4.2571428571428571</v>
      </c>
      <c r="H44" s="4">
        <f t="shared" si="4"/>
        <v>38.18181818181818</v>
      </c>
      <c r="I44" s="4">
        <f t="shared" si="5"/>
        <v>27.09090909090909</v>
      </c>
      <c r="J44" t="s">
        <v>193</v>
      </c>
    </row>
    <row r="45" spans="1:10" x14ac:dyDescent="0.15">
      <c r="A45">
        <v>2008</v>
      </c>
      <c r="B45">
        <v>60.5</v>
      </c>
      <c r="C45">
        <v>7</v>
      </c>
      <c r="D45">
        <v>11</v>
      </c>
      <c r="E45">
        <v>241</v>
      </c>
      <c r="F45">
        <v>1</v>
      </c>
      <c r="G45" s="4">
        <f t="shared" si="3"/>
        <v>3.9834710743801653</v>
      </c>
      <c r="H45" s="4">
        <f t="shared" si="4"/>
        <v>33</v>
      </c>
      <c r="I45" s="4">
        <f t="shared" si="5"/>
        <v>21.90909090909091</v>
      </c>
      <c r="J45" t="s">
        <v>184</v>
      </c>
    </row>
    <row r="46" spans="1:10" x14ac:dyDescent="0.15">
      <c r="A46">
        <v>2009</v>
      </c>
      <c r="B46">
        <v>81</v>
      </c>
      <c r="C46">
        <v>8</v>
      </c>
      <c r="D46">
        <v>16</v>
      </c>
      <c r="E46">
        <v>349</v>
      </c>
      <c r="F46"/>
      <c r="G46" s="4">
        <f t="shared" si="3"/>
        <v>4.3086419753086416</v>
      </c>
      <c r="H46" s="4">
        <f t="shared" si="4"/>
        <v>30.375</v>
      </c>
      <c r="I46" s="4">
        <f t="shared" si="5"/>
        <v>21.8125</v>
      </c>
      <c r="J46" t="s">
        <v>2</v>
      </c>
    </row>
    <row r="47" spans="1:10" x14ac:dyDescent="0.15">
      <c r="A47">
        <v>2010</v>
      </c>
      <c r="B47">
        <v>46.4</v>
      </c>
      <c r="C47">
        <v>8</v>
      </c>
      <c r="D47">
        <v>15</v>
      </c>
      <c r="E47">
        <v>178</v>
      </c>
      <c r="F47">
        <v>0</v>
      </c>
      <c r="G47" s="4">
        <f t="shared" si="3"/>
        <v>3.8362068965517242</v>
      </c>
      <c r="H47" s="4">
        <f t="shared" si="4"/>
        <v>18.559999999999999</v>
      </c>
      <c r="I47" s="4">
        <f t="shared" si="5"/>
        <v>11.866666666666667</v>
      </c>
      <c r="J47" t="s">
        <v>15</v>
      </c>
    </row>
    <row r="48" spans="1:10" x14ac:dyDescent="0.15">
      <c r="A48">
        <v>2011</v>
      </c>
      <c r="B48">
        <v>21</v>
      </c>
      <c r="C48">
        <v>5</v>
      </c>
      <c r="D48">
        <v>1</v>
      </c>
      <c r="E48">
        <v>103</v>
      </c>
      <c r="F48"/>
      <c r="G48" s="4">
        <f t="shared" si="3"/>
        <v>4.9047619047619051</v>
      </c>
      <c r="H48" s="4">
        <f t="shared" si="4"/>
        <v>126</v>
      </c>
      <c r="I48" s="4">
        <f>IF(ISERROR(E48/D48),"N/A",E48/D48)</f>
        <v>103</v>
      </c>
      <c r="J48" t="s">
        <v>178</v>
      </c>
    </row>
    <row r="49" spans="1:10" x14ac:dyDescent="0.15">
      <c r="A49">
        <v>2012</v>
      </c>
      <c r="B49">
        <v>8</v>
      </c>
      <c r="C49">
        <v>2</v>
      </c>
      <c r="D49">
        <v>0</v>
      </c>
      <c r="E49">
        <v>38</v>
      </c>
      <c r="F49"/>
      <c r="G49" s="4">
        <f>IF(ISERROR(E49/B49),"N/A",E49/B49)</f>
        <v>4.75</v>
      </c>
      <c r="H49" s="4" t="str">
        <f>IF(ISERROR((B49*6)/D49),"N/A",(B49*6)/D49)</f>
        <v>N/A</v>
      </c>
      <c r="I49" s="4" t="str">
        <f>IF(ISERROR(E49/D49),"N/A",E49/D49)</f>
        <v>N/A</v>
      </c>
    </row>
    <row r="50" spans="1:10" x14ac:dyDescent="0.15">
      <c r="A50">
        <v>2013</v>
      </c>
      <c r="B50">
        <v>55</v>
      </c>
      <c r="C50">
        <v>8</v>
      </c>
      <c r="D50">
        <v>10</v>
      </c>
      <c r="E50">
        <v>232</v>
      </c>
      <c r="F50"/>
      <c r="G50" s="4">
        <f>IF(ISERROR(E50/B50),"N/A",E50/B50)</f>
        <v>4.2181818181818178</v>
      </c>
      <c r="H50" s="4">
        <f>IF(ISERROR((B50*6)/D50),"N/A",(B50*6)/D50)</f>
        <v>33</v>
      </c>
      <c r="I50" s="4">
        <f>IF(ISERROR(E50/D50),"N/A",E50/D50)</f>
        <v>23.2</v>
      </c>
      <c r="J50" t="s">
        <v>219</v>
      </c>
    </row>
    <row r="51" spans="1:10" x14ac:dyDescent="0.15">
      <c r="A51">
        <v>2014</v>
      </c>
      <c r="B51">
        <v>18</v>
      </c>
      <c r="C51">
        <v>6</v>
      </c>
      <c r="D51">
        <v>5</v>
      </c>
      <c r="E51">
        <v>54</v>
      </c>
      <c r="F51"/>
      <c r="G51" s="4">
        <f>IF(ISERROR(E51/B51),"N/A",E51/B51)</f>
        <v>3</v>
      </c>
      <c r="H51" s="4">
        <f>IF(ISERROR((B51*6)/D51),"N/A",(B51*6)/D51)</f>
        <v>21.6</v>
      </c>
      <c r="I51" s="4">
        <f>IF(ISERROR(E51/D51),"N/A",E51/D51)</f>
        <v>10.8</v>
      </c>
      <c r="J51" t="s">
        <v>20</v>
      </c>
    </row>
    <row r="52" spans="1:10" x14ac:dyDescent="0.15">
      <c r="B52"/>
      <c r="C52"/>
      <c r="D52"/>
      <c r="E52"/>
      <c r="F52"/>
      <c r="G52" s="1"/>
      <c r="H52" s="1"/>
      <c r="I52" s="1"/>
    </row>
    <row r="53" spans="1:10" x14ac:dyDescent="0.15">
      <c r="A53" t="s">
        <v>55</v>
      </c>
      <c r="B53">
        <f>SUM(B42:B52)</f>
        <v>426.9</v>
      </c>
      <c r="C53">
        <f>SUM(C42:C52)</f>
        <v>59</v>
      </c>
      <c r="D53">
        <f>SUM(D42:D52)</f>
        <v>83</v>
      </c>
      <c r="E53">
        <f>SUM(E42:E52)</f>
        <v>1788</v>
      </c>
      <c r="F53">
        <f>SUM(F42:F52)</f>
        <v>2</v>
      </c>
      <c r="G53" s="1">
        <f>E53/B53</f>
        <v>4.1883345045678144</v>
      </c>
      <c r="H53" s="1">
        <f>(B53*6)/D53</f>
        <v>30.860240963855418</v>
      </c>
      <c r="I53" s="1">
        <f>E53/D53</f>
        <v>21.542168674698797</v>
      </c>
      <c r="J53" t="s">
        <v>184</v>
      </c>
    </row>
  </sheetData>
  <hyperlinks>
    <hyperlink ref="A1" location="'Overall ave'!A1" display="(back to front sheet)" xr:uid="{00000000-0004-0000-09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L32"/>
  <sheetViews>
    <sheetView zoomScale="125" zoomScaleNormal="125" zoomScalePageLayoutView="125" workbookViewId="0"/>
  </sheetViews>
  <sheetFormatPr baseColWidth="10" defaultColWidth="8.83203125" defaultRowHeight="13" x14ac:dyDescent="0.15"/>
  <cols>
    <col min="3" max="3" width="9.6640625" customWidth="1"/>
    <col min="11" max="11" width="7" bestFit="1" customWidth="1"/>
  </cols>
  <sheetData>
    <row r="1" spans="1:12" x14ac:dyDescent="0.15">
      <c r="A1" s="21" t="s">
        <v>164</v>
      </c>
      <c r="C1" t="s">
        <v>353</v>
      </c>
    </row>
    <row r="2" spans="1:12" x14ac:dyDescent="0.15">
      <c r="A2" s="5" t="s">
        <v>38</v>
      </c>
      <c r="B2" s="5" t="s">
        <v>119</v>
      </c>
      <c r="E2" s="9"/>
    </row>
    <row r="3" spans="1:12" x14ac:dyDescent="0.15">
      <c r="A3" s="5" t="s">
        <v>108</v>
      </c>
    </row>
    <row r="4" spans="1:12" hidden="1" x14ac:dyDescent="0.15">
      <c r="A4" s="9">
        <f>COUNTA(A7:A31)</f>
        <v>24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5</v>
      </c>
      <c r="L4" s="9">
        <v>7</v>
      </c>
    </row>
    <row r="5" spans="1:12" x14ac:dyDescent="0.15">
      <c r="A5" s="9"/>
      <c r="B5" s="9"/>
      <c r="C5" s="9"/>
      <c r="D5" s="9"/>
      <c r="E5" s="9"/>
      <c r="F5" s="9"/>
      <c r="G5" s="9"/>
      <c r="H5" s="9"/>
      <c r="J5" s="9"/>
      <c r="L5" s="9"/>
    </row>
    <row r="6" spans="1:12" x14ac:dyDescent="0.15">
      <c r="A6" t="s">
        <v>99</v>
      </c>
      <c r="B6" t="s">
        <v>31</v>
      </c>
      <c r="C6" t="s">
        <v>32</v>
      </c>
      <c r="D6" t="s">
        <v>33</v>
      </c>
      <c r="E6" t="s">
        <v>264</v>
      </c>
      <c r="F6" t="s">
        <v>34</v>
      </c>
      <c r="G6" t="s">
        <v>22</v>
      </c>
      <c r="H6" t="s">
        <v>35</v>
      </c>
      <c r="I6" t="s">
        <v>36</v>
      </c>
      <c r="J6" t="s">
        <v>196</v>
      </c>
      <c r="K6" s="9" t="s">
        <v>263</v>
      </c>
      <c r="L6" t="s">
        <v>276</v>
      </c>
    </row>
    <row r="7" spans="1:12" x14ac:dyDescent="0.15">
      <c r="A7">
        <v>1995</v>
      </c>
      <c r="B7">
        <v>6</v>
      </c>
      <c r="C7">
        <v>6</v>
      </c>
      <c r="D7">
        <v>1</v>
      </c>
      <c r="F7">
        <v>53</v>
      </c>
      <c r="I7" s="1">
        <f t="shared" ref="I7:I27" si="0">IF(C7=0,"",ROUND(F7/(C7-D7),3))</f>
        <v>10.6</v>
      </c>
    </row>
    <row r="8" spans="1:12" x14ac:dyDescent="0.15">
      <c r="A8">
        <v>1996</v>
      </c>
      <c r="B8">
        <v>11</v>
      </c>
      <c r="C8">
        <v>7</v>
      </c>
      <c r="D8">
        <v>2</v>
      </c>
      <c r="F8">
        <v>178</v>
      </c>
      <c r="H8">
        <v>1</v>
      </c>
      <c r="I8" s="1">
        <f t="shared" si="0"/>
        <v>35.6</v>
      </c>
      <c r="J8">
        <v>51</v>
      </c>
      <c r="K8" t="s">
        <v>354</v>
      </c>
      <c r="L8">
        <v>2</v>
      </c>
    </row>
    <row r="9" spans="1:12" x14ac:dyDescent="0.15">
      <c r="A9">
        <v>1997</v>
      </c>
      <c r="B9">
        <v>9</v>
      </c>
      <c r="C9">
        <v>8</v>
      </c>
      <c r="D9">
        <v>0</v>
      </c>
      <c r="F9">
        <v>84</v>
      </c>
      <c r="I9" s="1">
        <f t="shared" si="0"/>
        <v>10.5</v>
      </c>
      <c r="J9">
        <v>32</v>
      </c>
      <c r="L9">
        <v>3</v>
      </c>
    </row>
    <row r="10" spans="1:12" x14ac:dyDescent="0.15">
      <c r="A10">
        <v>1998</v>
      </c>
      <c r="B10">
        <v>10</v>
      </c>
      <c r="C10">
        <v>9</v>
      </c>
      <c r="D10">
        <v>0</v>
      </c>
      <c r="E10">
        <v>0</v>
      </c>
      <c r="F10">
        <v>172</v>
      </c>
      <c r="H10">
        <v>1</v>
      </c>
      <c r="I10" s="1">
        <f t="shared" si="0"/>
        <v>19.111000000000001</v>
      </c>
      <c r="J10">
        <v>58</v>
      </c>
      <c r="L10">
        <v>1</v>
      </c>
    </row>
    <row r="11" spans="1:12" x14ac:dyDescent="0.15">
      <c r="A11">
        <v>1999</v>
      </c>
      <c r="B11">
        <v>4</v>
      </c>
      <c r="C11">
        <v>3</v>
      </c>
      <c r="D11">
        <v>0</v>
      </c>
      <c r="F11">
        <v>31</v>
      </c>
      <c r="I11" s="1">
        <f t="shared" si="0"/>
        <v>10.333</v>
      </c>
      <c r="J11">
        <v>30</v>
      </c>
      <c r="L11">
        <v>0</v>
      </c>
    </row>
    <row r="12" spans="1:12" x14ac:dyDescent="0.15">
      <c r="A12">
        <v>2000</v>
      </c>
      <c r="I12" s="1" t="str">
        <f t="shared" si="0"/>
        <v/>
      </c>
    </row>
    <row r="13" spans="1:12" x14ac:dyDescent="0.15">
      <c r="A13">
        <v>2001</v>
      </c>
      <c r="B13">
        <v>10</v>
      </c>
      <c r="C13">
        <v>10</v>
      </c>
      <c r="D13">
        <v>0</v>
      </c>
      <c r="E13">
        <v>1</v>
      </c>
      <c r="F13">
        <v>268</v>
      </c>
      <c r="G13">
        <v>0</v>
      </c>
      <c r="H13">
        <v>1</v>
      </c>
      <c r="I13" s="1">
        <f t="shared" si="0"/>
        <v>26.8</v>
      </c>
      <c r="J13">
        <v>93</v>
      </c>
      <c r="L13">
        <v>4</v>
      </c>
    </row>
    <row r="14" spans="1:12" x14ac:dyDescent="0.15">
      <c r="A14">
        <v>2002</v>
      </c>
      <c r="B14">
        <v>7</v>
      </c>
      <c r="C14">
        <v>7</v>
      </c>
      <c r="D14">
        <v>0</v>
      </c>
      <c r="F14">
        <v>119</v>
      </c>
      <c r="H14">
        <v>1</v>
      </c>
      <c r="I14" s="1">
        <f t="shared" si="0"/>
        <v>17</v>
      </c>
    </row>
    <row r="15" spans="1:12" x14ac:dyDescent="0.15">
      <c r="A15">
        <v>2003</v>
      </c>
      <c r="B15">
        <v>15</v>
      </c>
      <c r="C15">
        <v>15</v>
      </c>
      <c r="D15">
        <v>2</v>
      </c>
      <c r="E15">
        <v>2</v>
      </c>
      <c r="F15">
        <v>269</v>
      </c>
      <c r="H15">
        <v>1</v>
      </c>
      <c r="I15" s="1">
        <f t="shared" si="0"/>
        <v>20.692</v>
      </c>
      <c r="J15">
        <v>88</v>
      </c>
      <c r="L15">
        <v>3</v>
      </c>
    </row>
    <row r="16" spans="1:12" x14ac:dyDescent="0.15">
      <c r="A16">
        <v>2004</v>
      </c>
      <c r="B16">
        <v>15</v>
      </c>
      <c r="C16">
        <v>14</v>
      </c>
      <c r="D16">
        <v>2</v>
      </c>
      <c r="E16">
        <v>0</v>
      </c>
      <c r="F16">
        <v>370</v>
      </c>
      <c r="H16">
        <v>3</v>
      </c>
      <c r="I16" s="1">
        <f t="shared" si="0"/>
        <v>30.832999999999998</v>
      </c>
      <c r="J16">
        <v>59</v>
      </c>
      <c r="L16">
        <v>6</v>
      </c>
    </row>
    <row r="17" spans="1:12" x14ac:dyDescent="0.15">
      <c r="A17">
        <v>2005</v>
      </c>
      <c r="B17">
        <v>15</v>
      </c>
      <c r="C17">
        <v>15</v>
      </c>
      <c r="D17">
        <v>2</v>
      </c>
      <c r="E17">
        <v>1</v>
      </c>
      <c r="F17">
        <v>240</v>
      </c>
      <c r="H17">
        <v>1</v>
      </c>
      <c r="I17" s="1">
        <f t="shared" si="0"/>
        <v>18.462</v>
      </c>
      <c r="J17">
        <v>61</v>
      </c>
      <c r="L17">
        <v>4</v>
      </c>
    </row>
    <row r="18" spans="1:12" x14ac:dyDescent="0.15">
      <c r="A18">
        <v>2006</v>
      </c>
      <c r="B18">
        <v>7</v>
      </c>
      <c r="C18">
        <v>7</v>
      </c>
      <c r="D18">
        <v>0</v>
      </c>
      <c r="E18">
        <v>0</v>
      </c>
      <c r="F18">
        <v>165</v>
      </c>
      <c r="H18">
        <v>1</v>
      </c>
      <c r="I18" s="1">
        <f t="shared" si="0"/>
        <v>23.571000000000002</v>
      </c>
      <c r="J18">
        <v>95</v>
      </c>
      <c r="L18">
        <v>3</v>
      </c>
    </row>
    <row r="19" spans="1:12" x14ac:dyDescent="0.15">
      <c r="A19">
        <v>2007</v>
      </c>
      <c r="B19" s="9">
        <v>13</v>
      </c>
      <c r="C19" s="9">
        <v>13</v>
      </c>
      <c r="D19" s="9">
        <v>0</v>
      </c>
      <c r="E19" s="9">
        <v>0</v>
      </c>
      <c r="F19" s="9">
        <v>272</v>
      </c>
      <c r="G19" s="9"/>
      <c r="H19" s="9">
        <v>2</v>
      </c>
      <c r="I19" s="1">
        <f t="shared" si="0"/>
        <v>20.922999999999998</v>
      </c>
      <c r="J19" s="9">
        <v>89</v>
      </c>
      <c r="L19">
        <v>2</v>
      </c>
    </row>
    <row r="20" spans="1:12" x14ac:dyDescent="0.15">
      <c r="A20">
        <v>2008</v>
      </c>
      <c r="B20" s="9">
        <v>15</v>
      </c>
      <c r="C20" s="9">
        <v>15</v>
      </c>
      <c r="D20" s="9">
        <v>2</v>
      </c>
      <c r="E20" s="9">
        <v>0</v>
      </c>
      <c r="F20" s="9">
        <v>352</v>
      </c>
      <c r="G20" s="3"/>
      <c r="H20" s="9"/>
      <c r="I20" s="1">
        <f t="shared" si="0"/>
        <v>27.077000000000002</v>
      </c>
      <c r="J20">
        <v>46</v>
      </c>
      <c r="L20">
        <v>1</v>
      </c>
    </row>
    <row r="21" spans="1:12" x14ac:dyDescent="0.15">
      <c r="A21">
        <v>2009</v>
      </c>
      <c r="B21" s="11">
        <v>13</v>
      </c>
      <c r="C21">
        <v>13</v>
      </c>
      <c r="D21">
        <v>2</v>
      </c>
      <c r="E21">
        <v>2</v>
      </c>
      <c r="F21">
        <v>372</v>
      </c>
      <c r="H21">
        <v>3</v>
      </c>
      <c r="I21" s="1">
        <f t="shared" si="0"/>
        <v>33.817999999999998</v>
      </c>
      <c r="J21">
        <v>82</v>
      </c>
      <c r="L21">
        <v>1</v>
      </c>
    </row>
    <row r="22" spans="1:12" x14ac:dyDescent="0.15">
      <c r="A22">
        <v>2010</v>
      </c>
      <c r="B22">
        <v>10</v>
      </c>
      <c r="C22">
        <v>10</v>
      </c>
      <c r="D22">
        <v>0</v>
      </c>
      <c r="E22">
        <v>2</v>
      </c>
      <c r="F22">
        <v>214</v>
      </c>
      <c r="H22">
        <v>2</v>
      </c>
      <c r="I22" s="1">
        <f t="shared" si="0"/>
        <v>21.4</v>
      </c>
      <c r="J22">
        <v>86</v>
      </c>
      <c r="L22">
        <v>1</v>
      </c>
    </row>
    <row r="23" spans="1:12" x14ac:dyDescent="0.15">
      <c r="A23">
        <v>2011</v>
      </c>
      <c r="B23">
        <v>12</v>
      </c>
      <c r="C23">
        <v>10</v>
      </c>
      <c r="D23">
        <v>1</v>
      </c>
      <c r="E23">
        <v>2</v>
      </c>
      <c r="F23">
        <v>97</v>
      </c>
      <c r="I23" s="1">
        <f t="shared" si="0"/>
        <v>10.778</v>
      </c>
      <c r="J23">
        <v>34</v>
      </c>
      <c r="L23">
        <v>1</v>
      </c>
    </row>
    <row r="24" spans="1:12" x14ac:dyDescent="0.15">
      <c r="A24">
        <v>2012</v>
      </c>
      <c r="B24">
        <v>5</v>
      </c>
      <c r="C24">
        <v>5</v>
      </c>
      <c r="D24">
        <v>0</v>
      </c>
      <c r="F24">
        <v>92</v>
      </c>
      <c r="I24" s="1">
        <f t="shared" si="0"/>
        <v>18.399999999999999</v>
      </c>
      <c r="J24">
        <v>35</v>
      </c>
      <c r="L24">
        <v>3</v>
      </c>
    </row>
    <row r="25" spans="1:12" x14ac:dyDescent="0.15">
      <c r="A25">
        <v>2013</v>
      </c>
      <c r="B25" s="23">
        <v>8</v>
      </c>
      <c r="C25" s="23">
        <v>7</v>
      </c>
      <c r="D25" s="23">
        <v>1</v>
      </c>
      <c r="E25" s="23"/>
      <c r="F25" s="23">
        <v>188</v>
      </c>
      <c r="G25" s="23">
        <v>1</v>
      </c>
      <c r="H25" s="23">
        <v>1</v>
      </c>
      <c r="I25" s="1">
        <f t="shared" si="0"/>
        <v>31.332999999999998</v>
      </c>
      <c r="J25" s="23">
        <v>103</v>
      </c>
      <c r="L25">
        <v>5</v>
      </c>
    </row>
    <row r="26" spans="1:12" x14ac:dyDescent="0.15">
      <c r="A26">
        <v>2014</v>
      </c>
      <c r="B26" s="23">
        <v>4</v>
      </c>
      <c r="C26" s="23">
        <v>4</v>
      </c>
      <c r="D26" s="23">
        <v>1</v>
      </c>
      <c r="E26" s="23"/>
      <c r="F26" s="23">
        <v>63</v>
      </c>
      <c r="G26" s="23"/>
      <c r="H26" s="23"/>
      <c r="I26" s="1">
        <f t="shared" si="0"/>
        <v>21</v>
      </c>
      <c r="J26" s="23">
        <v>37</v>
      </c>
      <c r="L26">
        <v>0</v>
      </c>
    </row>
    <row r="27" spans="1:12" x14ac:dyDescent="0.15">
      <c r="A27">
        <v>2015</v>
      </c>
      <c r="B27" s="23">
        <v>3</v>
      </c>
      <c r="C27" s="23">
        <v>3</v>
      </c>
      <c r="D27" s="23">
        <v>1</v>
      </c>
      <c r="E27" s="23"/>
      <c r="F27" s="23">
        <v>37</v>
      </c>
      <c r="G27" s="23"/>
      <c r="H27" s="23"/>
      <c r="I27" s="1">
        <f t="shared" si="0"/>
        <v>18.5</v>
      </c>
      <c r="J27" s="23">
        <v>27</v>
      </c>
      <c r="L27">
        <v>1</v>
      </c>
    </row>
    <row r="28" spans="1:12" x14ac:dyDescent="0.15">
      <c r="A28">
        <v>2016</v>
      </c>
      <c r="B28" s="23">
        <v>3</v>
      </c>
      <c r="C28" s="23">
        <v>2</v>
      </c>
      <c r="D28" s="23">
        <v>2</v>
      </c>
      <c r="E28" s="23">
        <v>0</v>
      </c>
      <c r="F28" s="23">
        <v>81</v>
      </c>
      <c r="G28" s="23">
        <v>0</v>
      </c>
      <c r="H28" s="23">
        <v>0</v>
      </c>
      <c r="I28" s="81" t="str">
        <f>IF(C28-D28=0,"--",F28/(C28-D28))</f>
        <v>--</v>
      </c>
      <c r="J28" s="23">
        <v>47</v>
      </c>
      <c r="L28">
        <v>0</v>
      </c>
    </row>
    <row r="29" spans="1:12" x14ac:dyDescent="0.15">
      <c r="A29">
        <v>2017</v>
      </c>
      <c r="B29" s="23">
        <v>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81" t="str">
        <f>IF(C29-D29=0,"--",F29/(C29-D29))</f>
        <v>--</v>
      </c>
      <c r="J29" s="23">
        <v>0</v>
      </c>
      <c r="L29" s="28" t="s">
        <v>236</v>
      </c>
    </row>
    <row r="30" spans="1:12" x14ac:dyDescent="0.15">
      <c r="A30">
        <v>2018</v>
      </c>
      <c r="B30" s="23">
        <v>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81" t="str">
        <f>IF(C30-D30=0,"--",F30/(C30-D30))</f>
        <v>--</v>
      </c>
      <c r="J30" s="23">
        <v>0</v>
      </c>
      <c r="L30" s="23">
        <v>0</v>
      </c>
    </row>
    <row r="32" spans="1:12" x14ac:dyDescent="0.15">
      <c r="A32" t="s">
        <v>54</v>
      </c>
      <c r="B32">
        <f t="shared" ref="B32:H32" si="1">SUM(B7:B31)</f>
        <v>197</v>
      </c>
      <c r="C32">
        <f t="shared" si="1"/>
        <v>183</v>
      </c>
      <c r="D32">
        <f t="shared" si="1"/>
        <v>19</v>
      </c>
      <c r="E32">
        <f t="shared" si="1"/>
        <v>10</v>
      </c>
      <c r="F32">
        <f t="shared" si="1"/>
        <v>3717</v>
      </c>
      <c r="G32">
        <f t="shared" si="1"/>
        <v>1</v>
      </c>
      <c r="H32">
        <f t="shared" si="1"/>
        <v>18</v>
      </c>
      <c r="I32" s="1">
        <f>F32/(C32-D32)</f>
        <v>22.664634146341463</v>
      </c>
      <c r="J32">
        <f>MAX(J7:J31)</f>
        <v>103</v>
      </c>
      <c r="L32">
        <f t="shared" ref="L32" si="2">SUM(L7:L31)</f>
        <v>41</v>
      </c>
    </row>
  </sheetData>
  <phoneticPr fontId="3" type="noConversion"/>
  <hyperlinks>
    <hyperlink ref="A1" location="'Overall ave'!A1" display="(back to front sheet)" xr:uid="{00000000-0004-0000-0A00-000000000000}"/>
  </hyperlinks>
  <pageMargins left="0.75" right="0.75" top="1" bottom="1" header="0.5" footer="0.5"/>
  <pageSetup orientation="portrait" horizontalDpi="4294967292" verticalDpi="4294967292"/>
  <ignoredErrors>
    <ignoredError sqref="I12" emptyCellReference="1"/>
    <ignoredError sqref="I29:I30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L72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  <col min="11" max="11" width="7" bestFit="1" customWidth="1"/>
  </cols>
  <sheetData>
    <row r="1" spans="1:12" x14ac:dyDescent="0.15">
      <c r="A1" s="21" t="s">
        <v>164</v>
      </c>
      <c r="C1" t="s">
        <v>336</v>
      </c>
    </row>
    <row r="2" spans="1:12" x14ac:dyDescent="0.15">
      <c r="A2" s="5" t="s">
        <v>37</v>
      </c>
      <c r="B2" s="5" t="s">
        <v>116</v>
      </c>
    </row>
    <row r="3" spans="1:12" x14ac:dyDescent="0.15">
      <c r="A3" s="5" t="s">
        <v>56</v>
      </c>
    </row>
    <row r="4" spans="1:12" hidden="1" x14ac:dyDescent="0.15">
      <c r="A4" s="9">
        <f>COUNTA(A8:A26)</f>
        <v>18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COUNTA(A50:A66)</f>
        <v>14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J5">
        <v>15</v>
      </c>
      <c r="L5" s="9"/>
    </row>
    <row r="6" spans="1:12" x14ac:dyDescent="0.15">
      <c r="A6" s="9"/>
      <c r="B6" s="9"/>
      <c r="C6" s="9"/>
      <c r="D6" s="9"/>
      <c r="E6" s="9"/>
      <c r="F6" s="9"/>
      <c r="G6" s="9"/>
      <c r="H6" s="9"/>
      <c r="L6" s="9"/>
    </row>
    <row r="7" spans="1:12" x14ac:dyDescent="0.15">
      <c r="B7" t="s">
        <v>31</v>
      </c>
      <c r="C7" t="s">
        <v>32</v>
      </c>
      <c r="D7" t="s">
        <v>33</v>
      </c>
      <c r="E7" t="s">
        <v>264</v>
      </c>
      <c r="F7" t="s">
        <v>34</v>
      </c>
      <c r="G7" t="s">
        <v>22</v>
      </c>
      <c r="H7" t="s">
        <v>35</v>
      </c>
      <c r="I7" s="10" t="s">
        <v>36</v>
      </c>
      <c r="J7" s="3" t="s">
        <v>196</v>
      </c>
      <c r="K7" s="9" t="s">
        <v>263</v>
      </c>
      <c r="L7" t="s">
        <v>276</v>
      </c>
    </row>
    <row r="8" spans="1:12" x14ac:dyDescent="0.15">
      <c r="A8" s="43">
        <v>2001</v>
      </c>
      <c r="B8">
        <v>7</v>
      </c>
      <c r="C8">
        <v>6</v>
      </c>
      <c r="D8">
        <v>0</v>
      </c>
      <c r="E8">
        <v>1</v>
      </c>
      <c r="F8">
        <v>12</v>
      </c>
      <c r="H8"/>
      <c r="I8" s="1">
        <f>ROUND(F8/(C8-D8),3)</f>
        <v>2</v>
      </c>
      <c r="J8">
        <v>5</v>
      </c>
      <c r="L8">
        <v>2</v>
      </c>
    </row>
    <row r="9" spans="1:12" x14ac:dyDescent="0.15">
      <c r="A9">
        <v>2002</v>
      </c>
      <c r="B9">
        <v>9</v>
      </c>
      <c r="C9">
        <v>9</v>
      </c>
      <c r="D9">
        <v>0</v>
      </c>
      <c r="F9">
        <v>107</v>
      </c>
      <c r="H9"/>
      <c r="I9" s="1">
        <f t="shared" ref="I9:I22" si="0">IF(C9=0,"",ROUND(F9/(C9-D9),3))</f>
        <v>11.888999999999999</v>
      </c>
    </row>
    <row r="10" spans="1:12" x14ac:dyDescent="0.15">
      <c r="A10">
        <v>2003</v>
      </c>
      <c r="B10">
        <v>5</v>
      </c>
      <c r="C10">
        <v>5</v>
      </c>
      <c r="D10">
        <v>3</v>
      </c>
      <c r="E10">
        <v>1</v>
      </c>
      <c r="F10">
        <v>65</v>
      </c>
      <c r="H10"/>
      <c r="I10" s="1">
        <f t="shared" si="0"/>
        <v>32.5</v>
      </c>
      <c r="J10">
        <v>28</v>
      </c>
      <c r="K10" t="s">
        <v>354</v>
      </c>
      <c r="L10">
        <v>0</v>
      </c>
    </row>
    <row r="11" spans="1:12" x14ac:dyDescent="0.15">
      <c r="A11">
        <v>2004</v>
      </c>
      <c r="B11">
        <v>11</v>
      </c>
      <c r="C11">
        <v>11</v>
      </c>
      <c r="D11">
        <v>1</v>
      </c>
      <c r="E11">
        <v>0</v>
      </c>
      <c r="F11">
        <v>184</v>
      </c>
      <c r="H11">
        <v>1</v>
      </c>
      <c r="I11" s="1">
        <f t="shared" si="0"/>
        <v>18.399999999999999</v>
      </c>
      <c r="J11">
        <v>71</v>
      </c>
      <c r="L11">
        <v>6</v>
      </c>
    </row>
    <row r="12" spans="1:12" x14ac:dyDescent="0.15">
      <c r="A12">
        <v>2005</v>
      </c>
      <c r="B12">
        <v>16</v>
      </c>
      <c r="C12">
        <v>16</v>
      </c>
      <c r="D12">
        <v>0</v>
      </c>
      <c r="F12">
        <v>571</v>
      </c>
      <c r="H12">
        <v>5</v>
      </c>
      <c r="I12" s="1">
        <f t="shared" si="0"/>
        <v>35.688000000000002</v>
      </c>
      <c r="J12">
        <v>75</v>
      </c>
      <c r="L12">
        <v>14</v>
      </c>
    </row>
    <row r="13" spans="1:12" x14ac:dyDescent="0.15">
      <c r="A13">
        <v>2006</v>
      </c>
      <c r="B13">
        <v>11</v>
      </c>
      <c r="C13">
        <v>11</v>
      </c>
      <c r="D13">
        <v>0</v>
      </c>
      <c r="E13">
        <v>1</v>
      </c>
      <c r="F13">
        <v>311</v>
      </c>
      <c r="H13">
        <v>3</v>
      </c>
      <c r="I13" s="1">
        <f t="shared" si="0"/>
        <v>28.273</v>
      </c>
      <c r="J13">
        <v>75</v>
      </c>
      <c r="L13">
        <v>7</v>
      </c>
    </row>
    <row r="14" spans="1:12" x14ac:dyDescent="0.15">
      <c r="A14">
        <v>2007</v>
      </c>
      <c r="B14" s="9">
        <v>10</v>
      </c>
      <c r="C14" s="9">
        <v>10</v>
      </c>
      <c r="D14" s="9">
        <v>0</v>
      </c>
      <c r="E14" s="9">
        <v>0</v>
      </c>
      <c r="F14" s="9">
        <v>351</v>
      </c>
      <c r="G14" s="9"/>
      <c r="H14" s="9">
        <v>3</v>
      </c>
      <c r="I14" s="1">
        <f t="shared" si="0"/>
        <v>35.1</v>
      </c>
      <c r="J14">
        <v>86</v>
      </c>
      <c r="L14">
        <v>11</v>
      </c>
    </row>
    <row r="15" spans="1:12" x14ac:dyDescent="0.15">
      <c r="A15">
        <v>2008</v>
      </c>
      <c r="B15" s="9">
        <v>13</v>
      </c>
      <c r="C15">
        <v>13</v>
      </c>
      <c r="D15">
        <v>1</v>
      </c>
      <c r="E15">
        <v>1</v>
      </c>
      <c r="F15">
        <v>462</v>
      </c>
      <c r="H15">
        <v>4</v>
      </c>
      <c r="I15" s="1">
        <f t="shared" si="0"/>
        <v>38.5</v>
      </c>
      <c r="J15">
        <v>99</v>
      </c>
      <c r="L15">
        <v>7</v>
      </c>
    </row>
    <row r="16" spans="1:12" x14ac:dyDescent="0.15">
      <c r="A16">
        <v>2009</v>
      </c>
      <c r="B16" s="11">
        <v>18</v>
      </c>
      <c r="C16">
        <v>18</v>
      </c>
      <c r="D16">
        <v>1</v>
      </c>
      <c r="E16">
        <v>1</v>
      </c>
      <c r="F16">
        <v>673</v>
      </c>
      <c r="G16">
        <v>2</v>
      </c>
      <c r="H16">
        <v>2</v>
      </c>
      <c r="I16" s="1">
        <f t="shared" si="0"/>
        <v>39.588000000000001</v>
      </c>
      <c r="J16" s="9">
        <v>123</v>
      </c>
      <c r="L16">
        <v>14</v>
      </c>
    </row>
    <row r="17" spans="1:12" x14ac:dyDescent="0.15">
      <c r="A17">
        <v>2010</v>
      </c>
      <c r="B17">
        <v>17</v>
      </c>
      <c r="C17">
        <v>17</v>
      </c>
      <c r="D17">
        <v>2</v>
      </c>
      <c r="E17">
        <v>1</v>
      </c>
      <c r="F17">
        <v>749</v>
      </c>
      <c r="H17">
        <v>7</v>
      </c>
      <c r="I17" s="1">
        <f t="shared" si="0"/>
        <v>49.933</v>
      </c>
      <c r="J17">
        <v>125</v>
      </c>
      <c r="L17">
        <v>10</v>
      </c>
    </row>
    <row r="18" spans="1:12" x14ac:dyDescent="0.15">
      <c r="A18">
        <v>2011</v>
      </c>
      <c r="B18">
        <v>12</v>
      </c>
      <c r="C18">
        <v>12</v>
      </c>
      <c r="D18">
        <v>2</v>
      </c>
      <c r="E18">
        <v>0</v>
      </c>
      <c r="F18">
        <v>649</v>
      </c>
      <c r="G18">
        <v>2</v>
      </c>
      <c r="H18">
        <v>5</v>
      </c>
      <c r="I18" s="1">
        <f t="shared" si="0"/>
        <v>64.900000000000006</v>
      </c>
      <c r="J18">
        <v>112</v>
      </c>
      <c r="L18">
        <v>14</v>
      </c>
    </row>
    <row r="19" spans="1:12" x14ac:dyDescent="0.15">
      <c r="A19">
        <v>2012</v>
      </c>
      <c r="B19">
        <v>6</v>
      </c>
      <c r="C19">
        <v>6</v>
      </c>
      <c r="D19">
        <v>2</v>
      </c>
      <c r="E19">
        <v>0</v>
      </c>
      <c r="F19">
        <v>160</v>
      </c>
      <c r="H19"/>
      <c r="I19" s="1">
        <f t="shared" si="0"/>
        <v>40</v>
      </c>
      <c r="J19">
        <v>43</v>
      </c>
      <c r="L19">
        <v>6</v>
      </c>
    </row>
    <row r="20" spans="1:12" x14ac:dyDescent="0.15">
      <c r="A20">
        <v>2013</v>
      </c>
      <c r="B20" s="23">
        <v>13</v>
      </c>
      <c r="C20" s="23">
        <v>14</v>
      </c>
      <c r="D20" s="23">
        <v>2</v>
      </c>
      <c r="E20">
        <v>0</v>
      </c>
      <c r="F20" s="23">
        <v>675</v>
      </c>
      <c r="G20" s="23">
        <v>1</v>
      </c>
      <c r="H20" s="23">
        <v>6</v>
      </c>
      <c r="I20" s="1">
        <f t="shared" si="0"/>
        <v>56.25</v>
      </c>
      <c r="J20" s="23">
        <v>114</v>
      </c>
      <c r="L20">
        <v>14</v>
      </c>
    </row>
    <row r="21" spans="1:12" x14ac:dyDescent="0.15">
      <c r="A21">
        <v>2014</v>
      </c>
      <c r="B21" s="23">
        <v>3</v>
      </c>
      <c r="C21" s="23">
        <v>3</v>
      </c>
      <c r="D21" s="23">
        <v>1</v>
      </c>
      <c r="E21">
        <v>0</v>
      </c>
      <c r="F21" s="23">
        <v>265</v>
      </c>
      <c r="G21" s="23">
        <v>1</v>
      </c>
      <c r="H21" s="23">
        <v>1</v>
      </c>
      <c r="I21" s="1">
        <f t="shared" si="0"/>
        <v>132.5</v>
      </c>
      <c r="J21" s="23">
        <v>155</v>
      </c>
      <c r="K21" t="s">
        <v>354</v>
      </c>
      <c r="L21">
        <v>3</v>
      </c>
    </row>
    <row r="22" spans="1:12" x14ac:dyDescent="0.15">
      <c r="A22" s="37">
        <v>2015</v>
      </c>
      <c r="B22" s="23">
        <v>1</v>
      </c>
      <c r="C22" s="23">
        <v>1</v>
      </c>
      <c r="D22" s="23">
        <v>0</v>
      </c>
      <c r="E22">
        <v>0</v>
      </c>
      <c r="F22" s="23">
        <v>14</v>
      </c>
      <c r="G22" s="23"/>
      <c r="H22" s="23"/>
      <c r="I22" s="1">
        <f t="shared" si="0"/>
        <v>14</v>
      </c>
      <c r="J22" s="23">
        <v>14</v>
      </c>
      <c r="L22">
        <v>0</v>
      </c>
    </row>
    <row r="23" spans="1:12" x14ac:dyDescent="0.15">
      <c r="A23" s="53">
        <v>2016</v>
      </c>
      <c r="B23" s="23">
        <v>0</v>
      </c>
      <c r="C23" s="23">
        <v>0</v>
      </c>
      <c r="D23" s="23">
        <v>0</v>
      </c>
      <c r="E23">
        <v>0</v>
      </c>
      <c r="F23" s="23">
        <v>0</v>
      </c>
      <c r="G23" s="23"/>
      <c r="H23" s="23"/>
      <c r="I23" s="30" t="s">
        <v>236</v>
      </c>
      <c r="J23" s="23"/>
    </row>
    <row r="24" spans="1:12" x14ac:dyDescent="0.15">
      <c r="A24" s="53">
        <v>2017</v>
      </c>
      <c r="B24" s="23">
        <v>1</v>
      </c>
      <c r="C24" s="23">
        <v>1</v>
      </c>
      <c r="D24" s="23">
        <v>0</v>
      </c>
      <c r="E24" s="23">
        <v>0</v>
      </c>
      <c r="F24" s="23">
        <v>4</v>
      </c>
      <c r="G24" s="23">
        <v>0</v>
      </c>
      <c r="H24" s="23">
        <v>0</v>
      </c>
      <c r="I24" s="52">
        <f>IF(C24-D24=0,"--",F24/(C24-D24))</f>
        <v>4</v>
      </c>
      <c r="J24" s="23">
        <v>4</v>
      </c>
      <c r="L24" s="23">
        <v>2</v>
      </c>
    </row>
    <row r="25" spans="1:12" x14ac:dyDescent="0.15">
      <c r="A25">
        <v>2020</v>
      </c>
      <c r="B25" s="23">
        <v>1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4" t="str">
        <f>IF(C25-D25=0,"--",F25/(C25-D25))</f>
        <v>--</v>
      </c>
      <c r="J25" s="28">
        <v>0</v>
      </c>
      <c r="K25" s="28" t="s">
        <v>414</v>
      </c>
      <c r="L25" s="23">
        <v>1</v>
      </c>
    </row>
    <row r="26" spans="1:12" x14ac:dyDescent="0.15">
      <c r="H26"/>
      <c r="I26" s="1"/>
    </row>
    <row r="27" spans="1:12" x14ac:dyDescent="0.15">
      <c r="A27" t="s">
        <v>55</v>
      </c>
      <c r="B27">
        <f t="shared" ref="B27:H27" si="1">SUM(B8:B26)</f>
        <v>154</v>
      </c>
      <c r="C27">
        <f t="shared" si="1"/>
        <v>153</v>
      </c>
      <c r="D27">
        <f>SUM(D8:D26)</f>
        <v>15</v>
      </c>
      <c r="E27">
        <f>SUM(E8:E26)</f>
        <v>6</v>
      </c>
      <c r="F27">
        <f t="shared" si="1"/>
        <v>5252</v>
      </c>
      <c r="G27">
        <f t="shared" si="1"/>
        <v>6</v>
      </c>
      <c r="H27">
        <f t="shared" si="1"/>
        <v>37</v>
      </c>
      <c r="I27" s="1">
        <f>F27/(C27-D27)</f>
        <v>38.05797101449275</v>
      </c>
      <c r="J27">
        <f>MAX(J8:J26)</f>
        <v>155</v>
      </c>
      <c r="K27" t="s">
        <v>354</v>
      </c>
      <c r="L27">
        <f t="shared" ref="L27" si="2">SUM(L8:L26)</f>
        <v>111</v>
      </c>
    </row>
    <row r="53" spans="1:11" x14ac:dyDescent="0.15">
      <c r="A53" s="5" t="s">
        <v>57</v>
      </c>
      <c r="G53" s="2"/>
      <c r="H53"/>
      <c r="I53" s="1"/>
      <c r="J53" s="1"/>
      <c r="K53" s="1"/>
    </row>
    <row r="54" spans="1:11" x14ac:dyDescent="0.15">
      <c r="A54" t="s">
        <v>99</v>
      </c>
      <c r="B54" t="s">
        <v>112</v>
      </c>
      <c r="C54" t="s">
        <v>117</v>
      </c>
      <c r="D54" t="s">
        <v>111</v>
      </c>
      <c r="E54" t="s">
        <v>34</v>
      </c>
      <c r="F54" t="s">
        <v>62</v>
      </c>
      <c r="G54" s="1" t="s">
        <v>115</v>
      </c>
      <c r="H54" s="1" t="s">
        <v>113</v>
      </c>
      <c r="I54" s="1" t="s">
        <v>114</v>
      </c>
      <c r="J54" s="12" t="s">
        <v>61</v>
      </c>
    </row>
    <row r="55" spans="1:11" x14ac:dyDescent="0.15">
      <c r="A55">
        <v>2001</v>
      </c>
      <c r="B55">
        <v>35</v>
      </c>
      <c r="C55">
        <v>0</v>
      </c>
      <c r="D55">
        <v>8</v>
      </c>
      <c r="E55">
        <v>202</v>
      </c>
      <c r="G55" s="1">
        <f t="shared" ref="G55:G67" si="3">E55/B55</f>
        <v>5.7714285714285714</v>
      </c>
      <c r="H55" s="1">
        <f t="shared" ref="H55:H67" si="4">(B55*6)/D55</f>
        <v>26.25</v>
      </c>
      <c r="I55" s="1">
        <f t="shared" ref="I55:I67" si="5">E55/D55</f>
        <v>25.25</v>
      </c>
      <c r="J55" s="9" t="s">
        <v>95</v>
      </c>
    </row>
    <row r="56" spans="1:11" x14ac:dyDescent="0.15">
      <c r="A56">
        <v>2002</v>
      </c>
      <c r="B56">
        <v>38</v>
      </c>
      <c r="C56">
        <v>2</v>
      </c>
      <c r="D56">
        <v>4</v>
      </c>
      <c r="E56">
        <v>268</v>
      </c>
      <c r="G56" s="1">
        <f t="shared" si="3"/>
        <v>7.0526315789473681</v>
      </c>
      <c r="H56" s="1">
        <f t="shared" si="4"/>
        <v>57</v>
      </c>
      <c r="I56" s="1">
        <f t="shared" si="5"/>
        <v>67</v>
      </c>
      <c r="J56" s="9" t="s">
        <v>92</v>
      </c>
    </row>
    <row r="57" spans="1:11" x14ac:dyDescent="0.15">
      <c r="A57">
        <v>2003</v>
      </c>
      <c r="B57">
        <v>42</v>
      </c>
      <c r="C57">
        <v>2</v>
      </c>
      <c r="D57">
        <v>5</v>
      </c>
      <c r="E57">
        <v>215</v>
      </c>
      <c r="F57" s="1"/>
      <c r="G57" s="1">
        <f t="shared" si="3"/>
        <v>5.1190476190476186</v>
      </c>
      <c r="H57" s="1">
        <f t="shared" si="4"/>
        <v>50.4</v>
      </c>
      <c r="I57" s="1">
        <f t="shared" si="5"/>
        <v>43</v>
      </c>
      <c r="J57" s="9" t="s">
        <v>76</v>
      </c>
    </row>
    <row r="58" spans="1:11" x14ac:dyDescent="0.15">
      <c r="A58">
        <v>2004</v>
      </c>
      <c r="B58">
        <v>45.1</v>
      </c>
      <c r="C58">
        <v>3</v>
      </c>
      <c r="D58">
        <v>11</v>
      </c>
      <c r="E58">
        <v>254</v>
      </c>
      <c r="G58" s="1">
        <f t="shared" si="3"/>
        <v>5.6319290465631928</v>
      </c>
      <c r="H58" s="1">
        <f t="shared" si="4"/>
        <v>24.6</v>
      </c>
      <c r="I58" s="1">
        <f t="shared" si="5"/>
        <v>23.09090909090909</v>
      </c>
      <c r="J58" s="9" t="s">
        <v>69</v>
      </c>
    </row>
    <row r="59" spans="1:11" x14ac:dyDescent="0.15">
      <c r="A59">
        <v>2005</v>
      </c>
      <c r="B59">
        <v>73.5</v>
      </c>
      <c r="C59">
        <v>5</v>
      </c>
      <c r="D59">
        <v>11</v>
      </c>
      <c r="E59">
        <v>429</v>
      </c>
      <c r="G59" s="1">
        <f t="shared" si="3"/>
        <v>5.8367346938775508</v>
      </c>
      <c r="H59" s="1">
        <f t="shared" si="4"/>
        <v>40.090909090909093</v>
      </c>
      <c r="I59" s="1">
        <f t="shared" si="5"/>
        <v>39</v>
      </c>
      <c r="J59" s="9" t="s">
        <v>80</v>
      </c>
    </row>
    <row r="60" spans="1:11" x14ac:dyDescent="0.15">
      <c r="A60">
        <v>2006</v>
      </c>
      <c r="B60">
        <v>66</v>
      </c>
      <c r="C60">
        <v>11</v>
      </c>
      <c r="D60">
        <v>14</v>
      </c>
      <c r="E60">
        <v>329</v>
      </c>
      <c r="F60">
        <v>1</v>
      </c>
      <c r="G60" s="1">
        <f t="shared" si="3"/>
        <v>4.9848484848484844</v>
      </c>
      <c r="H60" s="1">
        <f t="shared" si="4"/>
        <v>28.285714285714285</v>
      </c>
      <c r="I60" s="1">
        <f t="shared" si="5"/>
        <v>23.5</v>
      </c>
      <c r="J60" s="9" t="s">
        <v>71</v>
      </c>
    </row>
    <row r="61" spans="1:11" x14ac:dyDescent="0.15">
      <c r="A61">
        <v>2007</v>
      </c>
      <c r="B61">
        <v>59.1</v>
      </c>
      <c r="C61">
        <v>7</v>
      </c>
      <c r="D61">
        <v>18</v>
      </c>
      <c r="E61">
        <v>279</v>
      </c>
      <c r="F61">
        <v>1</v>
      </c>
      <c r="G61" s="1">
        <f t="shared" si="3"/>
        <v>4.7208121827411169</v>
      </c>
      <c r="H61" s="1">
        <f t="shared" si="4"/>
        <v>19.700000000000003</v>
      </c>
      <c r="I61" s="1">
        <f t="shared" si="5"/>
        <v>15.5</v>
      </c>
      <c r="J61" s="9" t="s">
        <v>17</v>
      </c>
    </row>
    <row r="62" spans="1:11" x14ac:dyDescent="0.15">
      <c r="A62">
        <v>2008</v>
      </c>
      <c r="B62">
        <v>78</v>
      </c>
      <c r="C62">
        <v>8</v>
      </c>
      <c r="D62">
        <v>10</v>
      </c>
      <c r="E62">
        <v>367</v>
      </c>
      <c r="G62" s="1">
        <f t="shared" si="3"/>
        <v>4.7051282051282053</v>
      </c>
      <c r="H62" s="1">
        <f t="shared" si="4"/>
        <v>46.8</v>
      </c>
      <c r="I62" s="1">
        <f t="shared" si="5"/>
        <v>36.700000000000003</v>
      </c>
      <c r="J62" s="9" t="s">
        <v>20</v>
      </c>
    </row>
    <row r="63" spans="1:11" x14ac:dyDescent="0.15">
      <c r="A63">
        <v>2009</v>
      </c>
      <c r="B63">
        <v>109</v>
      </c>
      <c r="C63">
        <v>12</v>
      </c>
      <c r="D63">
        <v>30</v>
      </c>
      <c r="E63">
        <v>539</v>
      </c>
      <c r="F63">
        <v>2</v>
      </c>
      <c r="G63" s="1">
        <f t="shared" si="3"/>
        <v>4.9449541284403669</v>
      </c>
      <c r="H63" s="1">
        <f t="shared" si="4"/>
        <v>21.8</v>
      </c>
      <c r="I63" s="1">
        <f t="shared" si="5"/>
        <v>17.966666666666665</v>
      </c>
      <c r="J63" s="9" t="s">
        <v>24</v>
      </c>
    </row>
    <row r="64" spans="1:11" x14ac:dyDescent="0.15">
      <c r="A64">
        <v>2010</v>
      </c>
      <c r="B64">
        <v>73.5</v>
      </c>
      <c r="C64">
        <v>6</v>
      </c>
      <c r="D64">
        <v>19</v>
      </c>
      <c r="E64">
        <v>379</v>
      </c>
      <c r="F64">
        <v>1</v>
      </c>
      <c r="G64" s="1">
        <f t="shared" si="3"/>
        <v>5.1564625850340136</v>
      </c>
      <c r="H64" s="1">
        <f t="shared" si="4"/>
        <v>23.210526315789473</v>
      </c>
      <c r="I64" s="1">
        <f t="shared" si="5"/>
        <v>19.94736842105263</v>
      </c>
      <c r="J64" s="9" t="s">
        <v>124</v>
      </c>
    </row>
    <row r="65" spans="1:10" x14ac:dyDescent="0.15">
      <c r="A65">
        <v>2011</v>
      </c>
      <c r="B65">
        <v>34</v>
      </c>
      <c r="C65">
        <v>0</v>
      </c>
      <c r="D65">
        <v>8</v>
      </c>
      <c r="E65">
        <v>170</v>
      </c>
      <c r="G65" s="1">
        <f t="shared" si="3"/>
        <v>5</v>
      </c>
      <c r="H65" s="1">
        <f t="shared" si="4"/>
        <v>25.5</v>
      </c>
      <c r="I65" s="1">
        <f t="shared" si="5"/>
        <v>21.25</v>
      </c>
      <c r="J65" s="9" t="s">
        <v>125</v>
      </c>
    </row>
    <row r="66" spans="1:10" x14ac:dyDescent="0.15">
      <c r="A66">
        <v>2012</v>
      </c>
      <c r="B66">
        <v>12</v>
      </c>
      <c r="C66">
        <v>0</v>
      </c>
      <c r="D66">
        <v>1</v>
      </c>
      <c r="E66">
        <v>55</v>
      </c>
      <c r="G66" s="1">
        <f t="shared" si="3"/>
        <v>4.583333333333333</v>
      </c>
      <c r="H66" s="1">
        <f t="shared" si="4"/>
        <v>72</v>
      </c>
      <c r="I66" s="1">
        <f t="shared" si="5"/>
        <v>55</v>
      </c>
      <c r="J66" s="9" t="s">
        <v>126</v>
      </c>
    </row>
    <row r="67" spans="1:10" x14ac:dyDescent="0.15">
      <c r="A67">
        <v>2013</v>
      </c>
      <c r="B67">
        <v>33</v>
      </c>
      <c r="C67">
        <v>1</v>
      </c>
      <c r="D67">
        <v>5</v>
      </c>
      <c r="E67">
        <v>192</v>
      </c>
      <c r="G67" s="1">
        <f t="shared" si="3"/>
        <v>5.8181818181818183</v>
      </c>
      <c r="H67" s="1">
        <f t="shared" si="4"/>
        <v>39.6</v>
      </c>
      <c r="I67" s="1">
        <f t="shared" si="5"/>
        <v>38.4</v>
      </c>
      <c r="J67" s="9" t="s">
        <v>220</v>
      </c>
    </row>
    <row r="68" spans="1:10" x14ac:dyDescent="0.15">
      <c r="A68">
        <v>2014</v>
      </c>
      <c r="B68">
        <v>9</v>
      </c>
      <c r="C68">
        <v>2</v>
      </c>
      <c r="D68">
        <v>1</v>
      </c>
      <c r="E68">
        <v>24</v>
      </c>
      <c r="G68" s="1">
        <f t="shared" ref="G68" si="6">E68/B68</f>
        <v>2.6666666666666665</v>
      </c>
      <c r="H68" s="1">
        <f t="shared" ref="H68" si="7">(B68*6)/D68</f>
        <v>54</v>
      </c>
      <c r="I68" s="1">
        <f t="shared" ref="I68" si="8">E68/D68</f>
        <v>24</v>
      </c>
      <c r="J68" s="9" t="s">
        <v>126</v>
      </c>
    </row>
    <row r="69" spans="1:10" x14ac:dyDescent="0.15">
      <c r="A69">
        <v>2015</v>
      </c>
      <c r="B69">
        <v>4</v>
      </c>
      <c r="C69">
        <v>2</v>
      </c>
      <c r="D69">
        <v>1</v>
      </c>
      <c r="E69">
        <v>3</v>
      </c>
      <c r="G69" s="1">
        <f t="shared" ref="G69:G70" si="9">IF(ISERROR(E69/B69),"N/A",E69/B69)</f>
        <v>0.75</v>
      </c>
      <c r="H69" s="1">
        <f>IF(D69=0,"--",(B69*6)/D69)</f>
        <v>24</v>
      </c>
      <c r="I69" s="1">
        <f>IF(D69=0,"--",E69/D69)</f>
        <v>3</v>
      </c>
      <c r="J69" s="9" t="s">
        <v>225</v>
      </c>
    </row>
    <row r="70" spans="1:10" x14ac:dyDescent="0.15">
      <c r="A70">
        <v>2020</v>
      </c>
      <c r="B70">
        <v>3</v>
      </c>
      <c r="C70">
        <v>0</v>
      </c>
      <c r="D70">
        <v>0</v>
      </c>
      <c r="E70">
        <v>16</v>
      </c>
      <c r="F70">
        <v>0</v>
      </c>
      <c r="G70" s="1">
        <f t="shared" si="9"/>
        <v>5.333333333333333</v>
      </c>
      <c r="H70" s="4" t="str">
        <f t="shared" ref="H70" si="10">IF(ISERROR((B70*6)/D70),"N/A",(B70*6)/D70)</f>
        <v>N/A</v>
      </c>
      <c r="I70" s="4" t="str">
        <f t="shared" ref="I70" si="11">IF(ISERROR(E70/D70),"N/A",E70/D70)</f>
        <v>N/A</v>
      </c>
      <c r="J70" s="9" t="s">
        <v>454</v>
      </c>
    </row>
    <row r="71" spans="1:10" x14ac:dyDescent="0.15">
      <c r="G71" s="1"/>
      <c r="I71" s="1"/>
      <c r="J71" s="2"/>
    </row>
    <row r="72" spans="1:10" x14ac:dyDescent="0.15">
      <c r="A72" t="s">
        <v>55</v>
      </c>
      <c r="B72">
        <f t="shared" ref="B72:E72" si="12">SUM(B55:B71)</f>
        <v>714.2</v>
      </c>
      <c r="C72">
        <f t="shared" si="12"/>
        <v>61</v>
      </c>
      <c r="D72">
        <f t="shared" si="12"/>
        <v>146</v>
      </c>
      <c r="E72">
        <f t="shared" si="12"/>
        <v>3721</v>
      </c>
      <c r="F72">
        <f>SUM(F55:F71)</f>
        <v>5</v>
      </c>
      <c r="G72" s="1">
        <f>E72/B72</f>
        <v>5.2100252030243626</v>
      </c>
      <c r="H72" s="1">
        <f>(B72*6)/D72</f>
        <v>29.350684931506855</v>
      </c>
      <c r="I72" s="1">
        <f>E72/D72</f>
        <v>25.486301369863014</v>
      </c>
      <c r="J72" s="9" t="s">
        <v>24</v>
      </c>
    </row>
  </sheetData>
  <phoneticPr fontId="3" type="noConversion"/>
  <hyperlinks>
    <hyperlink ref="A1" location="'Overall ave'!A1" display="(back to front sheet)" xr:uid="{00000000-0004-0000-0B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337</v>
      </c>
    </row>
    <row r="2" spans="1:12" x14ac:dyDescent="0.15">
      <c r="A2" s="60" t="s">
        <v>226</v>
      </c>
      <c r="B2" s="5" t="s">
        <v>227</v>
      </c>
      <c r="D2" s="9">
        <f>COUNTA(A7:A16)</f>
        <v>9</v>
      </c>
    </row>
    <row r="3" spans="1:12" x14ac:dyDescent="0.15">
      <c r="A3" s="5" t="s">
        <v>108</v>
      </c>
      <c r="B3" s="17"/>
    </row>
    <row r="4" spans="1:12" hidden="1" x14ac:dyDescent="0.15">
      <c r="A4" s="5"/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x14ac:dyDescent="0.15">
      <c r="A5" s="5"/>
      <c r="J5" s="9"/>
      <c r="K5" s="9"/>
      <c r="L5" s="9"/>
    </row>
    <row r="6" spans="1:12" x14ac:dyDescent="0.15">
      <c r="A6" t="s">
        <v>99</v>
      </c>
      <c r="B6" s="9" t="s">
        <v>140</v>
      </c>
      <c r="C6" s="9" t="s">
        <v>141</v>
      </c>
      <c r="D6" s="9" t="s">
        <v>26</v>
      </c>
      <c r="E6" s="9" t="s">
        <v>265</v>
      </c>
      <c r="F6" s="9" t="s">
        <v>34</v>
      </c>
      <c r="G6" s="9" t="s">
        <v>22</v>
      </c>
      <c r="H6" s="9" t="s">
        <v>35</v>
      </c>
      <c r="I6" s="9" t="s">
        <v>114</v>
      </c>
      <c r="J6" s="9" t="s">
        <v>196</v>
      </c>
      <c r="K6" s="9" t="s">
        <v>263</v>
      </c>
      <c r="L6" s="9" t="s">
        <v>276</v>
      </c>
    </row>
    <row r="7" spans="1:12" x14ac:dyDescent="0.15">
      <c r="A7">
        <v>2012</v>
      </c>
      <c r="B7" s="9">
        <v>5</v>
      </c>
      <c r="C7" s="9">
        <v>2</v>
      </c>
      <c r="D7" s="9">
        <v>1</v>
      </c>
      <c r="E7" s="9">
        <v>0</v>
      </c>
      <c r="F7" s="9">
        <v>17</v>
      </c>
      <c r="G7"/>
      <c r="H7"/>
      <c r="I7" s="1">
        <f>IF(C7=0,"",ROUND(F7/(C7-D7),3))</f>
        <v>17</v>
      </c>
      <c r="J7">
        <v>9</v>
      </c>
      <c r="L7">
        <v>1</v>
      </c>
    </row>
    <row r="8" spans="1:12" x14ac:dyDescent="0.15">
      <c r="A8">
        <v>2013</v>
      </c>
      <c r="B8" s="23">
        <v>9</v>
      </c>
      <c r="C8" s="23">
        <v>8</v>
      </c>
      <c r="D8" s="23">
        <v>3</v>
      </c>
      <c r="E8" s="23">
        <v>2</v>
      </c>
      <c r="F8" s="23">
        <v>15</v>
      </c>
      <c r="G8"/>
      <c r="H8"/>
      <c r="I8" s="1">
        <f>IF(C8=0,"",ROUND(F8/(C8-D8),3))</f>
        <v>3</v>
      </c>
      <c r="J8">
        <v>5</v>
      </c>
      <c r="L8">
        <v>1</v>
      </c>
    </row>
    <row r="9" spans="1:12" x14ac:dyDescent="0.15">
      <c r="A9">
        <v>2014</v>
      </c>
      <c r="B9" s="23">
        <v>5</v>
      </c>
      <c r="C9" s="23">
        <v>2</v>
      </c>
      <c r="D9" s="23">
        <v>0</v>
      </c>
      <c r="E9" s="23">
        <v>0</v>
      </c>
      <c r="F9" s="23">
        <v>3</v>
      </c>
      <c r="G9"/>
      <c r="H9"/>
      <c r="I9" s="1">
        <f>IF(C9=0,"",ROUND(F9/(C9-D9),3))</f>
        <v>1.5</v>
      </c>
      <c r="J9">
        <v>1</v>
      </c>
      <c r="L9">
        <v>0</v>
      </c>
    </row>
    <row r="10" spans="1:12" x14ac:dyDescent="0.15">
      <c r="A10">
        <v>2015</v>
      </c>
      <c r="B10" s="23">
        <v>7</v>
      </c>
      <c r="C10" s="23">
        <v>4</v>
      </c>
      <c r="D10" s="23">
        <v>2</v>
      </c>
      <c r="E10" s="23">
        <v>1</v>
      </c>
      <c r="F10" s="23">
        <v>19</v>
      </c>
      <c r="G10"/>
      <c r="H10"/>
      <c r="I10" s="1">
        <f>IF(C10=0,"",ROUND(F10/(C10-D10),3))</f>
        <v>9.5</v>
      </c>
      <c r="J10">
        <v>15</v>
      </c>
      <c r="L10">
        <v>0</v>
      </c>
    </row>
    <row r="11" spans="1:12" x14ac:dyDescent="0.15">
      <c r="A11">
        <v>2016</v>
      </c>
      <c r="B11" s="23">
        <v>4</v>
      </c>
      <c r="C11" s="23">
        <v>2</v>
      </c>
      <c r="D11" s="23">
        <v>1</v>
      </c>
      <c r="E11" s="23">
        <v>0</v>
      </c>
      <c r="F11" s="23">
        <v>12</v>
      </c>
      <c r="G11" s="23">
        <v>0</v>
      </c>
      <c r="H11" s="23">
        <v>0</v>
      </c>
      <c r="I11" s="10">
        <f>IF(C11-D11=0,"--",F11/(C11-D11))</f>
        <v>12</v>
      </c>
      <c r="J11" s="23">
        <v>7</v>
      </c>
      <c r="L11">
        <v>0</v>
      </c>
    </row>
    <row r="12" spans="1:12" x14ac:dyDescent="0.15">
      <c r="A12">
        <v>2017</v>
      </c>
      <c r="B12" s="23">
        <v>3</v>
      </c>
      <c r="C12" s="23">
        <v>1</v>
      </c>
      <c r="D12" s="23">
        <v>0</v>
      </c>
      <c r="E12" s="23">
        <v>1</v>
      </c>
      <c r="F12" s="23">
        <v>0</v>
      </c>
      <c r="G12" s="23">
        <v>0</v>
      </c>
      <c r="H12" s="23">
        <v>0</v>
      </c>
      <c r="I12" s="52">
        <v>0</v>
      </c>
      <c r="J12" s="23">
        <v>0</v>
      </c>
      <c r="L12" s="23">
        <v>0</v>
      </c>
    </row>
    <row r="13" spans="1:12" x14ac:dyDescent="0.15">
      <c r="A13">
        <v>2018</v>
      </c>
      <c r="B13" s="23">
        <v>3</v>
      </c>
      <c r="C13" s="23">
        <v>2</v>
      </c>
      <c r="D13" s="23">
        <v>1</v>
      </c>
      <c r="E13" s="23">
        <v>1</v>
      </c>
      <c r="F13" s="23">
        <v>0</v>
      </c>
      <c r="G13" s="23">
        <v>0</v>
      </c>
      <c r="H13" s="23">
        <v>0</v>
      </c>
      <c r="I13" s="52">
        <f>IF(C13-D13=0,"--",F13/(C13-D13))</f>
        <v>0</v>
      </c>
      <c r="J13" s="23">
        <v>0</v>
      </c>
      <c r="L13" s="23">
        <v>0</v>
      </c>
    </row>
    <row r="14" spans="1:12" x14ac:dyDescent="0.15">
      <c r="A14">
        <v>2019</v>
      </c>
      <c r="B14" s="23">
        <v>4</v>
      </c>
      <c r="C14" s="23">
        <v>2</v>
      </c>
      <c r="D14" s="23">
        <v>0</v>
      </c>
      <c r="E14" s="23">
        <v>1</v>
      </c>
      <c r="F14" s="23">
        <v>4</v>
      </c>
      <c r="G14" s="23">
        <v>0</v>
      </c>
      <c r="H14" s="23">
        <v>0</v>
      </c>
      <c r="I14" s="1">
        <f>IF(C14-D14=0,"--",F14/(C14-D14))</f>
        <v>2</v>
      </c>
      <c r="J14" s="23">
        <v>4</v>
      </c>
      <c r="K14" s="23"/>
      <c r="L14" s="23">
        <v>0</v>
      </c>
    </row>
    <row r="15" spans="1:12" x14ac:dyDescent="0.15">
      <c r="A15">
        <v>2020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4" t="str">
        <f>IF(C15-D15=0,"--",F15/(C15-D15))</f>
        <v>--</v>
      </c>
      <c r="J15" s="28">
        <v>0</v>
      </c>
      <c r="K15" s="28" t="s">
        <v>414</v>
      </c>
      <c r="L15" s="23">
        <v>0</v>
      </c>
    </row>
    <row r="16" spans="1:12" x14ac:dyDescent="0.15">
      <c r="B16" s="23"/>
      <c r="C16" s="23"/>
      <c r="D16" s="23"/>
      <c r="E16" s="23"/>
      <c r="F16" s="23"/>
      <c r="G16" s="23"/>
      <c r="H16" s="23"/>
      <c r="I16" s="10"/>
      <c r="J16" s="23"/>
    </row>
    <row r="17" spans="1:12" x14ac:dyDescent="0.15">
      <c r="A17" t="s">
        <v>142</v>
      </c>
      <c r="B17" s="9">
        <f t="shared" ref="B17:H17" si="0">SUM(B7:B16)</f>
        <v>40</v>
      </c>
      <c r="C17" s="9">
        <f t="shared" si="0"/>
        <v>23</v>
      </c>
      <c r="D17" s="9">
        <f t="shared" si="0"/>
        <v>8</v>
      </c>
      <c r="E17" s="9">
        <f t="shared" si="0"/>
        <v>6</v>
      </c>
      <c r="F17" s="9">
        <f t="shared" si="0"/>
        <v>70</v>
      </c>
      <c r="G17" s="9">
        <f t="shared" si="0"/>
        <v>0</v>
      </c>
      <c r="H17" s="9">
        <f t="shared" si="0"/>
        <v>0</v>
      </c>
      <c r="I17" s="10">
        <f>F17/(C17-D17)</f>
        <v>4.666666666666667</v>
      </c>
      <c r="J17">
        <f>MAX(J7:J16)</f>
        <v>15</v>
      </c>
      <c r="L17" s="9">
        <f>SUM(L7:L16)</f>
        <v>2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40" spans="1:10" x14ac:dyDescent="0.15">
      <c r="A40" s="5" t="s">
        <v>57</v>
      </c>
      <c r="B40"/>
      <c r="C40"/>
      <c r="D40"/>
      <c r="E40"/>
      <c r="F40"/>
      <c r="G40" s="2"/>
      <c r="H40"/>
      <c r="I40" s="1"/>
      <c r="J40" s="1"/>
    </row>
    <row r="41" spans="1:10" x14ac:dyDescent="0.15">
      <c r="A41" t="s">
        <v>99</v>
      </c>
      <c r="B41" t="s">
        <v>112</v>
      </c>
      <c r="C41" t="s">
        <v>117</v>
      </c>
      <c r="D41" t="s">
        <v>111</v>
      </c>
      <c r="E41" t="s">
        <v>34</v>
      </c>
      <c r="F41" t="s">
        <v>62</v>
      </c>
      <c r="G41" s="1" t="s">
        <v>115</v>
      </c>
      <c r="H41" s="1" t="s">
        <v>113</v>
      </c>
      <c r="I41" s="1" t="s">
        <v>114</v>
      </c>
      <c r="J41" s="12" t="s">
        <v>61</v>
      </c>
    </row>
    <row r="42" spans="1:10" x14ac:dyDescent="0.15">
      <c r="A42">
        <v>2011</v>
      </c>
      <c r="B42"/>
      <c r="C42"/>
      <c r="D42"/>
      <c r="E42"/>
      <c r="F42"/>
      <c r="G42" s="1"/>
      <c r="H42" s="1"/>
      <c r="I42" s="1"/>
      <c r="J42" s="12"/>
    </row>
    <row r="43" spans="1:10" x14ac:dyDescent="0.15">
      <c r="A43">
        <v>2012</v>
      </c>
      <c r="B43"/>
      <c r="C43"/>
      <c r="D43"/>
      <c r="E43"/>
      <c r="F43"/>
      <c r="G43" s="1"/>
      <c r="H43" s="1"/>
      <c r="I43" s="1"/>
      <c r="J43" s="12"/>
    </row>
    <row r="44" spans="1:10" x14ac:dyDescent="0.15">
      <c r="A44">
        <v>2013</v>
      </c>
      <c r="B44"/>
      <c r="C44"/>
      <c r="D44"/>
      <c r="E44"/>
      <c r="F44"/>
      <c r="G44" s="1"/>
      <c r="H44" s="1"/>
      <c r="I44" s="1"/>
      <c r="J44" s="12"/>
    </row>
    <row r="45" spans="1:10" x14ac:dyDescent="0.15">
      <c r="A45">
        <v>2014</v>
      </c>
      <c r="B45" s="9">
        <v>10</v>
      </c>
      <c r="C45" s="9">
        <v>1</v>
      </c>
      <c r="D45" s="9">
        <v>5</v>
      </c>
      <c r="E45" s="9">
        <v>45</v>
      </c>
      <c r="G45" s="1">
        <f t="shared" ref="G45" si="1">IF(ISERROR(E45/B45),"N/A",E45/B45)</f>
        <v>4.5</v>
      </c>
      <c r="H45" s="1">
        <f>IF(D45=0,"--",(B45*6)/D45)</f>
        <v>12</v>
      </c>
      <c r="I45" s="1">
        <f>IF(D45=0,"--",E45/D45)</f>
        <v>9</v>
      </c>
      <c r="J45" t="s">
        <v>79</v>
      </c>
    </row>
    <row r="46" spans="1:10" x14ac:dyDescent="0.15">
      <c r="A46">
        <v>2015</v>
      </c>
      <c r="B46" s="9">
        <v>2</v>
      </c>
      <c r="C46" s="9">
        <v>0</v>
      </c>
      <c r="D46" s="9">
        <v>0</v>
      </c>
      <c r="E46" s="9">
        <v>15</v>
      </c>
      <c r="G46" s="1">
        <f t="shared" ref="G46" si="2">IF(ISERROR(E46/B46),"N/A",E46/B46)</f>
        <v>7.5</v>
      </c>
      <c r="H46" s="1" t="str">
        <f>IF(D46=0,"--",(B46*6)/D46)</f>
        <v>--</v>
      </c>
      <c r="I46" s="1" t="str">
        <f>IF(D46=0,"--",E46/D46)</f>
        <v>--</v>
      </c>
      <c r="J46" s="32" t="s">
        <v>236</v>
      </c>
    </row>
    <row r="48" spans="1:10" x14ac:dyDescent="0.15">
      <c r="A48" t="s">
        <v>55</v>
      </c>
      <c r="B48">
        <f>SUM(B32:B47)</f>
        <v>12</v>
      </c>
      <c r="C48">
        <f>SUM(C32:C47)</f>
        <v>1</v>
      </c>
      <c r="D48">
        <f>SUM(D32:D47)</f>
        <v>5</v>
      </c>
      <c r="E48">
        <f>SUM(E32:E47)</f>
        <v>60</v>
      </c>
      <c r="F48">
        <f>SUM(F32:F47)</f>
        <v>0</v>
      </c>
      <c r="G48" s="1">
        <f>E48/B48</f>
        <v>5</v>
      </c>
      <c r="H48" s="1">
        <f>(B48*6)/D48</f>
        <v>14.4</v>
      </c>
      <c r="I48" s="1">
        <f>E48/D48</f>
        <v>12</v>
      </c>
      <c r="J48" t="s">
        <v>79</v>
      </c>
    </row>
    <row r="54" spans="1:1" x14ac:dyDescent="0.15">
      <c r="A54" s="26"/>
    </row>
  </sheetData>
  <hyperlinks>
    <hyperlink ref="A1" location="'Overall ave'!A1" display="(back to front sheet)" xr:uid="{00000000-0004-0000-0C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2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269</v>
      </c>
    </row>
    <row r="2" spans="1:12" x14ac:dyDescent="0.15">
      <c r="A2" s="5" t="s">
        <v>256</v>
      </c>
      <c r="B2" s="5" t="s">
        <v>257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COUNTA(A8:A14)</f>
        <v>6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COUNTA(A41:A47)</f>
        <v>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264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2015</v>
      </c>
      <c r="B8" s="23">
        <v>7</v>
      </c>
      <c r="C8" s="23">
        <v>6</v>
      </c>
      <c r="D8" s="9">
        <v>1</v>
      </c>
      <c r="E8" s="9">
        <v>0</v>
      </c>
      <c r="F8" s="9">
        <v>30</v>
      </c>
      <c r="I8" s="1">
        <f>IF(ISERROR(F8/(C8-D8)),"",ROUND(F8/(C8-D8),3))</f>
        <v>6</v>
      </c>
      <c r="J8">
        <v>12</v>
      </c>
      <c r="L8">
        <v>0</v>
      </c>
    </row>
    <row r="9" spans="1:12" x14ac:dyDescent="0.15">
      <c r="A9">
        <v>2016</v>
      </c>
      <c r="B9" s="23">
        <v>18</v>
      </c>
      <c r="C9" s="23">
        <v>17</v>
      </c>
      <c r="D9" s="23">
        <v>3</v>
      </c>
      <c r="E9" s="23">
        <v>1</v>
      </c>
      <c r="F9" s="23">
        <v>235</v>
      </c>
      <c r="G9" s="23">
        <v>0</v>
      </c>
      <c r="H9" s="23">
        <v>1</v>
      </c>
      <c r="I9" s="10">
        <f>IF(C9-D9=0,"--",F9/(C9-D9))</f>
        <v>16.785714285714285</v>
      </c>
      <c r="J9" s="23">
        <v>82</v>
      </c>
      <c r="K9" t="s">
        <v>356</v>
      </c>
      <c r="L9">
        <v>1</v>
      </c>
    </row>
    <row r="10" spans="1:12" x14ac:dyDescent="0.15">
      <c r="A10">
        <v>2017</v>
      </c>
      <c r="B10" s="23">
        <v>14</v>
      </c>
      <c r="C10" s="23">
        <v>13</v>
      </c>
      <c r="D10" s="23">
        <v>0</v>
      </c>
      <c r="E10" s="23">
        <v>3</v>
      </c>
      <c r="F10" s="23">
        <v>119</v>
      </c>
      <c r="G10" s="23">
        <v>0</v>
      </c>
      <c r="H10" s="23">
        <v>0</v>
      </c>
      <c r="I10" s="52">
        <v>9.1538461538461533</v>
      </c>
      <c r="J10" s="23">
        <v>27</v>
      </c>
      <c r="L10" s="23">
        <v>1</v>
      </c>
    </row>
    <row r="11" spans="1:12" x14ac:dyDescent="0.15">
      <c r="A11">
        <v>2018</v>
      </c>
      <c r="B11" s="23">
        <v>12</v>
      </c>
      <c r="C11" s="23">
        <v>11</v>
      </c>
      <c r="D11" s="23">
        <v>0</v>
      </c>
      <c r="E11" s="23">
        <v>2</v>
      </c>
      <c r="F11" s="23">
        <v>113</v>
      </c>
      <c r="G11" s="23">
        <v>0</v>
      </c>
      <c r="H11" s="23">
        <v>0</v>
      </c>
      <c r="I11" s="52">
        <f>IF(C11-D11=0,"--",F11/(C11-D11))</f>
        <v>10.272727272727273</v>
      </c>
      <c r="J11" s="23">
        <v>35</v>
      </c>
      <c r="L11" s="23">
        <v>1</v>
      </c>
    </row>
    <row r="12" spans="1:12" x14ac:dyDescent="0.15">
      <c r="A12">
        <v>2019</v>
      </c>
      <c r="B12" s="23">
        <v>17</v>
      </c>
      <c r="C12" s="23">
        <v>11</v>
      </c>
      <c r="D12" s="23">
        <v>4</v>
      </c>
      <c r="E12" s="23">
        <v>1</v>
      </c>
      <c r="F12" s="23">
        <v>101</v>
      </c>
      <c r="G12" s="23">
        <v>0</v>
      </c>
      <c r="H12" s="23">
        <v>0</v>
      </c>
      <c r="I12" s="52">
        <f>IF(C12-D12=0,"--",F12/(C12-D12))</f>
        <v>14.428571428571429</v>
      </c>
      <c r="J12" s="23">
        <v>46</v>
      </c>
      <c r="K12" s="23" t="s">
        <v>356</v>
      </c>
      <c r="L12" s="23">
        <v>4</v>
      </c>
    </row>
    <row r="13" spans="1:12" x14ac:dyDescent="0.15">
      <c r="A13">
        <v>2020</v>
      </c>
      <c r="B13" s="23">
        <v>11</v>
      </c>
      <c r="C13" s="23">
        <v>9</v>
      </c>
      <c r="D13" s="23">
        <v>1</v>
      </c>
      <c r="E13" s="23">
        <v>2</v>
      </c>
      <c r="F13" s="23">
        <v>84</v>
      </c>
      <c r="G13" s="23">
        <v>0</v>
      </c>
      <c r="H13" s="23">
        <v>0</v>
      </c>
      <c r="I13" s="52">
        <f>IF(C13-D13=0,"--",F13/(C13-D13))</f>
        <v>10.5</v>
      </c>
      <c r="J13" s="28">
        <v>28</v>
      </c>
      <c r="K13" s="28" t="s">
        <v>414</v>
      </c>
      <c r="L13" s="23">
        <v>2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0">SUM(B8:B14)</f>
        <v>79</v>
      </c>
      <c r="C15" s="9">
        <f t="shared" si="0"/>
        <v>67</v>
      </c>
      <c r="D15" s="9">
        <f t="shared" si="0"/>
        <v>9</v>
      </c>
      <c r="E15" s="9">
        <f t="shared" si="0"/>
        <v>9</v>
      </c>
      <c r="F15" s="9">
        <f t="shared" si="0"/>
        <v>682</v>
      </c>
      <c r="G15" s="9">
        <f t="shared" si="0"/>
        <v>0</v>
      </c>
      <c r="H15" s="9">
        <f t="shared" si="0"/>
        <v>1</v>
      </c>
      <c r="I15" s="1">
        <f>IF(ISERROR(F15/(C15-D15)),"",ROUND(F15/(C15-D15),3))</f>
        <v>11.759</v>
      </c>
      <c r="J15">
        <f>MAX(J8:J14)</f>
        <v>82</v>
      </c>
      <c r="K15" t="s">
        <v>356</v>
      </c>
      <c r="L15" s="9">
        <f t="shared" ref="L15" si="1">SUM(L8:L14)</f>
        <v>9</v>
      </c>
    </row>
    <row r="16" spans="1:12" x14ac:dyDescent="0.15">
      <c r="I16" s="1"/>
    </row>
    <row r="17" spans="9:9" x14ac:dyDescent="0.15">
      <c r="I17" s="1"/>
    </row>
    <row r="18" spans="9:9" x14ac:dyDescent="0.15">
      <c r="I18" s="1"/>
    </row>
    <row r="19" spans="9:9" x14ac:dyDescent="0.15">
      <c r="I19" s="1"/>
    </row>
    <row r="20" spans="9:9" x14ac:dyDescent="0.15">
      <c r="I20" s="1"/>
    </row>
    <row r="21" spans="9:9" x14ac:dyDescent="0.15">
      <c r="I21" s="1"/>
    </row>
    <row r="22" spans="9:9" x14ac:dyDescent="0.15">
      <c r="I22" s="1"/>
    </row>
    <row r="23" spans="9:9" x14ac:dyDescent="0.15">
      <c r="I23" s="1"/>
    </row>
    <row r="24" spans="9:9" x14ac:dyDescent="0.15">
      <c r="I24" s="1"/>
    </row>
    <row r="25" spans="9:9" x14ac:dyDescent="0.15">
      <c r="I25" s="1"/>
    </row>
    <row r="26" spans="9:9" x14ac:dyDescent="0.15">
      <c r="I26" s="1"/>
    </row>
    <row r="27" spans="9:9" x14ac:dyDescent="0.15">
      <c r="I27" s="1"/>
    </row>
    <row r="28" spans="9:9" x14ac:dyDescent="0.15">
      <c r="I28" s="1"/>
    </row>
    <row r="29" spans="9:9" x14ac:dyDescent="0.15">
      <c r="I29" s="1"/>
    </row>
    <row r="30" spans="9:9" x14ac:dyDescent="0.15">
      <c r="I30" s="1"/>
    </row>
    <row r="31" spans="9:9" x14ac:dyDescent="0.15">
      <c r="I31" s="1"/>
    </row>
    <row r="32" spans="9:9" x14ac:dyDescent="0.15">
      <c r="I32" s="1"/>
    </row>
    <row r="33" spans="1:10" x14ac:dyDescent="0.15">
      <c r="I33" s="1"/>
    </row>
    <row r="34" spans="1:10" x14ac:dyDescent="0.15">
      <c r="I34" s="1"/>
    </row>
    <row r="35" spans="1:10" x14ac:dyDescent="0.15">
      <c r="I35" s="1"/>
    </row>
    <row r="36" spans="1:10" x14ac:dyDescent="0.15">
      <c r="I36" s="1"/>
    </row>
    <row r="37" spans="1:10" x14ac:dyDescent="0.15">
      <c r="I37" s="1"/>
    </row>
    <row r="38" spans="1:10" x14ac:dyDescent="0.15">
      <c r="H38" s="10"/>
    </row>
    <row r="39" spans="1:10" x14ac:dyDescent="0.15">
      <c r="A39" s="5" t="s">
        <v>118</v>
      </c>
      <c r="B39"/>
      <c r="C39"/>
      <c r="D39"/>
      <c r="E39"/>
      <c r="F39" s="2"/>
      <c r="G39"/>
      <c r="H39" s="1"/>
      <c r="I39" s="1"/>
      <c r="J39" s="1"/>
    </row>
    <row r="40" spans="1:10" x14ac:dyDescent="0.15">
      <c r="A40" t="s">
        <v>99</v>
      </c>
      <c r="B40" t="s">
        <v>112</v>
      </c>
      <c r="C40" t="s">
        <v>59</v>
      </c>
      <c r="D40" t="s">
        <v>111</v>
      </c>
      <c r="E40" t="s">
        <v>34</v>
      </c>
      <c r="F40" t="s">
        <v>62</v>
      </c>
      <c r="G40" s="1" t="s">
        <v>115</v>
      </c>
      <c r="H40" s="1" t="s">
        <v>113</v>
      </c>
      <c r="I40" s="1" t="s">
        <v>114</v>
      </c>
      <c r="J40" s="16" t="s">
        <v>61</v>
      </c>
    </row>
    <row r="41" spans="1:10" x14ac:dyDescent="0.15">
      <c r="A41">
        <v>2015</v>
      </c>
      <c r="B41">
        <v>9</v>
      </c>
      <c r="C41">
        <v>1</v>
      </c>
      <c r="D41">
        <v>1</v>
      </c>
      <c r="E41">
        <v>63</v>
      </c>
      <c r="F41">
        <v>0</v>
      </c>
      <c r="G41" s="4">
        <f>IF(ISERROR(E41/B41),"--",E41/B41)</f>
        <v>7</v>
      </c>
      <c r="H41" s="4">
        <f t="shared" ref="H41" si="2">IF(D41=0,"--",(B41*6)/D41)</f>
        <v>54</v>
      </c>
      <c r="I41" s="4">
        <f t="shared" ref="I41" si="3">IF(D41=0,"--",E41/D41)</f>
        <v>63</v>
      </c>
      <c r="J41" s="16" t="s">
        <v>258</v>
      </c>
    </row>
    <row r="42" spans="1:10" x14ac:dyDescent="0.15">
      <c r="A42">
        <v>2016</v>
      </c>
      <c r="B42" s="23">
        <v>51.3</v>
      </c>
      <c r="C42" s="23">
        <v>5</v>
      </c>
      <c r="D42" s="23">
        <v>9</v>
      </c>
      <c r="E42" s="23">
        <v>232</v>
      </c>
      <c r="F42" s="23">
        <v>0</v>
      </c>
      <c r="G42" s="4">
        <f>IF(ISERROR(E42/B42),"N/A",E42/B42)</f>
        <v>4.522417153996102</v>
      </c>
      <c r="H42" s="4">
        <f>IF(ISERROR((B42*6)/D42),"N/A",(B42*6)/D42)</f>
        <v>34.199999999999996</v>
      </c>
      <c r="I42" s="4">
        <f t="shared" ref="I42" si="4">IF(ISERROR(E42/D42),"N/A",E42/D42)</f>
        <v>25.777777777777779</v>
      </c>
      <c r="J42" s="16" t="s">
        <v>123</v>
      </c>
    </row>
    <row r="43" spans="1:10" x14ac:dyDescent="0.15">
      <c r="A43">
        <v>2017</v>
      </c>
      <c r="B43" s="23">
        <v>34</v>
      </c>
      <c r="C43" s="23">
        <v>2</v>
      </c>
      <c r="D43" s="23">
        <v>2</v>
      </c>
      <c r="E43" s="23">
        <v>222</v>
      </c>
      <c r="F43" s="23">
        <v>0</v>
      </c>
      <c r="G43" s="4">
        <v>6.5294117647058822</v>
      </c>
      <c r="H43" s="4">
        <v>102</v>
      </c>
      <c r="I43" s="4">
        <v>111</v>
      </c>
      <c r="J43" s="51" t="s">
        <v>345</v>
      </c>
    </row>
    <row r="44" spans="1:10" x14ac:dyDescent="0.15">
      <c r="A44">
        <v>2018</v>
      </c>
      <c r="B44" s="23">
        <v>42.4</v>
      </c>
      <c r="C44" s="23">
        <v>6</v>
      </c>
      <c r="D44" s="23">
        <v>6</v>
      </c>
      <c r="E44" s="23">
        <v>212</v>
      </c>
      <c r="F44" s="23">
        <v>0</v>
      </c>
      <c r="G44" s="4">
        <v>5</v>
      </c>
      <c r="H44" s="4">
        <v>42.4</v>
      </c>
      <c r="I44" s="4">
        <v>35.333333333333336</v>
      </c>
      <c r="J44" s="51" t="s">
        <v>365</v>
      </c>
    </row>
    <row r="45" spans="1:10" x14ac:dyDescent="0.15">
      <c r="A45">
        <v>2019</v>
      </c>
      <c r="B45" s="23">
        <v>46.2</v>
      </c>
      <c r="C45" s="23">
        <v>6</v>
      </c>
      <c r="D45" s="23">
        <v>10</v>
      </c>
      <c r="E45" s="23">
        <v>233</v>
      </c>
      <c r="F45" s="23">
        <v>0</v>
      </c>
      <c r="G45" s="10">
        <f>IF(ISERROR(E45/B45),"N/A",E45/B45)</f>
        <v>5.0432900432900434</v>
      </c>
      <c r="H45" s="4">
        <f>IF(ISERROR((B45*6)/D45),"N/A",(B45*6)/D45)</f>
        <v>27.720000000000006</v>
      </c>
      <c r="I45" s="4">
        <f>IF(ISERROR(E45/D45),"N/A",E45/D45)</f>
        <v>23.3</v>
      </c>
      <c r="J45" s="51" t="s">
        <v>426</v>
      </c>
    </row>
    <row r="46" spans="1:10" x14ac:dyDescent="0.15">
      <c r="A46">
        <v>2020</v>
      </c>
      <c r="B46" s="23">
        <v>31</v>
      </c>
      <c r="C46" s="23">
        <v>1</v>
      </c>
      <c r="D46" s="23">
        <v>6</v>
      </c>
      <c r="E46" s="23">
        <v>212</v>
      </c>
      <c r="F46" s="23">
        <v>0</v>
      </c>
      <c r="G46" s="10">
        <f t="shared" ref="G46" si="5">IF(ISERROR(E46/B46),"N/A",E46/B46)</f>
        <v>6.838709677419355</v>
      </c>
      <c r="H46" s="10">
        <f t="shared" ref="H46" si="6">IF(ISERROR((B46*6)/D46),"N/A",(B46*6)/D46)</f>
        <v>31</v>
      </c>
      <c r="I46" s="10">
        <f t="shared" ref="I46" si="7">IF(ISERROR(E46/D46),"N/A",E46/D46)</f>
        <v>35.333333333333336</v>
      </c>
      <c r="J46" s="51" t="s">
        <v>455</v>
      </c>
    </row>
    <row r="47" spans="1:10" x14ac:dyDescent="0.15">
      <c r="H47" s="10"/>
    </row>
    <row r="48" spans="1:10" x14ac:dyDescent="0.15">
      <c r="A48" t="s">
        <v>55</v>
      </c>
      <c r="B48" s="9">
        <f>SUM(B41:B47)</f>
        <v>213.89999999999998</v>
      </c>
      <c r="C48" s="9">
        <f t="shared" ref="C48:F48" si="8">SUM(C41:C47)</f>
        <v>21</v>
      </c>
      <c r="D48" s="9">
        <f t="shared" si="8"/>
        <v>34</v>
      </c>
      <c r="E48" s="9">
        <f t="shared" si="8"/>
        <v>1174</v>
      </c>
      <c r="F48" s="9">
        <f t="shared" si="8"/>
        <v>0</v>
      </c>
      <c r="G48" s="4">
        <f>IF(ISERROR(E48/B48),"--",E48/B48)</f>
        <v>5.4885460495558682</v>
      </c>
      <c r="H48" s="4">
        <f t="shared" ref="H48" si="9">IF(D48=0,"--",(B48*6)/D48)</f>
        <v>37.747058823529407</v>
      </c>
      <c r="I48" s="4">
        <f t="shared" ref="I48" si="10">IF(D48=0,"--",E48/D48)</f>
        <v>34.529411764705884</v>
      </c>
      <c r="J48" s="51" t="s">
        <v>426</v>
      </c>
    </row>
    <row r="49" spans="1:8" x14ac:dyDescent="0.15">
      <c r="H49" s="10"/>
    </row>
    <row r="50" spans="1:8" x14ac:dyDescent="0.15">
      <c r="H50" s="10"/>
    </row>
    <row r="51" spans="1:8" x14ac:dyDescent="0.15">
      <c r="H51" s="10"/>
    </row>
    <row r="52" spans="1:8" x14ac:dyDescent="0.15">
      <c r="H52" s="10"/>
    </row>
    <row r="53" spans="1:8" x14ac:dyDescent="0.15">
      <c r="H53" s="10"/>
    </row>
    <row r="54" spans="1:8" x14ac:dyDescent="0.15">
      <c r="H54" s="10"/>
    </row>
    <row r="55" spans="1:8" x14ac:dyDescent="0.15">
      <c r="H55" s="10"/>
    </row>
    <row r="56" spans="1:8" x14ac:dyDescent="0.15">
      <c r="H56" s="10"/>
    </row>
    <row r="57" spans="1:8" x14ac:dyDescent="0.15">
      <c r="H57" s="10"/>
    </row>
    <row r="58" spans="1:8" x14ac:dyDescent="0.15">
      <c r="H58" s="10"/>
    </row>
    <row r="59" spans="1:8" x14ac:dyDescent="0.15">
      <c r="H59" s="10"/>
    </row>
    <row r="60" spans="1:8" x14ac:dyDescent="0.15">
      <c r="H60" s="10"/>
    </row>
    <row r="61" spans="1:8" x14ac:dyDescent="0.15">
      <c r="H61" s="10"/>
    </row>
    <row r="64" spans="1:8" x14ac:dyDescent="0.15">
      <c r="A64" s="5"/>
    </row>
    <row r="65" spans="1:9" x14ac:dyDescent="0.15">
      <c r="A65" s="5"/>
    </row>
    <row r="66" spans="1:9" x14ac:dyDescent="0.15">
      <c r="B66"/>
      <c r="C66"/>
      <c r="D66"/>
      <c r="E66"/>
      <c r="F66"/>
      <c r="G66" s="1"/>
      <c r="H66" s="1"/>
      <c r="I66" s="1"/>
    </row>
    <row r="67" spans="1:9" x14ac:dyDescent="0.15">
      <c r="B67"/>
      <c r="C67"/>
      <c r="D67"/>
      <c r="E67"/>
      <c r="F67"/>
      <c r="G67" s="10"/>
      <c r="H67" s="10"/>
      <c r="I67" s="10"/>
    </row>
    <row r="68" spans="1:9" x14ac:dyDescent="0.15">
      <c r="B68"/>
      <c r="C68"/>
      <c r="D68"/>
      <c r="E68"/>
      <c r="F68"/>
      <c r="G68" s="10"/>
      <c r="H68" s="10"/>
      <c r="I68" s="10"/>
    </row>
    <row r="69" spans="1:9" x14ac:dyDescent="0.15">
      <c r="B69"/>
      <c r="C69"/>
      <c r="D69"/>
      <c r="E69"/>
      <c r="F69"/>
      <c r="G69" s="10"/>
      <c r="H69" s="10"/>
      <c r="I69" s="10"/>
    </row>
    <row r="70" spans="1:9" x14ac:dyDescent="0.15">
      <c r="B70"/>
      <c r="C70"/>
      <c r="D70"/>
      <c r="E70"/>
      <c r="F70"/>
      <c r="G70" s="10"/>
      <c r="H70" s="10"/>
      <c r="I70" s="10"/>
    </row>
    <row r="71" spans="1:9" x14ac:dyDescent="0.15">
      <c r="B71"/>
      <c r="C71"/>
      <c r="D71"/>
      <c r="E71"/>
      <c r="F71"/>
      <c r="G71" s="1"/>
      <c r="H71" s="1"/>
      <c r="I71" s="1"/>
    </row>
    <row r="72" spans="1:9" x14ac:dyDescent="0.15">
      <c r="B72"/>
      <c r="C72"/>
      <c r="D72"/>
      <c r="E72"/>
      <c r="F72"/>
      <c r="G72" s="1"/>
      <c r="H72" s="1"/>
      <c r="I72" s="1"/>
    </row>
  </sheetData>
  <hyperlinks>
    <hyperlink ref="A1" location="'Overall ave'!A1" display="(back to front sheet)" xr:uid="{00000000-0004-0000-0D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L5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272</v>
      </c>
    </row>
    <row r="2" spans="1:12" x14ac:dyDescent="0.15">
      <c r="A2" s="5" t="s">
        <v>144</v>
      </c>
      <c r="B2" s="5" t="s">
        <v>145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COUNTA(A8:A19)</f>
        <v>11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5</v>
      </c>
      <c r="L4" s="9">
        <v>7</v>
      </c>
    </row>
    <row r="5" spans="1:12" hidden="1" x14ac:dyDescent="0.15">
      <c r="A5" s="5"/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5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2006</v>
      </c>
      <c r="B8" s="9">
        <v>10</v>
      </c>
      <c r="C8" s="9">
        <v>10</v>
      </c>
      <c r="D8" s="9">
        <v>2</v>
      </c>
      <c r="E8" s="9">
        <v>0</v>
      </c>
      <c r="F8" s="9">
        <v>169</v>
      </c>
      <c r="G8" s="9">
        <v>0</v>
      </c>
      <c r="H8" s="9">
        <v>0</v>
      </c>
      <c r="I8" s="1">
        <f t="shared" ref="I8:I17" si="0">IF(C8=0,"",ROUND(F8/(C8-D8),3))</f>
        <v>21.125</v>
      </c>
      <c r="J8" s="9">
        <v>54</v>
      </c>
      <c r="K8" t="s">
        <v>356</v>
      </c>
      <c r="L8" s="9">
        <v>1</v>
      </c>
    </row>
    <row r="9" spans="1:12" x14ac:dyDescent="0.15">
      <c r="A9">
        <v>2007</v>
      </c>
      <c r="B9" s="9">
        <v>7</v>
      </c>
      <c r="C9" s="9">
        <v>6</v>
      </c>
      <c r="D9" s="9">
        <v>2</v>
      </c>
      <c r="E9" s="9">
        <v>1</v>
      </c>
      <c r="F9" s="9">
        <v>66</v>
      </c>
      <c r="G9" s="9">
        <v>0</v>
      </c>
      <c r="H9" s="9">
        <v>0</v>
      </c>
      <c r="I9" s="1">
        <f t="shared" si="0"/>
        <v>16.5</v>
      </c>
      <c r="L9">
        <v>4</v>
      </c>
    </row>
    <row r="10" spans="1:12" x14ac:dyDescent="0.15">
      <c r="A10">
        <v>2008</v>
      </c>
      <c r="B10" s="9">
        <v>13</v>
      </c>
      <c r="C10" s="9">
        <v>13</v>
      </c>
      <c r="D10" s="9">
        <v>1</v>
      </c>
      <c r="E10" s="9">
        <v>1</v>
      </c>
      <c r="F10" s="9">
        <v>225</v>
      </c>
      <c r="G10" s="9">
        <v>0</v>
      </c>
      <c r="H10" s="9">
        <v>0</v>
      </c>
      <c r="I10" s="1">
        <f t="shared" si="0"/>
        <v>18.75</v>
      </c>
      <c r="J10">
        <v>90</v>
      </c>
      <c r="L10">
        <v>6</v>
      </c>
    </row>
    <row r="11" spans="1:12" x14ac:dyDescent="0.15">
      <c r="A11">
        <v>2009</v>
      </c>
      <c r="B11" s="9">
        <v>10</v>
      </c>
      <c r="C11" s="9">
        <v>10</v>
      </c>
      <c r="D11" s="9">
        <v>1</v>
      </c>
      <c r="E11" s="9">
        <v>2</v>
      </c>
      <c r="F11" s="9">
        <v>377</v>
      </c>
      <c r="G11" s="9">
        <v>0</v>
      </c>
      <c r="H11" s="9">
        <v>2</v>
      </c>
      <c r="I11" s="1">
        <f t="shared" si="0"/>
        <v>41.889000000000003</v>
      </c>
      <c r="J11" s="9">
        <v>97</v>
      </c>
      <c r="L11" s="9">
        <v>4</v>
      </c>
    </row>
    <row r="12" spans="1:12" x14ac:dyDescent="0.15">
      <c r="A12">
        <v>2010</v>
      </c>
      <c r="B12">
        <v>13</v>
      </c>
      <c r="C12">
        <v>12</v>
      </c>
      <c r="D12">
        <v>2</v>
      </c>
      <c r="E12">
        <v>1</v>
      </c>
      <c r="F12">
        <v>344</v>
      </c>
      <c r="G12" s="9">
        <v>0</v>
      </c>
      <c r="H12">
        <v>3</v>
      </c>
      <c r="I12" s="1">
        <f t="shared" si="0"/>
        <v>34.4</v>
      </c>
      <c r="J12">
        <v>57</v>
      </c>
      <c r="L12" s="9">
        <v>4</v>
      </c>
    </row>
    <row r="13" spans="1:12" x14ac:dyDescent="0.15">
      <c r="A13">
        <v>2011</v>
      </c>
      <c r="B13">
        <v>15</v>
      </c>
      <c r="C13">
        <v>15</v>
      </c>
      <c r="D13">
        <v>3</v>
      </c>
      <c r="E13" s="9">
        <v>0</v>
      </c>
      <c r="F13">
        <v>628</v>
      </c>
      <c r="G13" s="9">
        <v>0</v>
      </c>
      <c r="H13">
        <v>5</v>
      </c>
      <c r="I13" s="1">
        <f t="shared" si="0"/>
        <v>52.332999999999998</v>
      </c>
      <c r="J13">
        <v>90</v>
      </c>
      <c r="L13" s="9">
        <v>9</v>
      </c>
    </row>
    <row r="14" spans="1:12" x14ac:dyDescent="0.15">
      <c r="A14">
        <v>2012</v>
      </c>
      <c r="B14" s="9">
        <v>11</v>
      </c>
      <c r="C14" s="9">
        <v>10</v>
      </c>
      <c r="D14" s="9">
        <v>1</v>
      </c>
      <c r="E14" s="9">
        <v>2</v>
      </c>
      <c r="F14" s="9">
        <v>189</v>
      </c>
      <c r="G14" s="9">
        <v>0</v>
      </c>
      <c r="H14" s="9">
        <v>1</v>
      </c>
      <c r="I14" s="1">
        <f t="shared" si="0"/>
        <v>21</v>
      </c>
      <c r="J14" s="9">
        <v>57</v>
      </c>
      <c r="L14" s="9">
        <v>3</v>
      </c>
    </row>
    <row r="15" spans="1:12" x14ac:dyDescent="0.15">
      <c r="A15">
        <v>2013</v>
      </c>
      <c r="B15" s="23">
        <v>16</v>
      </c>
      <c r="C15" s="23">
        <v>16</v>
      </c>
      <c r="D15" s="23">
        <v>7</v>
      </c>
      <c r="E15" s="28">
        <v>0</v>
      </c>
      <c r="F15" s="23">
        <v>935</v>
      </c>
      <c r="G15" s="23">
        <v>4</v>
      </c>
      <c r="H15" s="9">
        <v>11</v>
      </c>
      <c r="I15" s="1">
        <f t="shared" si="0"/>
        <v>103.889</v>
      </c>
      <c r="J15" s="9">
        <v>117</v>
      </c>
      <c r="L15" s="9">
        <v>8</v>
      </c>
    </row>
    <row r="16" spans="1:12" x14ac:dyDescent="0.15">
      <c r="A16">
        <v>2014</v>
      </c>
      <c r="B16" s="23">
        <v>13</v>
      </c>
      <c r="C16" s="23">
        <v>13</v>
      </c>
      <c r="D16" s="23">
        <v>0</v>
      </c>
      <c r="E16" s="23">
        <v>1</v>
      </c>
      <c r="F16" s="23">
        <v>300</v>
      </c>
      <c r="G16" s="23">
        <v>0</v>
      </c>
      <c r="H16" s="9">
        <v>1</v>
      </c>
      <c r="I16" s="1">
        <f t="shared" si="0"/>
        <v>23.077000000000002</v>
      </c>
      <c r="J16" s="9">
        <v>52</v>
      </c>
      <c r="L16" s="9">
        <v>5</v>
      </c>
    </row>
    <row r="17" spans="1:12" x14ac:dyDescent="0.15">
      <c r="A17">
        <v>2015</v>
      </c>
      <c r="B17" s="23">
        <v>9</v>
      </c>
      <c r="C17" s="23">
        <v>9</v>
      </c>
      <c r="D17" s="23">
        <v>1</v>
      </c>
      <c r="E17" s="23">
        <v>0</v>
      </c>
      <c r="F17" s="23">
        <v>222</v>
      </c>
      <c r="G17" s="23">
        <v>1</v>
      </c>
      <c r="H17" s="9">
        <v>0</v>
      </c>
      <c r="I17" s="1">
        <f t="shared" si="0"/>
        <v>27.75</v>
      </c>
      <c r="J17" s="9">
        <v>100</v>
      </c>
      <c r="K17" t="s">
        <v>356</v>
      </c>
      <c r="L17" s="9">
        <v>1</v>
      </c>
    </row>
    <row r="18" spans="1:12" x14ac:dyDescent="0.15">
      <c r="A18">
        <v>2016</v>
      </c>
      <c r="B18" s="23">
        <v>5</v>
      </c>
      <c r="C18" s="23">
        <v>5</v>
      </c>
      <c r="D18" s="23">
        <v>0</v>
      </c>
      <c r="E18" s="23">
        <v>0</v>
      </c>
      <c r="F18" s="23">
        <v>112</v>
      </c>
      <c r="G18" s="23">
        <v>0</v>
      </c>
      <c r="H18" s="23">
        <v>0</v>
      </c>
      <c r="I18" s="10">
        <f>IF(C18-D18=0,"--",F18/(C18-D18))</f>
        <v>22.4</v>
      </c>
      <c r="J18" s="23">
        <v>44</v>
      </c>
      <c r="L18">
        <v>7</v>
      </c>
    </row>
    <row r="19" spans="1:12" x14ac:dyDescent="0.15">
      <c r="I19" s="9"/>
    </row>
    <row r="20" spans="1:12" x14ac:dyDescent="0.15">
      <c r="A20" t="s">
        <v>142</v>
      </c>
      <c r="B20" s="9">
        <f t="shared" ref="B20:H20" si="1">SUM(B8:B19)</f>
        <v>122</v>
      </c>
      <c r="C20" s="9">
        <f t="shared" si="1"/>
        <v>119</v>
      </c>
      <c r="D20" s="9">
        <f t="shared" si="1"/>
        <v>20</v>
      </c>
      <c r="E20" s="9">
        <f t="shared" si="1"/>
        <v>8</v>
      </c>
      <c r="F20" s="9">
        <f t="shared" si="1"/>
        <v>3567</v>
      </c>
      <c r="G20" s="9">
        <f t="shared" si="1"/>
        <v>5</v>
      </c>
      <c r="H20" s="9">
        <f t="shared" si="1"/>
        <v>23</v>
      </c>
      <c r="I20" s="10">
        <f>F20/(C20-D20)</f>
        <v>36.030303030303031</v>
      </c>
      <c r="J20">
        <f>MAX(J8:J19)</f>
        <v>117</v>
      </c>
      <c r="L20" s="9">
        <f>SUM(L8:L19)</f>
        <v>52</v>
      </c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2" spans="1:10" x14ac:dyDescent="0.15">
      <c r="A42" s="5" t="s">
        <v>118</v>
      </c>
    </row>
    <row r="43" spans="1:10" x14ac:dyDescent="0.15">
      <c r="A43" s="5"/>
    </row>
    <row r="44" spans="1:10" x14ac:dyDescent="0.15">
      <c r="A44" t="s">
        <v>99</v>
      </c>
      <c r="B44" t="s">
        <v>112</v>
      </c>
      <c r="C44" t="s">
        <v>59</v>
      </c>
      <c r="D44" t="s">
        <v>60</v>
      </c>
      <c r="E44" t="s">
        <v>34</v>
      </c>
      <c r="F44" t="s">
        <v>62</v>
      </c>
      <c r="G44" s="1" t="s">
        <v>115</v>
      </c>
      <c r="H44" s="1" t="s">
        <v>113</v>
      </c>
      <c r="I44" s="1" t="s">
        <v>114</v>
      </c>
      <c r="J44" s="1" t="s">
        <v>61</v>
      </c>
    </row>
    <row r="45" spans="1:10" x14ac:dyDescent="0.15">
      <c r="A45">
        <v>2006</v>
      </c>
      <c r="B45">
        <v>68</v>
      </c>
      <c r="C45">
        <v>8</v>
      </c>
      <c r="D45">
        <v>14</v>
      </c>
      <c r="E45">
        <v>245</v>
      </c>
      <c r="G45" s="4">
        <f t="shared" ref="G45:G50" si="2">IF(ISERROR(E45/B45),"N/A",E45/B45)</f>
        <v>3.6029411764705883</v>
      </c>
      <c r="H45" s="4">
        <f t="shared" ref="H45:H50" si="3">IF(ISERROR((B45*6)/D45),"N/A",(B45*6)/D45)</f>
        <v>29.142857142857142</v>
      </c>
      <c r="I45" s="4">
        <f t="shared" ref="I45:I49" si="4">IF(ISERROR(E45/D45),"N/A",E45/D45)</f>
        <v>17.5</v>
      </c>
      <c r="J45" t="s">
        <v>69</v>
      </c>
    </row>
    <row r="46" spans="1:10" x14ac:dyDescent="0.15">
      <c r="A46">
        <v>2007</v>
      </c>
      <c r="B46">
        <v>46.1</v>
      </c>
      <c r="C46">
        <v>7</v>
      </c>
      <c r="D46">
        <v>15</v>
      </c>
      <c r="E46">
        <v>153</v>
      </c>
      <c r="F46">
        <v>1</v>
      </c>
      <c r="G46" s="4">
        <f t="shared" si="2"/>
        <v>3.3188720173535793</v>
      </c>
      <c r="H46" s="4">
        <f t="shared" si="3"/>
        <v>18.440000000000001</v>
      </c>
      <c r="I46" s="4">
        <f t="shared" si="4"/>
        <v>10.199999999999999</v>
      </c>
      <c r="J46" t="s">
        <v>203</v>
      </c>
    </row>
    <row r="47" spans="1:10" x14ac:dyDescent="0.15">
      <c r="A47">
        <v>2008</v>
      </c>
      <c r="B47">
        <v>94.4</v>
      </c>
      <c r="C47">
        <v>12</v>
      </c>
      <c r="D47">
        <v>19</v>
      </c>
      <c r="E47">
        <v>361</v>
      </c>
      <c r="F47"/>
      <c r="G47" s="4">
        <f t="shared" si="2"/>
        <v>3.824152542372881</v>
      </c>
      <c r="H47" s="4">
        <f t="shared" si="3"/>
        <v>29.810526315789478</v>
      </c>
      <c r="I47" s="4">
        <f t="shared" si="4"/>
        <v>19</v>
      </c>
      <c r="J47" t="s">
        <v>200</v>
      </c>
    </row>
    <row r="48" spans="1:10" x14ac:dyDescent="0.15">
      <c r="A48">
        <v>2009</v>
      </c>
      <c r="B48">
        <v>64</v>
      </c>
      <c r="C48">
        <v>9</v>
      </c>
      <c r="D48">
        <v>7</v>
      </c>
      <c r="E48">
        <v>262</v>
      </c>
      <c r="F48"/>
      <c r="G48" s="4">
        <f t="shared" si="2"/>
        <v>4.09375</v>
      </c>
      <c r="H48" s="4">
        <f t="shared" si="3"/>
        <v>54.857142857142854</v>
      </c>
      <c r="I48" s="4">
        <f t="shared" si="4"/>
        <v>37.428571428571431</v>
      </c>
      <c r="J48" t="s">
        <v>69</v>
      </c>
    </row>
    <row r="49" spans="1:10" x14ac:dyDescent="0.15">
      <c r="A49">
        <v>2010</v>
      </c>
      <c r="B49">
        <v>84</v>
      </c>
      <c r="C49">
        <v>12</v>
      </c>
      <c r="D49">
        <v>24</v>
      </c>
      <c r="E49">
        <v>345</v>
      </c>
      <c r="F49">
        <v>1</v>
      </c>
      <c r="G49" s="4">
        <f t="shared" si="2"/>
        <v>4.1071428571428568</v>
      </c>
      <c r="H49" s="4">
        <f t="shared" si="3"/>
        <v>21</v>
      </c>
      <c r="I49" s="4">
        <f t="shared" si="4"/>
        <v>14.375</v>
      </c>
      <c r="J49" t="s">
        <v>179</v>
      </c>
    </row>
    <row r="50" spans="1:10" x14ac:dyDescent="0.15">
      <c r="A50">
        <v>2011</v>
      </c>
      <c r="B50">
        <v>55.2</v>
      </c>
      <c r="C50">
        <v>9</v>
      </c>
      <c r="D50">
        <v>11</v>
      </c>
      <c r="E50">
        <v>239</v>
      </c>
      <c r="F50"/>
      <c r="G50" s="4">
        <f t="shared" si="2"/>
        <v>4.3297101449275361</v>
      </c>
      <c r="H50" s="4">
        <f t="shared" si="3"/>
        <v>30.109090909090913</v>
      </c>
      <c r="I50" s="4">
        <f>IF(ISERROR(E50/D50),"N/A",E50/D50)</f>
        <v>21.727272727272727</v>
      </c>
      <c r="J50" t="s">
        <v>180</v>
      </c>
    </row>
    <row r="51" spans="1:10" x14ac:dyDescent="0.15">
      <c r="A51">
        <v>2012</v>
      </c>
      <c r="B51">
        <v>15.2</v>
      </c>
      <c r="C51">
        <v>2</v>
      </c>
      <c r="D51">
        <v>4</v>
      </c>
      <c r="E51">
        <v>65</v>
      </c>
      <c r="F51"/>
      <c r="G51" s="4">
        <f t="shared" ref="G51:G55" si="5">IF(ISERROR(E51/B51),"N/A",E51/B51)</f>
        <v>4.2763157894736841</v>
      </c>
      <c r="H51" s="4">
        <f t="shared" ref="H51:H55" si="6">IF(ISERROR((B51*6)/D51),"N/A",(B51*6)/D51)</f>
        <v>22.799999999999997</v>
      </c>
      <c r="I51" s="4">
        <f>IF(ISERROR(E51/D51),"N/A",E51/D51)</f>
        <v>16.25</v>
      </c>
      <c r="J51" t="s">
        <v>181</v>
      </c>
    </row>
    <row r="52" spans="1:10" x14ac:dyDescent="0.15">
      <c r="A52">
        <v>2013</v>
      </c>
      <c r="B52">
        <v>56.4</v>
      </c>
      <c r="C52">
        <v>5</v>
      </c>
      <c r="D52">
        <v>9</v>
      </c>
      <c r="E52">
        <v>314</v>
      </c>
      <c r="F52"/>
      <c r="G52" s="4">
        <f t="shared" si="5"/>
        <v>5.5673758865248226</v>
      </c>
      <c r="H52" s="4">
        <f t="shared" si="6"/>
        <v>37.599999999999994</v>
      </c>
      <c r="I52" s="4">
        <f>IF(ISERROR(E52/D52),"N/A",E52/D52)</f>
        <v>34.888888888888886</v>
      </c>
      <c r="J52" t="s">
        <v>192</v>
      </c>
    </row>
    <row r="53" spans="1:10" x14ac:dyDescent="0.15">
      <c r="A53">
        <v>2014</v>
      </c>
      <c r="B53">
        <v>78.099999999999994</v>
      </c>
      <c r="C53">
        <v>9</v>
      </c>
      <c r="D53">
        <v>15</v>
      </c>
      <c r="E53">
        <v>275</v>
      </c>
      <c r="F53"/>
      <c r="G53" s="4">
        <f t="shared" si="5"/>
        <v>3.5211267605633805</v>
      </c>
      <c r="H53" s="4">
        <f t="shared" si="6"/>
        <v>31.24</v>
      </c>
      <c r="I53" s="4">
        <f>IF(ISERROR(E53/D53),"N/A",E53/D53)</f>
        <v>18.333333333333332</v>
      </c>
      <c r="J53" t="s">
        <v>181</v>
      </c>
    </row>
    <row r="54" spans="1:10" x14ac:dyDescent="0.15">
      <c r="A54">
        <v>2015</v>
      </c>
      <c r="B54">
        <v>62</v>
      </c>
      <c r="C54">
        <v>10</v>
      </c>
      <c r="D54">
        <v>12</v>
      </c>
      <c r="E54">
        <v>299</v>
      </c>
      <c r="F54"/>
      <c r="G54" s="4">
        <f t="shared" si="5"/>
        <v>4.82258064516129</v>
      </c>
      <c r="H54" s="4">
        <f t="shared" si="6"/>
        <v>31</v>
      </c>
      <c r="I54" s="4">
        <f>IF(ISERROR(E54/D54),"N/A",E54/D54)</f>
        <v>24.916666666666668</v>
      </c>
      <c r="J54" t="s">
        <v>219</v>
      </c>
    </row>
    <row r="55" spans="1:10" x14ac:dyDescent="0.15">
      <c r="A55">
        <v>2016</v>
      </c>
      <c r="B55" s="23">
        <v>15</v>
      </c>
      <c r="C55" s="23">
        <v>3</v>
      </c>
      <c r="D55" s="23">
        <v>5</v>
      </c>
      <c r="E55" s="23">
        <v>90</v>
      </c>
      <c r="F55" s="23">
        <v>0</v>
      </c>
      <c r="G55" s="4">
        <f t="shared" si="5"/>
        <v>6</v>
      </c>
      <c r="H55" s="4">
        <f t="shared" si="6"/>
        <v>18</v>
      </c>
      <c r="I55" s="4">
        <f t="shared" ref="I55" si="7">IF(ISERROR(E55/D55),"N/A",E55/D55)</f>
        <v>18</v>
      </c>
      <c r="J55" t="s">
        <v>77</v>
      </c>
    </row>
    <row r="56" spans="1:10" x14ac:dyDescent="0.15">
      <c r="B56"/>
      <c r="C56"/>
      <c r="D56"/>
      <c r="E56"/>
      <c r="F56"/>
      <c r="G56" s="1"/>
      <c r="H56" s="1"/>
      <c r="I56" s="1"/>
    </row>
    <row r="57" spans="1:10" x14ac:dyDescent="0.15">
      <c r="A57" t="s">
        <v>55</v>
      </c>
      <c r="B57">
        <f>SUM(B45:B56)</f>
        <v>638.4</v>
      </c>
      <c r="C57">
        <f>SUM(C45:C56)</f>
        <v>86</v>
      </c>
      <c r="D57">
        <f>SUM(D45:D56)</f>
        <v>135</v>
      </c>
      <c r="E57">
        <f>SUM(E45:E56)</f>
        <v>2648</v>
      </c>
      <c r="F57">
        <f>SUM(F45:F56)</f>
        <v>2</v>
      </c>
      <c r="G57" s="1">
        <f>E57/B57</f>
        <v>4.1478696741854639</v>
      </c>
      <c r="H57" s="1">
        <f>(B57*6)/D57</f>
        <v>28.373333333333331</v>
      </c>
      <c r="I57" s="1">
        <f>E57/D57</f>
        <v>19.614814814814814</v>
      </c>
      <c r="J57" t="s">
        <v>203</v>
      </c>
    </row>
  </sheetData>
  <hyperlinks>
    <hyperlink ref="A1" location="'Overall ave'!A1" display="(back to front sheet)" xr:uid="{00000000-0004-0000-0E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L5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274</v>
      </c>
    </row>
    <row r="2" spans="1:12" x14ac:dyDescent="0.15">
      <c r="A2" s="5" t="s">
        <v>144</v>
      </c>
      <c r="B2" s="5" t="s">
        <v>146</v>
      </c>
    </row>
    <row r="3" spans="1:12" x14ac:dyDescent="0.15">
      <c r="A3" s="5" t="s">
        <v>108</v>
      </c>
      <c r="B3" s="17"/>
    </row>
    <row r="4" spans="1:12" hidden="1" x14ac:dyDescent="0.15">
      <c r="A4" s="9">
        <f>COUNTA(A9:A18)</f>
        <v>9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5</v>
      </c>
      <c r="L4" s="9">
        <v>7</v>
      </c>
    </row>
    <row r="5" spans="1:12" hidden="1" x14ac:dyDescent="0.15">
      <c r="A5" s="9">
        <f>COUNTA(A44:A53)</f>
        <v>9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2006</v>
      </c>
      <c r="B8" s="9">
        <v>1</v>
      </c>
      <c r="C8" s="9">
        <v>1</v>
      </c>
      <c r="D8" s="9">
        <v>0</v>
      </c>
      <c r="E8" s="9">
        <v>1</v>
      </c>
      <c r="F8" s="9">
        <v>0</v>
      </c>
      <c r="I8" s="9"/>
      <c r="J8" s="9"/>
      <c r="L8">
        <v>0</v>
      </c>
    </row>
    <row r="9" spans="1:12" x14ac:dyDescent="0.15">
      <c r="A9">
        <v>2009</v>
      </c>
      <c r="B9" s="9">
        <v>1</v>
      </c>
      <c r="C9" s="9">
        <v>0</v>
      </c>
      <c r="D9" s="9">
        <v>0</v>
      </c>
      <c r="E9" s="9">
        <v>0</v>
      </c>
      <c r="F9" s="9">
        <v>0</v>
      </c>
      <c r="I9" s="9"/>
      <c r="J9" s="9"/>
      <c r="L9">
        <v>0</v>
      </c>
    </row>
    <row r="10" spans="1:12" x14ac:dyDescent="0.15">
      <c r="A10">
        <v>2010</v>
      </c>
      <c r="I10" s="9"/>
      <c r="J10" s="9"/>
    </row>
    <row r="11" spans="1:12" x14ac:dyDescent="0.15">
      <c r="A11">
        <v>2011</v>
      </c>
      <c r="B11">
        <v>15</v>
      </c>
      <c r="C11">
        <v>9</v>
      </c>
      <c r="D11">
        <v>2</v>
      </c>
      <c r="E11">
        <v>1</v>
      </c>
      <c r="F11">
        <v>198</v>
      </c>
      <c r="G11"/>
      <c r="H11">
        <v>2</v>
      </c>
      <c r="I11" s="1">
        <f>IF(C11=0,"",ROUND(F11/(C11-D11),3))</f>
        <v>28.286000000000001</v>
      </c>
      <c r="J11">
        <v>76</v>
      </c>
      <c r="L11">
        <v>5</v>
      </c>
    </row>
    <row r="12" spans="1:12" x14ac:dyDescent="0.15">
      <c r="A12">
        <v>2012</v>
      </c>
      <c r="B12" s="9">
        <v>8</v>
      </c>
      <c r="C12" s="9">
        <v>5</v>
      </c>
      <c r="D12" s="9">
        <v>1</v>
      </c>
      <c r="E12" s="9">
        <v>0</v>
      </c>
      <c r="F12" s="9">
        <v>48</v>
      </c>
      <c r="G12"/>
      <c r="I12" s="1">
        <f>IF(OR(C12=0,C12-D12=0),"--",ROUND(F12/(C12-D12),3))</f>
        <v>12</v>
      </c>
      <c r="J12" s="9">
        <v>18</v>
      </c>
      <c r="L12">
        <v>2</v>
      </c>
    </row>
    <row r="13" spans="1:12" x14ac:dyDescent="0.15">
      <c r="A13">
        <v>2013</v>
      </c>
      <c r="B13" s="23">
        <v>2</v>
      </c>
      <c r="C13" s="23">
        <v>2</v>
      </c>
      <c r="D13" s="23">
        <v>2</v>
      </c>
      <c r="E13" s="28">
        <v>0</v>
      </c>
      <c r="F13" s="23">
        <v>38</v>
      </c>
      <c r="G13"/>
      <c r="I13" s="4" t="str">
        <f>IF(OR(C13=0,C13-D13=0),"--",ROUND(F13/(C13-D13),3))</f>
        <v>--</v>
      </c>
      <c r="J13" s="9">
        <v>17</v>
      </c>
      <c r="L13">
        <v>2</v>
      </c>
    </row>
    <row r="14" spans="1:12" x14ac:dyDescent="0.15">
      <c r="A14">
        <v>2014</v>
      </c>
      <c r="B14" s="28">
        <v>2</v>
      </c>
      <c r="C14" s="28">
        <v>2</v>
      </c>
      <c r="D14" s="28">
        <v>0</v>
      </c>
      <c r="E14" s="28">
        <v>0</v>
      </c>
      <c r="F14" s="28">
        <v>72</v>
      </c>
      <c r="G14"/>
      <c r="I14" s="1">
        <f>IF(OR(C14=0,C14-D14=0),"--",ROUND(F14/(C14-D14),3))</f>
        <v>36</v>
      </c>
      <c r="J14" s="9">
        <v>36</v>
      </c>
      <c r="L14">
        <v>1</v>
      </c>
    </row>
    <row r="15" spans="1:12" x14ac:dyDescent="0.15">
      <c r="A15">
        <v>2015</v>
      </c>
      <c r="B15" s="28">
        <v>3</v>
      </c>
      <c r="C15" s="28">
        <v>3</v>
      </c>
      <c r="D15" s="28">
        <v>2</v>
      </c>
      <c r="E15" s="28">
        <v>0</v>
      </c>
      <c r="F15" s="28">
        <v>64</v>
      </c>
      <c r="G15"/>
      <c r="I15" s="1">
        <f>IF(OR(C15=0,C15-D15=0),"--",ROUND(F15/(C15-D15),3))</f>
        <v>64</v>
      </c>
      <c r="J15" s="9">
        <v>32</v>
      </c>
      <c r="L15">
        <v>0</v>
      </c>
    </row>
    <row r="16" spans="1:12" x14ac:dyDescent="0.15">
      <c r="A16">
        <v>2016</v>
      </c>
      <c r="B16" s="23">
        <v>4</v>
      </c>
      <c r="C16" s="23">
        <v>3</v>
      </c>
      <c r="D16" s="23">
        <v>2</v>
      </c>
      <c r="E16" s="23">
        <v>0</v>
      </c>
      <c r="F16" s="23">
        <v>44</v>
      </c>
      <c r="G16" s="23">
        <v>0</v>
      </c>
      <c r="H16" s="23">
        <v>0</v>
      </c>
      <c r="I16" s="10">
        <f>IF(C16-D16=0,"--",F16/(C16-D16))</f>
        <v>44</v>
      </c>
      <c r="J16" s="23">
        <v>21</v>
      </c>
      <c r="L16">
        <v>2</v>
      </c>
    </row>
    <row r="17" spans="1:12" x14ac:dyDescent="0.15">
      <c r="A17">
        <v>2017</v>
      </c>
      <c r="B17" s="23">
        <v>1</v>
      </c>
      <c r="C17" s="23">
        <v>1</v>
      </c>
      <c r="D17" s="23">
        <v>0</v>
      </c>
      <c r="E17" s="23">
        <v>0</v>
      </c>
      <c r="F17" s="23">
        <v>5</v>
      </c>
      <c r="G17" s="23">
        <v>0</v>
      </c>
      <c r="H17" s="23">
        <v>0</v>
      </c>
      <c r="I17" s="52">
        <v>5</v>
      </c>
      <c r="J17" s="23">
        <v>5</v>
      </c>
      <c r="L17" s="51" t="s">
        <v>236</v>
      </c>
    </row>
    <row r="18" spans="1:12" x14ac:dyDescent="0.15">
      <c r="I18" s="9"/>
    </row>
    <row r="19" spans="1:12" x14ac:dyDescent="0.15">
      <c r="A19" t="s">
        <v>142</v>
      </c>
      <c r="B19" s="9">
        <f>SUM(B8:B18)</f>
        <v>37</v>
      </c>
      <c r="C19" s="9">
        <f t="shared" ref="C19:H19" si="0">SUM(C8:C18)</f>
        <v>26</v>
      </c>
      <c r="D19" s="9">
        <f t="shared" si="0"/>
        <v>9</v>
      </c>
      <c r="E19" s="9">
        <f t="shared" si="0"/>
        <v>2</v>
      </c>
      <c r="F19" s="9">
        <f t="shared" si="0"/>
        <v>469</v>
      </c>
      <c r="G19" s="9">
        <f t="shared" si="0"/>
        <v>0</v>
      </c>
      <c r="H19" s="9">
        <f t="shared" si="0"/>
        <v>2</v>
      </c>
      <c r="I19" s="10">
        <f>F19/(C19-D19)</f>
        <v>27.588235294117649</v>
      </c>
      <c r="J19">
        <f>MAX(J8:J18)</f>
        <v>76</v>
      </c>
      <c r="L19" s="9">
        <f t="shared" ref="L19" si="1">SUM(L8:L18)</f>
        <v>12</v>
      </c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41" spans="1:10" x14ac:dyDescent="0.15">
      <c r="A41" s="5" t="s">
        <v>118</v>
      </c>
    </row>
    <row r="42" spans="1:10" x14ac:dyDescent="0.15">
      <c r="A42" s="5"/>
    </row>
    <row r="43" spans="1:10" x14ac:dyDescent="0.15">
      <c r="A43" t="s">
        <v>99</v>
      </c>
      <c r="B43" t="s">
        <v>112</v>
      </c>
      <c r="C43" t="s">
        <v>59</v>
      </c>
      <c r="D43" t="s">
        <v>60</v>
      </c>
      <c r="E43" t="s">
        <v>34</v>
      </c>
      <c r="F43" t="s">
        <v>62</v>
      </c>
      <c r="G43" s="1" t="s">
        <v>115</v>
      </c>
      <c r="H43" s="1" t="s">
        <v>113</v>
      </c>
      <c r="I43" s="1" t="s">
        <v>114</v>
      </c>
      <c r="J43" s="1" t="s">
        <v>61</v>
      </c>
    </row>
    <row r="44" spans="1:10" x14ac:dyDescent="0.15">
      <c r="A44">
        <v>2009</v>
      </c>
      <c r="B44">
        <v>5</v>
      </c>
      <c r="C44">
        <v>1</v>
      </c>
      <c r="D44">
        <v>2</v>
      </c>
      <c r="E44">
        <v>37</v>
      </c>
      <c r="F44">
        <v>0</v>
      </c>
      <c r="G44" s="4">
        <f t="shared" ref="G44" si="2">IF(ISERROR(E44/B44),"N/A",E44/B44)</f>
        <v>7.4</v>
      </c>
      <c r="H44" s="4">
        <f t="shared" ref="H44" si="3">IF(ISERROR((B44*6)/D44),"N/A",(B44*6)/D44)</f>
        <v>15</v>
      </c>
      <c r="I44" s="4">
        <f>IF(ISERROR(E44/D44),"N/A",E44/D44)</f>
        <v>18.5</v>
      </c>
      <c r="J44" s="3" t="s">
        <v>182</v>
      </c>
    </row>
    <row r="45" spans="1:10" x14ac:dyDescent="0.15">
      <c r="A45">
        <v>2010</v>
      </c>
      <c r="B45"/>
      <c r="C45"/>
      <c r="D45"/>
      <c r="E45"/>
      <c r="F45"/>
      <c r="G45" s="4"/>
      <c r="H45" s="4"/>
      <c r="I45" s="4"/>
      <c r="J45" s="3"/>
    </row>
    <row r="46" spans="1:10" x14ac:dyDescent="0.15">
      <c r="A46">
        <v>2011</v>
      </c>
      <c r="B46">
        <v>98</v>
      </c>
      <c r="C46">
        <v>24</v>
      </c>
      <c r="D46">
        <v>16</v>
      </c>
      <c r="E46">
        <v>337</v>
      </c>
      <c r="F46">
        <v>0</v>
      </c>
      <c r="G46" s="4">
        <f t="shared" ref="G46:G51" si="4">IF(ISERROR(E46/B46),"N/A",E46/B46)</f>
        <v>3.4387755102040818</v>
      </c>
      <c r="H46" s="4">
        <f t="shared" ref="H46:H51" si="5">IF(ISERROR((B46*6)/D46),"N/A",(B46*6)/D46)</f>
        <v>36.75</v>
      </c>
      <c r="I46" s="4">
        <f>IF(ISERROR(E46/D46),"N/A",E46/D46)</f>
        <v>21.0625</v>
      </c>
      <c r="J46" s="3" t="s">
        <v>183</v>
      </c>
    </row>
    <row r="47" spans="1:10" x14ac:dyDescent="0.15">
      <c r="A47">
        <v>2012</v>
      </c>
      <c r="B47">
        <v>51</v>
      </c>
      <c r="C47">
        <v>9</v>
      </c>
      <c r="D47">
        <v>14</v>
      </c>
      <c r="E47">
        <v>137</v>
      </c>
      <c r="F47">
        <v>1</v>
      </c>
      <c r="G47" s="4">
        <f t="shared" si="4"/>
        <v>2.6862745098039214</v>
      </c>
      <c r="H47" s="4">
        <f t="shared" si="5"/>
        <v>21.857142857142858</v>
      </c>
      <c r="I47" s="4">
        <f>IF(ISERROR(E47/D47),"N/A",E47/D47)</f>
        <v>9.7857142857142865</v>
      </c>
      <c r="J47" s="3" t="s">
        <v>184</v>
      </c>
    </row>
    <row r="48" spans="1:10" x14ac:dyDescent="0.15">
      <c r="A48">
        <v>2013</v>
      </c>
      <c r="B48">
        <v>18.5</v>
      </c>
      <c r="C48">
        <v>4</v>
      </c>
      <c r="D48">
        <v>5</v>
      </c>
      <c r="E48">
        <v>64</v>
      </c>
      <c r="F48">
        <v>0</v>
      </c>
      <c r="G48" s="4">
        <f t="shared" si="4"/>
        <v>3.4594594594594597</v>
      </c>
      <c r="H48" s="4">
        <f t="shared" si="5"/>
        <v>22.2</v>
      </c>
      <c r="I48" s="4">
        <f>IF(ISERROR(E48/D48),"N/A",E48/D48)</f>
        <v>12.8</v>
      </c>
      <c r="J48" s="3" t="s">
        <v>221</v>
      </c>
    </row>
    <row r="49" spans="1:10" x14ac:dyDescent="0.15">
      <c r="A49">
        <v>2014</v>
      </c>
      <c r="B49">
        <v>12</v>
      </c>
      <c r="C49">
        <v>2</v>
      </c>
      <c r="D49">
        <v>1</v>
      </c>
      <c r="E49">
        <v>38</v>
      </c>
      <c r="F49">
        <v>0</v>
      </c>
      <c r="G49" s="4">
        <f t="shared" si="4"/>
        <v>3.1666666666666665</v>
      </c>
      <c r="H49" s="4">
        <f t="shared" si="5"/>
        <v>72</v>
      </c>
      <c r="I49" s="4">
        <f>IF(ISERROR(E49/D49),"N/A",E49/D49)</f>
        <v>38</v>
      </c>
      <c r="J49" s="3" t="s">
        <v>191</v>
      </c>
    </row>
    <row r="50" spans="1:10" x14ac:dyDescent="0.15">
      <c r="A50">
        <v>2015</v>
      </c>
      <c r="B50">
        <v>22</v>
      </c>
      <c r="C50">
        <v>1</v>
      </c>
      <c r="D50">
        <v>2</v>
      </c>
      <c r="E50">
        <v>106</v>
      </c>
      <c r="F50">
        <v>0</v>
      </c>
      <c r="G50" s="4">
        <f t="shared" si="4"/>
        <v>4.8181818181818183</v>
      </c>
      <c r="H50" s="4">
        <f t="shared" si="5"/>
        <v>66</v>
      </c>
      <c r="I50" s="4">
        <f>IF(ISERROR(E50/D50),"N/A",E50/D50)</f>
        <v>53</v>
      </c>
      <c r="J50" s="3" t="s">
        <v>188</v>
      </c>
    </row>
    <row r="51" spans="1:10" x14ac:dyDescent="0.15">
      <c r="A51">
        <v>2016</v>
      </c>
      <c r="B51" s="23">
        <v>19</v>
      </c>
      <c r="C51" s="23">
        <v>1</v>
      </c>
      <c r="D51" s="23">
        <v>7</v>
      </c>
      <c r="E51" s="23">
        <v>90</v>
      </c>
      <c r="F51" s="23">
        <v>0</v>
      </c>
      <c r="G51" s="4">
        <f t="shared" si="4"/>
        <v>4.7368421052631575</v>
      </c>
      <c r="H51" s="4">
        <f t="shared" si="5"/>
        <v>16.285714285714285</v>
      </c>
      <c r="I51" s="4">
        <f t="shared" ref="I51" si="6">IF(ISERROR(E51/D51),"N/A",E51/D51)</f>
        <v>12.857142857142858</v>
      </c>
      <c r="J51" s="3" t="s">
        <v>13</v>
      </c>
    </row>
    <row r="52" spans="1:10" x14ac:dyDescent="0.15">
      <c r="A52">
        <v>2017</v>
      </c>
      <c r="B52" s="23">
        <v>4</v>
      </c>
      <c r="C52" s="23">
        <v>0</v>
      </c>
      <c r="D52" s="23">
        <v>1</v>
      </c>
      <c r="E52" s="23">
        <v>29</v>
      </c>
      <c r="F52" s="23">
        <v>0</v>
      </c>
      <c r="G52" s="4">
        <v>7.25</v>
      </c>
      <c r="H52" s="4">
        <v>24</v>
      </c>
      <c r="I52" s="4">
        <v>29</v>
      </c>
      <c r="J52" s="51" t="s">
        <v>96</v>
      </c>
    </row>
    <row r="53" spans="1:10" x14ac:dyDescent="0.15">
      <c r="B53"/>
      <c r="C53"/>
      <c r="D53"/>
      <c r="E53"/>
      <c r="F53"/>
      <c r="G53" s="1"/>
      <c r="H53" s="1"/>
      <c r="I53" s="1"/>
    </row>
    <row r="54" spans="1:10" x14ac:dyDescent="0.15">
      <c r="A54" t="s">
        <v>55</v>
      </c>
      <c r="B54">
        <f>SUM(B44:B53)</f>
        <v>229.5</v>
      </c>
      <c r="C54">
        <f>SUM(C44:C53)</f>
        <v>42</v>
      </c>
      <c r="D54">
        <f>SUM(D44:D53)</f>
        <v>48</v>
      </c>
      <c r="E54">
        <f>SUM(E44:E53)</f>
        <v>838</v>
      </c>
      <c r="F54">
        <f>SUM(F44:F53)</f>
        <v>1</v>
      </c>
      <c r="G54" s="4">
        <f>E54/B54</f>
        <v>3.6514161220043575</v>
      </c>
      <c r="H54" s="4">
        <f>(B54*6)/D54</f>
        <v>28.6875</v>
      </c>
      <c r="I54" s="4">
        <f>E54/D54</f>
        <v>17.458333333333332</v>
      </c>
      <c r="J54" s="3" t="s">
        <v>184</v>
      </c>
    </row>
  </sheetData>
  <hyperlinks>
    <hyperlink ref="A1" location="'Overall ave'!A1" display="(back to front sheet)" xr:uid="{00000000-0004-0000-0F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273</v>
      </c>
    </row>
    <row r="2" spans="1:12" x14ac:dyDescent="0.15">
      <c r="A2" s="5" t="s">
        <v>144</v>
      </c>
      <c r="B2" s="5" t="s">
        <v>243</v>
      </c>
      <c r="D2" s="9">
        <f>COUNTA(A8:A14)</f>
        <v>6</v>
      </c>
    </row>
    <row r="3" spans="1:12" x14ac:dyDescent="0.15">
      <c r="A3" s="5" t="s">
        <v>108</v>
      </c>
      <c r="B3" s="17"/>
    </row>
    <row r="4" spans="1:12" hidden="1" x14ac:dyDescent="0.15">
      <c r="A4" s="5"/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5"/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5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2014</v>
      </c>
      <c r="B8" s="28">
        <v>1</v>
      </c>
      <c r="C8" s="28">
        <v>1</v>
      </c>
      <c r="D8" s="28">
        <v>0</v>
      </c>
      <c r="E8" s="28">
        <v>0</v>
      </c>
      <c r="F8" s="28">
        <v>2</v>
      </c>
      <c r="G8"/>
      <c r="I8" s="1">
        <f>IF(OR(C8=0,C8-D8=0),"--",ROUND(F8/(C8-D8),3))</f>
        <v>2</v>
      </c>
      <c r="J8" s="9">
        <v>2</v>
      </c>
      <c r="L8">
        <v>0</v>
      </c>
    </row>
    <row r="9" spans="1:12" x14ac:dyDescent="0.15">
      <c r="A9">
        <v>2015</v>
      </c>
      <c r="B9" s="28">
        <v>11</v>
      </c>
      <c r="C9" s="28">
        <v>11</v>
      </c>
      <c r="D9" s="28">
        <v>3</v>
      </c>
      <c r="E9" s="28">
        <v>0</v>
      </c>
      <c r="F9" s="28">
        <v>474</v>
      </c>
      <c r="G9" s="28">
        <v>1</v>
      </c>
      <c r="H9" s="9">
        <v>3</v>
      </c>
      <c r="I9" s="1">
        <f>IF(OR(C9=0,C9-D9=0),"--",ROUND(F9/(C9-D9),3))</f>
        <v>59.25</v>
      </c>
      <c r="J9" s="9">
        <v>105</v>
      </c>
      <c r="L9" s="9">
        <v>8</v>
      </c>
    </row>
    <row r="10" spans="1:12" x14ac:dyDescent="0.15">
      <c r="A10">
        <v>2016</v>
      </c>
      <c r="B10" s="23">
        <v>9</v>
      </c>
      <c r="C10" s="23">
        <v>8</v>
      </c>
      <c r="D10" s="23">
        <v>2</v>
      </c>
      <c r="E10" s="23">
        <v>0</v>
      </c>
      <c r="F10" s="23">
        <v>370</v>
      </c>
      <c r="G10" s="23">
        <v>0</v>
      </c>
      <c r="H10" s="23">
        <v>3</v>
      </c>
      <c r="I10" s="10">
        <f>IF(C10-D10=0,"--",F10/(C10-D10))</f>
        <v>61.666666666666664</v>
      </c>
      <c r="J10" s="23">
        <v>89</v>
      </c>
      <c r="L10">
        <v>6</v>
      </c>
    </row>
    <row r="11" spans="1:12" x14ac:dyDescent="0.15">
      <c r="A11">
        <v>2017</v>
      </c>
      <c r="B11" s="23">
        <v>3</v>
      </c>
      <c r="C11" s="23">
        <v>2</v>
      </c>
      <c r="D11" s="23">
        <v>0</v>
      </c>
      <c r="E11" s="23">
        <v>0</v>
      </c>
      <c r="F11" s="23">
        <v>49</v>
      </c>
      <c r="G11" s="23">
        <v>0</v>
      </c>
      <c r="H11" s="23">
        <v>0</v>
      </c>
      <c r="I11" s="52">
        <v>24.5</v>
      </c>
      <c r="J11" s="23">
        <v>28</v>
      </c>
      <c r="L11" s="23">
        <v>1</v>
      </c>
    </row>
    <row r="12" spans="1:12" x14ac:dyDescent="0.15">
      <c r="A12">
        <v>2019</v>
      </c>
      <c r="B12" s="23">
        <v>1</v>
      </c>
      <c r="C12" s="23">
        <v>1</v>
      </c>
      <c r="D12" s="23">
        <v>1</v>
      </c>
      <c r="E12" s="23">
        <v>0</v>
      </c>
      <c r="F12" s="23">
        <v>103</v>
      </c>
      <c r="G12" s="23">
        <v>1</v>
      </c>
      <c r="H12" s="23">
        <v>0</v>
      </c>
      <c r="I12" s="4" t="str">
        <f>IF(C12-D12=0,"--",F12/(C12-D12))</f>
        <v>--</v>
      </c>
      <c r="J12" s="23">
        <v>103</v>
      </c>
      <c r="K12" s="23" t="s">
        <v>355</v>
      </c>
      <c r="L12" s="23">
        <v>0</v>
      </c>
    </row>
    <row r="13" spans="1:12" x14ac:dyDescent="0.15">
      <c r="A13">
        <v>2020</v>
      </c>
      <c r="B13" s="23">
        <v>2</v>
      </c>
      <c r="C13" s="23">
        <v>2</v>
      </c>
      <c r="D13" s="23">
        <v>0</v>
      </c>
      <c r="E13" s="23">
        <v>0</v>
      </c>
      <c r="F13" s="23">
        <v>66</v>
      </c>
      <c r="G13" s="23">
        <v>0</v>
      </c>
      <c r="H13" s="23">
        <v>0</v>
      </c>
      <c r="I13" s="52">
        <f>IF(C13-D13=0,"--",F13/(C13-D13))</f>
        <v>33</v>
      </c>
      <c r="J13" s="28">
        <v>45</v>
      </c>
      <c r="K13" s="28" t="s">
        <v>414</v>
      </c>
      <c r="L13" s="23">
        <v>1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0">SUM(B8:B14)</f>
        <v>27</v>
      </c>
      <c r="C15" s="9">
        <f t="shared" si="0"/>
        <v>25</v>
      </c>
      <c r="D15" s="9">
        <f t="shared" si="0"/>
        <v>6</v>
      </c>
      <c r="E15" s="9">
        <f t="shared" si="0"/>
        <v>0</v>
      </c>
      <c r="F15" s="9">
        <f t="shared" si="0"/>
        <v>1064</v>
      </c>
      <c r="G15" s="9">
        <f t="shared" si="0"/>
        <v>2</v>
      </c>
      <c r="H15" s="9">
        <f t="shared" si="0"/>
        <v>6</v>
      </c>
      <c r="I15" s="10">
        <f>F15/(C15-D15)</f>
        <v>56</v>
      </c>
      <c r="J15" s="26">
        <f>MAX(J8:J14)</f>
        <v>105</v>
      </c>
      <c r="L15" s="9">
        <f>SUM(L8:L14)</f>
        <v>16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118</v>
      </c>
    </row>
    <row r="38" spans="1:10" x14ac:dyDescent="0.15">
      <c r="A38" s="5"/>
    </row>
    <row r="39" spans="1:10" x14ac:dyDescent="0.15">
      <c r="A39" t="s">
        <v>99</v>
      </c>
      <c r="B39" t="s">
        <v>112</v>
      </c>
      <c r="C39" t="s">
        <v>59</v>
      </c>
      <c r="D39" t="s">
        <v>60</v>
      </c>
      <c r="E39" t="s">
        <v>34</v>
      </c>
      <c r="F39" t="s">
        <v>62</v>
      </c>
      <c r="G39" s="1" t="s">
        <v>115</v>
      </c>
      <c r="H39" s="1" t="s">
        <v>113</v>
      </c>
      <c r="I39" s="1" t="s">
        <v>114</v>
      </c>
      <c r="J39" s="1" t="s">
        <v>61</v>
      </c>
    </row>
    <row r="40" spans="1:10" x14ac:dyDescent="0.15">
      <c r="A40">
        <v>2014</v>
      </c>
      <c r="B40"/>
      <c r="C40"/>
      <c r="D40"/>
      <c r="E40"/>
      <c r="F40"/>
      <c r="G40" s="4" t="str">
        <f>IF(ISERROR(E40/B40),"N/A",E40/B40)</f>
        <v>N/A</v>
      </c>
      <c r="H40" s="4" t="str">
        <f>IF(ISERROR((B40*6)/D40),"N/A",(B40*6)/D40)</f>
        <v>N/A</v>
      </c>
      <c r="I40" s="4" t="str">
        <f>IF(ISERROR(E40/D40),"N/A",E40/D40)</f>
        <v>N/A</v>
      </c>
    </row>
    <row r="41" spans="1:10" x14ac:dyDescent="0.15">
      <c r="A41">
        <v>2015</v>
      </c>
      <c r="B41">
        <v>43</v>
      </c>
      <c r="C41">
        <v>18</v>
      </c>
      <c r="D41">
        <v>16</v>
      </c>
      <c r="E41">
        <v>191</v>
      </c>
      <c r="F41">
        <v>0</v>
      </c>
      <c r="G41" s="4">
        <f>IF(ISERROR(E41/B41),"N/A",E41/B41)</f>
        <v>4.441860465116279</v>
      </c>
      <c r="H41" s="4">
        <f>IF(ISERROR((B41*6)/D41),"N/A",(B41*6)/D41)</f>
        <v>16.125</v>
      </c>
      <c r="I41" s="4">
        <f>IF(ISERROR(E41/D41),"N/A",E41/D41)</f>
        <v>11.9375</v>
      </c>
      <c r="J41" s="3" t="s">
        <v>262</v>
      </c>
    </row>
    <row r="42" spans="1:10" x14ac:dyDescent="0.15">
      <c r="A42">
        <v>2016</v>
      </c>
      <c r="B42" s="55">
        <v>15</v>
      </c>
      <c r="C42" s="23">
        <v>1</v>
      </c>
      <c r="D42" s="23">
        <v>2</v>
      </c>
      <c r="E42" s="23">
        <v>103</v>
      </c>
      <c r="F42" s="23">
        <v>0</v>
      </c>
      <c r="G42" s="4">
        <f t="shared" ref="G42" si="1">IF(ISERROR(E42/B42),"N/A",E42/B42)</f>
        <v>6.8666666666666663</v>
      </c>
      <c r="H42" s="4">
        <f t="shared" ref="H42" si="2">IF(ISERROR((B42*6)/D42),"N/A",(B42*6)/D42)</f>
        <v>45</v>
      </c>
      <c r="I42" s="4">
        <f t="shared" ref="I42" si="3">IF(ISERROR(E42/D42),"N/A",E42/D42)</f>
        <v>51.5</v>
      </c>
      <c r="J42" s="3" t="s">
        <v>285</v>
      </c>
    </row>
    <row r="43" spans="1:10" x14ac:dyDescent="0.15">
      <c r="A43">
        <v>2017</v>
      </c>
      <c r="B43" s="23">
        <v>8</v>
      </c>
      <c r="C43" s="23">
        <v>0</v>
      </c>
      <c r="D43" s="23">
        <v>1</v>
      </c>
      <c r="E43" s="23">
        <v>54</v>
      </c>
      <c r="F43" s="23">
        <v>0</v>
      </c>
      <c r="G43" s="4">
        <v>6.75</v>
      </c>
      <c r="H43" s="4">
        <v>48</v>
      </c>
      <c r="I43" s="4">
        <v>54</v>
      </c>
      <c r="J43" s="51" t="s">
        <v>346</v>
      </c>
    </row>
    <row r="44" spans="1:10" x14ac:dyDescent="0.15">
      <c r="A44">
        <v>2019</v>
      </c>
      <c r="B44" s="79">
        <v>0</v>
      </c>
      <c r="C44" s="23">
        <v>0</v>
      </c>
      <c r="D44" s="23">
        <v>0</v>
      </c>
      <c r="E44" s="23">
        <v>0</v>
      </c>
      <c r="F44" s="23">
        <v>0</v>
      </c>
      <c r="G44" s="4" t="str">
        <f>IF(ISERROR(E44/B44),"N/A",E44/B44)</f>
        <v>N/A</v>
      </c>
      <c r="H44" s="4" t="str">
        <f t="shared" ref="H44" si="4">IF(ISERROR((B44*6)/D44),"N/A",(B44*6)/D44)</f>
        <v>N/A</v>
      </c>
      <c r="I44" s="4" t="str">
        <f t="shared" ref="I44" si="5">IF(ISERROR(E44/D44),"N/A",E44/D44)</f>
        <v>N/A</v>
      </c>
      <c r="J44" s="51"/>
    </row>
    <row r="45" spans="1:10" x14ac:dyDescent="0.15">
      <c r="A45">
        <v>2020</v>
      </c>
      <c r="B45" s="23">
        <v>9</v>
      </c>
      <c r="C45" s="23">
        <v>0</v>
      </c>
      <c r="D45" s="23">
        <v>1</v>
      </c>
      <c r="E45" s="23">
        <v>63</v>
      </c>
      <c r="F45" s="23">
        <v>0</v>
      </c>
      <c r="G45" s="4">
        <f t="shared" ref="G45" si="6">IF(ISERROR(E45/B45),"N/A",E45/B45)</f>
        <v>7</v>
      </c>
      <c r="H45" s="4">
        <f t="shared" ref="H45" si="7">IF(ISERROR((B45*6)/D45),"N/A",(B45*6)/D45)</f>
        <v>54</v>
      </c>
      <c r="I45" s="4">
        <f t="shared" ref="I45" si="8">IF(ISERROR(E45/D45),"N/A",E45/D45)</f>
        <v>63</v>
      </c>
      <c r="J45" s="51" t="s">
        <v>456</v>
      </c>
    </row>
    <row r="46" spans="1:10" x14ac:dyDescent="0.15">
      <c r="B46"/>
      <c r="C46"/>
      <c r="D46"/>
      <c r="E46"/>
      <c r="F46"/>
      <c r="G46" s="1"/>
      <c r="H46" s="1"/>
      <c r="I46" s="1"/>
    </row>
    <row r="47" spans="1:10" x14ac:dyDescent="0.15">
      <c r="A47" t="s">
        <v>55</v>
      </c>
      <c r="B47">
        <f>SUM(B41:B46)</f>
        <v>75</v>
      </c>
      <c r="C47">
        <f>SUM(C41:C46)</f>
        <v>19</v>
      </c>
      <c r="D47">
        <f>SUM(D41:D46)</f>
        <v>20</v>
      </c>
      <c r="E47">
        <f>SUM(E41:E46)</f>
        <v>411</v>
      </c>
      <c r="F47">
        <f>SUM(F41:F46)</f>
        <v>0</v>
      </c>
      <c r="G47" s="4">
        <f>E47/B47</f>
        <v>5.48</v>
      </c>
      <c r="H47" s="4">
        <f>(B47*6)/D47</f>
        <v>22.5</v>
      </c>
      <c r="I47" s="4">
        <f>E47/D47</f>
        <v>20.55</v>
      </c>
      <c r="J47" s="3" t="s">
        <v>262</v>
      </c>
    </row>
  </sheetData>
  <hyperlinks>
    <hyperlink ref="A1" location="'Overall ave'!A1" display="(back to front sheet)" xr:uid="{00000000-0004-0000-10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/>
  <dimension ref="A1:R75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8" x14ac:dyDescent="0.15">
      <c r="A1" s="21" t="s">
        <v>164</v>
      </c>
      <c r="C1" s="9" t="s">
        <v>270</v>
      </c>
    </row>
    <row r="2" spans="1:18" x14ac:dyDescent="0.15">
      <c r="A2" s="5" t="s">
        <v>43</v>
      </c>
      <c r="B2" s="5" t="s">
        <v>157</v>
      </c>
    </row>
    <row r="3" spans="1:18" x14ac:dyDescent="0.15">
      <c r="A3" s="5" t="s">
        <v>108</v>
      </c>
      <c r="B3" s="17"/>
    </row>
    <row r="4" spans="1:18" hidden="1" x14ac:dyDescent="0.15">
      <c r="A4" s="9">
        <f>COUNTA(A8:A28)</f>
        <v>20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8" hidden="1" x14ac:dyDescent="0.15">
      <c r="A5" s="9">
        <f>COUNTA(A54:A74)</f>
        <v>20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8" x14ac:dyDescent="0.15">
      <c r="A6" s="9"/>
      <c r="L6" s="9"/>
    </row>
    <row r="7" spans="1:18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8" x14ac:dyDescent="0.15">
      <c r="A8">
        <v>2000</v>
      </c>
      <c r="B8" s="9">
        <v>8</v>
      </c>
      <c r="C8" s="9">
        <v>6</v>
      </c>
      <c r="D8" s="9">
        <v>1</v>
      </c>
      <c r="E8" s="9">
        <v>2</v>
      </c>
      <c r="F8" s="9">
        <v>16</v>
      </c>
      <c r="G8" s="9">
        <v>0</v>
      </c>
      <c r="H8" s="9">
        <v>0</v>
      </c>
      <c r="I8" s="1">
        <f t="shared" ref="I8:I23" si="0">IF(C8=0,"",ROUND(F8/(C8-D8),3))</f>
        <v>3.2</v>
      </c>
      <c r="J8" s="9">
        <v>6</v>
      </c>
      <c r="K8" t="s">
        <v>356</v>
      </c>
      <c r="L8" s="9">
        <v>2</v>
      </c>
    </row>
    <row r="9" spans="1:18" x14ac:dyDescent="0.15">
      <c r="A9">
        <v>2001</v>
      </c>
      <c r="B9" s="9">
        <v>8</v>
      </c>
      <c r="C9" s="9">
        <v>7</v>
      </c>
      <c r="D9" s="9">
        <v>0</v>
      </c>
      <c r="E9" s="9">
        <v>3</v>
      </c>
      <c r="F9" s="9">
        <v>25</v>
      </c>
      <c r="G9" s="9">
        <v>0</v>
      </c>
      <c r="H9" s="9">
        <v>0</v>
      </c>
      <c r="I9" s="1">
        <f t="shared" ref="I9" si="1">IF(C9=0,"",ROUND(F9/(C9-D9),3))</f>
        <v>3.5710000000000002</v>
      </c>
      <c r="J9" s="9">
        <v>7</v>
      </c>
      <c r="L9" s="9">
        <v>2</v>
      </c>
    </row>
    <row r="10" spans="1:18" x14ac:dyDescent="0.15">
      <c r="A10">
        <v>2002</v>
      </c>
      <c r="B10" s="9">
        <v>8</v>
      </c>
      <c r="C10" s="9">
        <v>7</v>
      </c>
      <c r="D10" s="9">
        <v>0</v>
      </c>
      <c r="F10" s="9">
        <v>25</v>
      </c>
      <c r="I10" s="1">
        <f t="shared" si="0"/>
        <v>3.5710000000000002</v>
      </c>
    </row>
    <row r="11" spans="1:18" x14ac:dyDescent="0.15">
      <c r="A11">
        <v>2003</v>
      </c>
      <c r="B11" s="9">
        <v>2</v>
      </c>
      <c r="C11" s="9">
        <v>1</v>
      </c>
      <c r="D11" s="9">
        <v>0</v>
      </c>
      <c r="F11" s="9">
        <v>0</v>
      </c>
      <c r="I11" s="1">
        <f t="shared" si="0"/>
        <v>0</v>
      </c>
      <c r="J11" s="9">
        <v>0</v>
      </c>
      <c r="L11">
        <v>0</v>
      </c>
    </row>
    <row r="12" spans="1:18" x14ac:dyDescent="0.15">
      <c r="A12">
        <v>2004</v>
      </c>
      <c r="B12" s="9">
        <v>1</v>
      </c>
      <c r="C12" s="9">
        <v>1</v>
      </c>
      <c r="D12" s="9">
        <v>0</v>
      </c>
      <c r="F12" s="9">
        <v>1</v>
      </c>
      <c r="I12" s="1">
        <f t="shared" si="0"/>
        <v>1</v>
      </c>
      <c r="J12">
        <v>1</v>
      </c>
      <c r="L12">
        <v>1</v>
      </c>
    </row>
    <row r="13" spans="1:18" x14ac:dyDescent="0.15">
      <c r="A13">
        <v>2005</v>
      </c>
      <c r="B13" s="9">
        <v>1</v>
      </c>
      <c r="C13" s="9">
        <v>1</v>
      </c>
      <c r="D13" s="9">
        <v>0</v>
      </c>
      <c r="E13" s="9">
        <v>1</v>
      </c>
      <c r="F13" s="9">
        <v>1</v>
      </c>
      <c r="I13" s="1">
        <f t="shared" si="0"/>
        <v>1</v>
      </c>
      <c r="J13">
        <v>9</v>
      </c>
      <c r="L13">
        <v>0</v>
      </c>
    </row>
    <row r="14" spans="1:18" x14ac:dyDescent="0.15">
      <c r="A14">
        <v>2006</v>
      </c>
      <c r="B14" s="9">
        <v>4</v>
      </c>
      <c r="C14" s="9">
        <v>4</v>
      </c>
      <c r="D14" s="9">
        <v>1</v>
      </c>
      <c r="E14" s="9">
        <v>0</v>
      </c>
      <c r="F14" s="9">
        <v>126</v>
      </c>
      <c r="H14" s="9">
        <v>1</v>
      </c>
      <c r="I14" s="1">
        <f t="shared" si="0"/>
        <v>42</v>
      </c>
      <c r="J14">
        <v>54</v>
      </c>
      <c r="L14">
        <v>1</v>
      </c>
    </row>
    <row r="15" spans="1:18" x14ac:dyDescent="0.15">
      <c r="A15">
        <v>2007</v>
      </c>
      <c r="B15" s="9">
        <v>6</v>
      </c>
      <c r="C15" s="9">
        <v>5</v>
      </c>
      <c r="D15" s="9">
        <v>2</v>
      </c>
      <c r="E15" s="9">
        <v>2</v>
      </c>
      <c r="F15" s="9">
        <v>34</v>
      </c>
      <c r="I15" s="1">
        <f t="shared" si="0"/>
        <v>11.333</v>
      </c>
      <c r="J15">
        <v>25</v>
      </c>
      <c r="L15">
        <v>4</v>
      </c>
      <c r="N15" s="9"/>
      <c r="O15" s="9"/>
      <c r="P15" s="9"/>
      <c r="Q15" s="9"/>
      <c r="R15" s="9"/>
    </row>
    <row r="16" spans="1:18" x14ac:dyDescent="0.15">
      <c r="A16">
        <v>2008</v>
      </c>
      <c r="B16" s="9">
        <v>5</v>
      </c>
      <c r="C16" s="9">
        <v>5</v>
      </c>
      <c r="D16" s="9">
        <v>0</v>
      </c>
      <c r="E16" s="9">
        <v>2</v>
      </c>
      <c r="F16" s="9">
        <v>40</v>
      </c>
      <c r="I16" s="1">
        <f t="shared" si="0"/>
        <v>8</v>
      </c>
      <c r="J16">
        <v>19</v>
      </c>
      <c r="L16">
        <v>0</v>
      </c>
    </row>
    <row r="17" spans="1:12" x14ac:dyDescent="0.15">
      <c r="A17">
        <v>2009</v>
      </c>
      <c r="B17" s="9">
        <v>8</v>
      </c>
      <c r="C17" s="9">
        <v>5</v>
      </c>
      <c r="D17" s="9">
        <v>0</v>
      </c>
      <c r="E17" s="9">
        <v>0</v>
      </c>
      <c r="F17" s="9">
        <v>36</v>
      </c>
      <c r="I17" s="1">
        <f t="shared" si="0"/>
        <v>7.2</v>
      </c>
      <c r="J17">
        <v>19</v>
      </c>
      <c r="L17">
        <v>0</v>
      </c>
    </row>
    <row r="18" spans="1:12" x14ac:dyDescent="0.15">
      <c r="A18">
        <v>2010</v>
      </c>
      <c r="B18">
        <v>7</v>
      </c>
      <c r="C18">
        <v>4</v>
      </c>
      <c r="D18">
        <v>0</v>
      </c>
      <c r="E18"/>
      <c r="F18">
        <v>27</v>
      </c>
      <c r="G18"/>
      <c r="H18"/>
      <c r="I18" s="1">
        <f t="shared" si="0"/>
        <v>6.75</v>
      </c>
      <c r="J18">
        <v>7</v>
      </c>
      <c r="L18">
        <v>2</v>
      </c>
    </row>
    <row r="19" spans="1:12" x14ac:dyDescent="0.15">
      <c r="A19">
        <v>2011</v>
      </c>
      <c r="B19">
        <v>4</v>
      </c>
      <c r="C19">
        <v>3</v>
      </c>
      <c r="D19">
        <v>1</v>
      </c>
      <c r="E19"/>
      <c r="F19">
        <v>16</v>
      </c>
      <c r="G19"/>
      <c r="H19"/>
      <c r="I19" s="1">
        <f t="shared" si="0"/>
        <v>8</v>
      </c>
      <c r="J19">
        <v>13</v>
      </c>
      <c r="L19">
        <v>1</v>
      </c>
    </row>
    <row r="20" spans="1:12" x14ac:dyDescent="0.15">
      <c r="A20">
        <v>2012</v>
      </c>
      <c r="B20" s="9">
        <v>2</v>
      </c>
      <c r="C20" s="9">
        <v>0</v>
      </c>
      <c r="D20" s="9">
        <v>0</v>
      </c>
      <c r="E20" s="9">
        <v>0</v>
      </c>
      <c r="F20" s="9">
        <v>0</v>
      </c>
      <c r="I20" s="1" t="str">
        <f t="shared" si="0"/>
        <v/>
      </c>
      <c r="L20">
        <v>0</v>
      </c>
    </row>
    <row r="21" spans="1:12" x14ac:dyDescent="0.15">
      <c r="A21">
        <v>2013</v>
      </c>
      <c r="B21" s="23">
        <v>3</v>
      </c>
      <c r="C21" s="23">
        <v>2</v>
      </c>
      <c r="D21" s="23">
        <v>1</v>
      </c>
      <c r="E21" s="23"/>
      <c r="F21" s="23">
        <v>76</v>
      </c>
      <c r="H21" s="9">
        <v>1</v>
      </c>
      <c r="I21" s="1">
        <f t="shared" si="0"/>
        <v>76</v>
      </c>
      <c r="J21">
        <v>59</v>
      </c>
      <c r="K21" t="s">
        <v>356</v>
      </c>
      <c r="L21">
        <v>0</v>
      </c>
    </row>
    <row r="22" spans="1:12" x14ac:dyDescent="0.15">
      <c r="A22">
        <v>2014</v>
      </c>
      <c r="B22" s="23">
        <v>4</v>
      </c>
      <c r="C22" s="23">
        <v>3</v>
      </c>
      <c r="D22" s="23">
        <v>0</v>
      </c>
      <c r="E22" s="23"/>
      <c r="F22" s="23">
        <v>37</v>
      </c>
      <c r="I22" s="1">
        <f t="shared" si="0"/>
        <v>12.333</v>
      </c>
      <c r="J22">
        <v>26</v>
      </c>
      <c r="L22">
        <v>1</v>
      </c>
    </row>
    <row r="23" spans="1:12" x14ac:dyDescent="0.15">
      <c r="A23">
        <v>2015</v>
      </c>
      <c r="B23" s="23">
        <v>1</v>
      </c>
      <c r="C23" s="23">
        <v>1</v>
      </c>
      <c r="D23" s="23">
        <v>0</v>
      </c>
      <c r="E23" s="23"/>
      <c r="F23" s="23">
        <v>39</v>
      </c>
      <c r="I23" s="1">
        <f t="shared" si="0"/>
        <v>39</v>
      </c>
      <c r="J23">
        <v>39</v>
      </c>
      <c r="L23">
        <v>0</v>
      </c>
    </row>
    <row r="24" spans="1:12" x14ac:dyDescent="0.15">
      <c r="A24">
        <v>2016</v>
      </c>
      <c r="B24" s="23">
        <v>2</v>
      </c>
      <c r="C24" s="23">
        <v>1</v>
      </c>
      <c r="D24" s="23">
        <v>0</v>
      </c>
      <c r="E24" s="23">
        <v>0</v>
      </c>
      <c r="F24" s="23">
        <v>5</v>
      </c>
      <c r="G24" s="23">
        <v>0</v>
      </c>
      <c r="H24" s="23">
        <v>0</v>
      </c>
      <c r="I24" s="4">
        <f>IF(C24-D24=0,"--",F24/(C24-D24))</f>
        <v>5</v>
      </c>
      <c r="J24" s="23">
        <v>5</v>
      </c>
      <c r="L24">
        <v>3</v>
      </c>
    </row>
    <row r="25" spans="1:12" x14ac:dyDescent="0.15">
      <c r="A25">
        <v>2017</v>
      </c>
      <c r="B25" s="23">
        <v>9</v>
      </c>
      <c r="C25" s="23">
        <v>9</v>
      </c>
      <c r="D25" s="23">
        <v>0</v>
      </c>
      <c r="E25" s="23">
        <v>1</v>
      </c>
      <c r="F25" s="23">
        <v>162</v>
      </c>
      <c r="G25" s="23">
        <v>0</v>
      </c>
      <c r="H25" s="23">
        <v>0</v>
      </c>
      <c r="I25" s="52">
        <v>18</v>
      </c>
      <c r="J25" s="23">
        <v>41</v>
      </c>
      <c r="L25" s="23">
        <v>1</v>
      </c>
    </row>
    <row r="26" spans="1:12" x14ac:dyDescent="0.15">
      <c r="A26">
        <v>2019</v>
      </c>
      <c r="B26" s="23">
        <v>2</v>
      </c>
      <c r="C26" s="23">
        <v>1</v>
      </c>
      <c r="D26" s="23">
        <v>0</v>
      </c>
      <c r="E26" s="23">
        <v>0</v>
      </c>
      <c r="F26" s="23">
        <v>15</v>
      </c>
      <c r="G26" s="23">
        <v>0</v>
      </c>
      <c r="H26" s="23">
        <v>0</v>
      </c>
      <c r="I26" s="52">
        <f>IF(C26-D26=0,"--",F26/(C26-D26))</f>
        <v>15</v>
      </c>
      <c r="J26" s="23">
        <v>15</v>
      </c>
      <c r="K26" s="23"/>
      <c r="L26" s="23">
        <v>0</v>
      </c>
    </row>
    <row r="27" spans="1:12" x14ac:dyDescent="0.15">
      <c r="A27">
        <v>2020</v>
      </c>
      <c r="B27" s="23">
        <v>6</v>
      </c>
      <c r="C27" s="23">
        <v>7</v>
      </c>
      <c r="D27" s="23">
        <v>0</v>
      </c>
      <c r="E27" s="23">
        <v>0</v>
      </c>
      <c r="F27" s="23">
        <v>266</v>
      </c>
      <c r="G27" s="23">
        <v>0</v>
      </c>
      <c r="H27" s="23">
        <v>2</v>
      </c>
      <c r="I27" s="52">
        <f>IF(C27-D27=0,"--",F27/(C27-D27))</f>
        <v>38</v>
      </c>
      <c r="J27" s="28">
        <v>66</v>
      </c>
      <c r="K27" s="28" t="s">
        <v>414</v>
      </c>
      <c r="L27" s="23">
        <v>2</v>
      </c>
    </row>
    <row r="28" spans="1:12" x14ac:dyDescent="0.15">
      <c r="I28" s="9"/>
    </row>
    <row r="29" spans="1:12" x14ac:dyDescent="0.15">
      <c r="A29" t="s">
        <v>142</v>
      </c>
      <c r="B29" s="9">
        <f t="shared" ref="B29:H29" si="2">SUM(B8:B28)</f>
        <v>91</v>
      </c>
      <c r="C29" s="9">
        <f t="shared" si="2"/>
        <v>73</v>
      </c>
      <c r="D29" s="9">
        <f t="shared" si="2"/>
        <v>6</v>
      </c>
      <c r="E29" s="9">
        <f t="shared" si="2"/>
        <v>11</v>
      </c>
      <c r="F29" s="9">
        <f t="shared" si="2"/>
        <v>947</v>
      </c>
      <c r="G29" s="9">
        <f t="shared" si="2"/>
        <v>0</v>
      </c>
      <c r="H29" s="9">
        <f t="shared" si="2"/>
        <v>4</v>
      </c>
      <c r="I29" s="10">
        <f>F29/(C29-D29)</f>
        <v>14.134328358208956</v>
      </c>
      <c r="J29">
        <f>MAX(J8:J28)</f>
        <v>66</v>
      </c>
      <c r="K29" t="str">
        <f>IF(INDEX(K8:K28,MATCH(J29,J8:J28,0),)=0,"",INDEX(K8:K28,MATCH(J29,J8:J28,0),))</f>
        <v/>
      </c>
      <c r="L29" s="9">
        <f>SUM(L8:L28)</f>
        <v>20</v>
      </c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  <row r="36" spans="8:8" x14ac:dyDescent="0.15">
      <c r="H36" s="10"/>
    </row>
    <row r="37" spans="8:8" x14ac:dyDescent="0.15">
      <c r="H37" s="10"/>
    </row>
    <row r="38" spans="8:8" x14ac:dyDescent="0.15">
      <c r="H38" s="10"/>
    </row>
    <row r="39" spans="8:8" x14ac:dyDescent="0.15">
      <c r="H39" s="10"/>
    </row>
    <row r="40" spans="8:8" x14ac:dyDescent="0.15">
      <c r="H40" s="10"/>
    </row>
    <row r="41" spans="8:8" x14ac:dyDescent="0.15">
      <c r="H41" s="10"/>
    </row>
    <row r="42" spans="8:8" x14ac:dyDescent="0.15">
      <c r="H42" s="10"/>
    </row>
    <row r="43" spans="8:8" x14ac:dyDescent="0.15">
      <c r="H43" s="10"/>
    </row>
    <row r="44" spans="8:8" x14ac:dyDescent="0.15">
      <c r="H44" s="10"/>
    </row>
    <row r="45" spans="8:8" x14ac:dyDescent="0.15">
      <c r="H45" s="10"/>
    </row>
    <row r="46" spans="8:8" x14ac:dyDescent="0.15">
      <c r="H46" s="10"/>
    </row>
    <row r="47" spans="8:8" x14ac:dyDescent="0.15">
      <c r="H47" s="10"/>
    </row>
    <row r="48" spans="8:8" x14ac:dyDescent="0.15">
      <c r="H48" s="10"/>
    </row>
    <row r="51" spans="1:10" x14ac:dyDescent="0.15">
      <c r="A51" s="5" t="s">
        <v>118</v>
      </c>
    </row>
    <row r="52" spans="1:10" x14ac:dyDescent="0.15">
      <c r="A52" s="5"/>
    </row>
    <row r="53" spans="1:10" x14ac:dyDescent="0.15">
      <c r="A53" t="s">
        <v>99</v>
      </c>
      <c r="B53" t="s">
        <v>58</v>
      </c>
      <c r="C53" t="s">
        <v>59</v>
      </c>
      <c r="D53" t="s">
        <v>60</v>
      </c>
      <c r="E53" t="s">
        <v>34</v>
      </c>
      <c r="F53" t="s">
        <v>62</v>
      </c>
      <c r="G53" s="1" t="s">
        <v>63</v>
      </c>
      <c r="H53" s="1" t="s">
        <v>64</v>
      </c>
      <c r="I53" s="1" t="s">
        <v>36</v>
      </c>
      <c r="J53" s="1" t="s">
        <v>61</v>
      </c>
    </row>
    <row r="54" spans="1:10" x14ac:dyDescent="0.15">
      <c r="A54">
        <v>2000</v>
      </c>
      <c r="B54">
        <v>8.1</v>
      </c>
      <c r="C54">
        <v>1</v>
      </c>
      <c r="D54">
        <v>3</v>
      </c>
      <c r="E54">
        <v>38</v>
      </c>
      <c r="F54"/>
      <c r="G54" s="10">
        <f t="shared" ref="G54:G60" si="3">IF(ISERROR(E54/B54),"N/A",E54/B54)</f>
        <v>4.6913580246913584</v>
      </c>
      <c r="H54" s="10">
        <f t="shared" ref="H54:H60" si="4">IF(ISERROR((B54*6)/D54),"N/A",(B54*6)/D54)</f>
        <v>16.2</v>
      </c>
      <c r="I54" s="10">
        <f t="shared" ref="I54:I60" si="5">IF(ISERROR(E54/D54),"N/A",E54/D54)</f>
        <v>12.666666666666666</v>
      </c>
      <c r="J54" s="3" t="s">
        <v>199</v>
      </c>
    </row>
    <row r="55" spans="1:10" x14ac:dyDescent="0.15">
      <c r="A55">
        <v>2001</v>
      </c>
      <c r="B55">
        <v>9.1</v>
      </c>
      <c r="C55">
        <v>1</v>
      </c>
      <c r="D55">
        <v>1</v>
      </c>
      <c r="E55">
        <v>35</v>
      </c>
      <c r="F55"/>
      <c r="G55" s="10">
        <f t="shared" ref="G55" si="6">IF(ISERROR(E55/B55),"N/A",E55/B55)</f>
        <v>3.8461538461538463</v>
      </c>
      <c r="H55" s="10">
        <f t="shared" ref="H55" si="7">IF(ISERROR((B55*6)/D55),"N/A",(B55*6)/D55)</f>
        <v>54.599999999999994</v>
      </c>
      <c r="I55" s="10">
        <f t="shared" ref="I55" si="8">IF(ISERROR(E55/D55),"N/A",E55/D55)</f>
        <v>35</v>
      </c>
      <c r="J55" s="3" t="s">
        <v>440</v>
      </c>
    </row>
    <row r="56" spans="1:10" x14ac:dyDescent="0.15">
      <c r="A56">
        <v>2002</v>
      </c>
      <c r="B56">
        <v>9.1</v>
      </c>
      <c r="C56">
        <v>1</v>
      </c>
      <c r="D56">
        <v>1</v>
      </c>
      <c r="E56">
        <v>35</v>
      </c>
      <c r="F56"/>
      <c r="G56" s="10">
        <f t="shared" si="3"/>
        <v>3.8461538461538463</v>
      </c>
      <c r="H56" s="10">
        <f t="shared" si="4"/>
        <v>54.599999999999994</v>
      </c>
      <c r="I56" s="10">
        <f t="shared" si="5"/>
        <v>35</v>
      </c>
    </row>
    <row r="57" spans="1:10" x14ac:dyDescent="0.15">
      <c r="A57">
        <v>2003</v>
      </c>
      <c r="B57">
        <v>4</v>
      </c>
      <c r="C57">
        <v>0</v>
      </c>
      <c r="D57">
        <v>2</v>
      </c>
      <c r="E57">
        <v>28</v>
      </c>
      <c r="F57"/>
      <c r="G57" s="10">
        <f t="shared" si="3"/>
        <v>7</v>
      </c>
      <c r="H57" s="10">
        <f t="shared" si="4"/>
        <v>12</v>
      </c>
      <c r="I57" s="10">
        <f t="shared" si="5"/>
        <v>14</v>
      </c>
    </row>
    <row r="58" spans="1:10" x14ac:dyDescent="0.15">
      <c r="A58">
        <v>2004</v>
      </c>
      <c r="B58">
        <v>0</v>
      </c>
      <c r="C58">
        <v>0</v>
      </c>
      <c r="D58">
        <v>0</v>
      </c>
      <c r="E58">
        <v>0</v>
      </c>
      <c r="F58"/>
      <c r="G58" s="10" t="str">
        <f t="shared" si="3"/>
        <v>N/A</v>
      </c>
      <c r="H58" s="10" t="str">
        <f t="shared" si="4"/>
        <v>N/A</v>
      </c>
      <c r="I58" s="10" t="str">
        <f t="shared" si="5"/>
        <v>N/A</v>
      </c>
    </row>
    <row r="59" spans="1:10" x14ac:dyDescent="0.15">
      <c r="A59">
        <v>2005</v>
      </c>
      <c r="B59">
        <v>16</v>
      </c>
      <c r="C59">
        <v>2</v>
      </c>
      <c r="D59">
        <v>3</v>
      </c>
      <c r="E59">
        <v>103</v>
      </c>
      <c r="F59"/>
      <c r="G59" s="10">
        <f t="shared" si="3"/>
        <v>6.4375</v>
      </c>
      <c r="H59" s="10">
        <f t="shared" si="4"/>
        <v>32</v>
      </c>
      <c r="I59" s="10">
        <f t="shared" si="5"/>
        <v>34.333333333333336</v>
      </c>
      <c r="J59" s="3" t="s">
        <v>207</v>
      </c>
    </row>
    <row r="60" spans="1:10" x14ac:dyDescent="0.15">
      <c r="A60">
        <v>2006</v>
      </c>
      <c r="B60">
        <v>16</v>
      </c>
      <c r="C60">
        <v>2</v>
      </c>
      <c r="D60">
        <v>3</v>
      </c>
      <c r="E60">
        <v>103</v>
      </c>
      <c r="F60"/>
      <c r="G60" s="10">
        <f t="shared" si="3"/>
        <v>6.4375</v>
      </c>
      <c r="H60" s="10">
        <f t="shared" si="4"/>
        <v>32</v>
      </c>
      <c r="I60" s="10">
        <f t="shared" si="5"/>
        <v>34.333333333333336</v>
      </c>
      <c r="J60" s="3" t="s">
        <v>205</v>
      </c>
    </row>
    <row r="61" spans="1:10" x14ac:dyDescent="0.15">
      <c r="A61">
        <v>2007</v>
      </c>
      <c r="B61">
        <v>36.4</v>
      </c>
      <c r="C61">
        <v>4</v>
      </c>
      <c r="D61">
        <v>6</v>
      </c>
      <c r="E61">
        <v>167</v>
      </c>
      <c r="F61"/>
      <c r="G61" s="10">
        <f>IF(ISERROR(E61/B61),"N/A",E61/B61)</f>
        <v>4.5879120879120885</v>
      </c>
      <c r="H61" s="10">
        <f>IF(ISERROR((B61*6)/D61),"N/A",(B61*6)/D61)</f>
        <v>36.4</v>
      </c>
      <c r="I61" s="10">
        <f>IF(ISERROR(E61/D61),"N/A",E61/D61)</f>
        <v>27.833333333333332</v>
      </c>
      <c r="J61" s="3" t="s">
        <v>66</v>
      </c>
    </row>
    <row r="62" spans="1:10" x14ac:dyDescent="0.15">
      <c r="A62">
        <v>2008</v>
      </c>
      <c r="B62">
        <v>40</v>
      </c>
      <c r="C62">
        <v>4</v>
      </c>
      <c r="D62">
        <v>7</v>
      </c>
      <c r="E62">
        <v>139</v>
      </c>
      <c r="F62"/>
      <c r="G62" s="10">
        <f t="shared" ref="G62:G65" si="9">IF(ISERROR(E62/B62),"N/A",E62/B62)</f>
        <v>3.4750000000000001</v>
      </c>
      <c r="H62" s="10">
        <f t="shared" ref="H62:H65" si="10">IF(ISERROR((B62*6)/D62),"N/A",(B62*6)/D62)</f>
        <v>34.285714285714285</v>
      </c>
      <c r="I62" s="10">
        <f t="shared" ref="I62:I64" si="11">IF(ISERROR(E62/D62),"N/A",E62/D62)</f>
        <v>19.857142857142858</v>
      </c>
      <c r="J62" s="3" t="s">
        <v>7</v>
      </c>
    </row>
    <row r="63" spans="1:10" x14ac:dyDescent="0.15">
      <c r="A63">
        <v>2009</v>
      </c>
      <c r="B63">
        <v>44.4</v>
      </c>
      <c r="C63">
        <v>4</v>
      </c>
      <c r="D63">
        <v>7</v>
      </c>
      <c r="E63">
        <v>202</v>
      </c>
      <c r="F63"/>
      <c r="G63" s="10">
        <f t="shared" si="9"/>
        <v>4.5495495495495497</v>
      </c>
      <c r="H63" s="10">
        <f t="shared" si="10"/>
        <v>38.057142857142857</v>
      </c>
      <c r="I63" s="10">
        <f t="shared" si="11"/>
        <v>28.857142857142858</v>
      </c>
      <c r="J63" s="3" t="s">
        <v>192</v>
      </c>
    </row>
    <row r="64" spans="1:10" x14ac:dyDescent="0.15">
      <c r="A64">
        <v>2010</v>
      </c>
      <c r="B64">
        <v>37.4</v>
      </c>
      <c r="C64">
        <v>3</v>
      </c>
      <c r="D64">
        <v>6</v>
      </c>
      <c r="E64">
        <v>159</v>
      </c>
      <c r="F64"/>
      <c r="G64" s="10">
        <f t="shared" si="9"/>
        <v>4.2513368983957225</v>
      </c>
      <c r="H64" s="10">
        <f t="shared" si="10"/>
        <v>37.4</v>
      </c>
      <c r="I64" s="10">
        <f t="shared" si="11"/>
        <v>26.5</v>
      </c>
      <c r="J64" s="3" t="s">
        <v>193</v>
      </c>
    </row>
    <row r="65" spans="1:10" x14ac:dyDescent="0.15">
      <c r="A65">
        <v>2011</v>
      </c>
      <c r="B65">
        <v>20</v>
      </c>
      <c r="C65">
        <v>1</v>
      </c>
      <c r="D65">
        <v>8</v>
      </c>
      <c r="E65">
        <v>89</v>
      </c>
      <c r="F65"/>
      <c r="G65" s="10">
        <f t="shared" si="9"/>
        <v>4.45</v>
      </c>
      <c r="H65" s="10">
        <f t="shared" si="10"/>
        <v>15</v>
      </c>
      <c r="I65" s="10">
        <f t="shared" ref="I65:I70" si="12">IF(ISERROR(E65/D65),"N/A",E65/D65)</f>
        <v>11.125</v>
      </c>
      <c r="J65" s="3" t="s">
        <v>194</v>
      </c>
    </row>
    <row r="66" spans="1:10" x14ac:dyDescent="0.15">
      <c r="A66">
        <v>2012</v>
      </c>
      <c r="B66">
        <v>8.4</v>
      </c>
      <c r="C66">
        <v>2</v>
      </c>
      <c r="D66">
        <v>2</v>
      </c>
      <c r="E66">
        <v>46</v>
      </c>
      <c r="F66"/>
      <c r="G66" s="10">
        <f t="shared" ref="G66:G70" si="13">IF(ISERROR(E66/B66),"N/A",E66/B66)</f>
        <v>5.4761904761904763</v>
      </c>
      <c r="H66" s="10">
        <f t="shared" ref="H66:H70" si="14">IF(ISERROR((B66*6)/D66),"N/A",(B66*6)/D66)</f>
        <v>25.200000000000003</v>
      </c>
      <c r="I66" s="10">
        <f t="shared" si="12"/>
        <v>23</v>
      </c>
      <c r="J66" s="3" t="s">
        <v>195</v>
      </c>
    </row>
    <row r="67" spans="1:10" x14ac:dyDescent="0.15">
      <c r="A67">
        <v>2013</v>
      </c>
      <c r="B67">
        <v>9</v>
      </c>
      <c r="C67">
        <v>0</v>
      </c>
      <c r="D67">
        <v>0</v>
      </c>
      <c r="E67">
        <v>60</v>
      </c>
      <c r="F67"/>
      <c r="G67" s="10">
        <f t="shared" si="13"/>
        <v>6.666666666666667</v>
      </c>
      <c r="H67" s="10" t="str">
        <f t="shared" si="14"/>
        <v>N/A</v>
      </c>
      <c r="I67" s="10" t="str">
        <f t="shared" si="12"/>
        <v>N/A</v>
      </c>
      <c r="J67" s="3"/>
    </row>
    <row r="68" spans="1:10" x14ac:dyDescent="0.15">
      <c r="A68">
        <v>2014</v>
      </c>
      <c r="B68">
        <v>32</v>
      </c>
      <c r="C68">
        <v>4</v>
      </c>
      <c r="D68">
        <v>6</v>
      </c>
      <c r="E68">
        <v>110</v>
      </c>
      <c r="F68"/>
      <c r="G68" s="10">
        <f t="shared" si="13"/>
        <v>3.4375</v>
      </c>
      <c r="H68" s="10">
        <f t="shared" si="14"/>
        <v>32</v>
      </c>
      <c r="I68" s="10">
        <f t="shared" si="12"/>
        <v>18.333333333333332</v>
      </c>
      <c r="J68" s="3" t="s">
        <v>234</v>
      </c>
    </row>
    <row r="69" spans="1:10" x14ac:dyDescent="0.15">
      <c r="A69">
        <v>2015</v>
      </c>
      <c r="B69">
        <v>9</v>
      </c>
      <c r="C69">
        <v>0</v>
      </c>
      <c r="D69">
        <v>2</v>
      </c>
      <c r="E69">
        <v>62</v>
      </c>
      <c r="F69"/>
      <c r="G69" s="10">
        <f t="shared" si="13"/>
        <v>6.8888888888888893</v>
      </c>
      <c r="H69" s="10">
        <f t="shared" si="14"/>
        <v>27</v>
      </c>
      <c r="I69" s="10">
        <f t="shared" si="12"/>
        <v>31</v>
      </c>
      <c r="J69" s="39" t="s">
        <v>242</v>
      </c>
    </row>
    <row r="70" spans="1:10" x14ac:dyDescent="0.15">
      <c r="A70">
        <v>2016</v>
      </c>
      <c r="B70" s="23">
        <v>11</v>
      </c>
      <c r="C70" s="23">
        <v>2</v>
      </c>
      <c r="D70" s="23">
        <v>1</v>
      </c>
      <c r="E70" s="23">
        <v>48</v>
      </c>
      <c r="F70" s="23">
        <v>0</v>
      </c>
      <c r="G70" s="10">
        <f t="shared" si="13"/>
        <v>4.3636363636363633</v>
      </c>
      <c r="H70" s="10">
        <f t="shared" si="14"/>
        <v>66</v>
      </c>
      <c r="I70" s="10">
        <f t="shared" si="12"/>
        <v>48</v>
      </c>
      <c r="J70" s="40" t="s">
        <v>284</v>
      </c>
    </row>
    <row r="71" spans="1:10" x14ac:dyDescent="0.15">
      <c r="A71">
        <v>2017</v>
      </c>
      <c r="B71" s="23">
        <v>28.1</v>
      </c>
      <c r="C71" s="23">
        <v>2</v>
      </c>
      <c r="D71" s="23">
        <v>8</v>
      </c>
      <c r="E71" s="23">
        <v>100</v>
      </c>
      <c r="F71" s="23">
        <v>0</v>
      </c>
      <c r="G71" s="52">
        <v>3.5587188612099641</v>
      </c>
      <c r="H71" s="52">
        <v>21.075000000000003</v>
      </c>
      <c r="I71" s="52">
        <v>12.5</v>
      </c>
      <c r="J71" s="51" t="s">
        <v>2</v>
      </c>
    </row>
    <row r="72" spans="1:10" x14ac:dyDescent="0.15">
      <c r="A72">
        <v>2019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10" t="str">
        <f t="shared" ref="G72" si="15">IF(ISERROR(E72/B72),"N/A",E72/B72)</f>
        <v>N/A</v>
      </c>
      <c r="H72" s="10" t="str">
        <f t="shared" ref="H72" si="16">IF(ISERROR((B72*6)/D72),"N/A",(B72*6)/D72)</f>
        <v>N/A</v>
      </c>
      <c r="I72" s="10" t="str">
        <f t="shared" ref="I72" si="17">IF(ISERROR(E72/D72),"N/A",E72/D72)</f>
        <v>N/A</v>
      </c>
      <c r="J72" s="51"/>
    </row>
    <row r="73" spans="1:10" x14ac:dyDescent="0.15">
      <c r="A73">
        <v>2020</v>
      </c>
      <c r="B73" s="23">
        <v>24</v>
      </c>
      <c r="C73" s="23">
        <v>0</v>
      </c>
      <c r="D73" s="23">
        <v>4</v>
      </c>
      <c r="E73" s="23">
        <v>153</v>
      </c>
      <c r="F73" s="23">
        <v>0</v>
      </c>
      <c r="G73" s="52">
        <f t="shared" ref="G73" si="18">IF(ISERROR(E73/B73),"N/A",E73/B73)</f>
        <v>6.375</v>
      </c>
      <c r="H73" s="52">
        <f t="shared" ref="H73" si="19">IF(ISERROR((B73*6)/D73),"N/A",(B73*6)/D73)</f>
        <v>36</v>
      </c>
      <c r="I73" s="52">
        <f t="shared" ref="I73" si="20">IF(ISERROR(E73/D73),"N/A",E73/D73)</f>
        <v>38.25</v>
      </c>
      <c r="J73" s="51" t="s">
        <v>457</v>
      </c>
    </row>
    <row r="74" spans="1:10" x14ac:dyDescent="0.15">
      <c r="B74"/>
      <c r="C74"/>
      <c r="D74"/>
      <c r="E74"/>
      <c r="F74"/>
      <c r="G74" s="1"/>
      <c r="H74" s="1"/>
      <c r="I74" s="1"/>
      <c r="J74" s="3"/>
    </row>
    <row r="75" spans="1:10" x14ac:dyDescent="0.15">
      <c r="A75" t="s">
        <v>55</v>
      </c>
      <c r="B75">
        <f>SUM(B54:B74)</f>
        <v>362</v>
      </c>
      <c r="C75">
        <f>SUM(C54:C74)</f>
        <v>33</v>
      </c>
      <c r="D75">
        <f>SUM(D54:D74)</f>
        <v>70</v>
      </c>
      <c r="E75">
        <f>SUM(E54:E74)</f>
        <v>1677</v>
      </c>
      <c r="F75">
        <f>SUM(F54:F74)</f>
        <v>0</v>
      </c>
      <c r="G75" s="1">
        <f>E75/B75</f>
        <v>4.6325966850828726</v>
      </c>
      <c r="H75" s="1">
        <f>(B75*6)/D75</f>
        <v>31.028571428571428</v>
      </c>
      <c r="I75" s="1">
        <f>E75/D75</f>
        <v>23.957142857142856</v>
      </c>
      <c r="J75" s="3" t="s">
        <v>7</v>
      </c>
    </row>
  </sheetData>
  <hyperlinks>
    <hyperlink ref="A1" location="'Overall ave'!A1" display="(back to front sheet)" xr:uid="{00000000-0004-0000-11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4"/>
  <sheetViews>
    <sheetView zoomScale="110" zoomScaleNormal="110" workbookViewId="0"/>
  </sheetViews>
  <sheetFormatPr baseColWidth="10" defaultColWidth="8.83203125" defaultRowHeight="13" x14ac:dyDescent="0.15"/>
  <cols>
    <col min="2" max="2" width="9.1640625" style="3" customWidth="1"/>
    <col min="3" max="3" width="9.1640625" style="4" customWidth="1"/>
    <col min="4" max="6" width="9.1640625" style="3" customWidth="1"/>
    <col min="7" max="7" width="10.1640625" style="3" customWidth="1"/>
    <col min="8" max="8" width="9.1640625" style="3" customWidth="1"/>
  </cols>
  <sheetData>
    <row r="1" spans="1:8" x14ac:dyDescent="0.15">
      <c r="A1" t="s">
        <v>98</v>
      </c>
    </row>
    <row r="2" spans="1:8" x14ac:dyDescent="0.15">
      <c r="A2" t="s">
        <v>99</v>
      </c>
      <c r="B2" s="3" t="s">
        <v>100</v>
      </c>
      <c r="C2" s="4" t="s">
        <v>101</v>
      </c>
      <c r="D2" s="3" t="s">
        <v>102</v>
      </c>
      <c r="E2" s="3" t="s">
        <v>103</v>
      </c>
      <c r="F2" s="3" t="s">
        <v>106</v>
      </c>
      <c r="G2" s="3" t="s">
        <v>105</v>
      </c>
      <c r="H2" s="3" t="s">
        <v>104</v>
      </c>
    </row>
    <row r="3" spans="1:8" x14ac:dyDescent="0.15">
      <c r="A3">
        <v>1985</v>
      </c>
      <c r="B3" s="8">
        <f>SUM(C3:F3)</f>
        <v>23</v>
      </c>
      <c r="C3" s="8">
        <v>12</v>
      </c>
      <c r="D3" s="3">
        <v>5</v>
      </c>
      <c r="E3" s="3">
        <v>6</v>
      </c>
      <c r="G3" s="3">
        <v>3</v>
      </c>
      <c r="H3" s="3">
        <v>0</v>
      </c>
    </row>
    <row r="4" spans="1:8" x14ac:dyDescent="0.15">
      <c r="A4">
        <v>1986</v>
      </c>
      <c r="C4" s="8"/>
    </row>
    <row r="5" spans="1:8" x14ac:dyDescent="0.15">
      <c r="A5">
        <v>1987</v>
      </c>
      <c r="B5" s="8">
        <f>SUM(C5:F5)</f>
        <v>23</v>
      </c>
      <c r="C5" s="8">
        <v>9</v>
      </c>
      <c r="D5" s="3">
        <v>8</v>
      </c>
      <c r="E5" s="3">
        <v>6</v>
      </c>
    </row>
    <row r="6" spans="1:8" x14ac:dyDescent="0.15">
      <c r="A6">
        <v>1988</v>
      </c>
      <c r="B6" s="8">
        <f>SUM(C6:F6)</f>
        <v>30</v>
      </c>
      <c r="C6" s="8">
        <v>14</v>
      </c>
      <c r="D6" s="3">
        <v>12</v>
      </c>
      <c r="E6" s="3">
        <v>4</v>
      </c>
      <c r="H6" s="3">
        <v>9</v>
      </c>
    </row>
    <row r="7" spans="1:8" x14ac:dyDescent="0.15">
      <c r="A7">
        <v>1989</v>
      </c>
      <c r="C7" s="8"/>
    </row>
    <row r="8" spans="1:8" x14ac:dyDescent="0.15">
      <c r="A8">
        <v>1990</v>
      </c>
      <c r="B8" s="8">
        <f>SUM(C8:F8)</f>
        <v>26</v>
      </c>
      <c r="C8" s="8">
        <v>9</v>
      </c>
      <c r="D8" s="3">
        <v>9</v>
      </c>
      <c r="E8" s="3">
        <v>8</v>
      </c>
      <c r="H8" s="3">
        <v>4</v>
      </c>
    </row>
    <row r="9" spans="1:8" x14ac:dyDescent="0.15">
      <c r="A9">
        <v>1991</v>
      </c>
      <c r="B9" s="8">
        <f t="shared" ref="B9:B13" si="0">SUM(C9:F9)</f>
        <v>25</v>
      </c>
      <c r="C9" s="8">
        <v>6</v>
      </c>
      <c r="D9" s="3">
        <v>11</v>
      </c>
      <c r="E9" s="3">
        <v>7</v>
      </c>
      <c r="F9" s="3">
        <v>1</v>
      </c>
      <c r="H9" s="3">
        <v>7</v>
      </c>
    </row>
    <row r="10" spans="1:8" x14ac:dyDescent="0.15">
      <c r="A10">
        <v>1992</v>
      </c>
      <c r="B10" s="8">
        <f t="shared" si="0"/>
        <v>26</v>
      </c>
      <c r="C10" s="8">
        <v>6</v>
      </c>
      <c r="D10" s="3">
        <v>13</v>
      </c>
      <c r="E10" s="3">
        <v>6</v>
      </c>
      <c r="F10" s="3">
        <v>1</v>
      </c>
      <c r="H10" s="3">
        <v>7</v>
      </c>
    </row>
    <row r="11" spans="1:8" x14ac:dyDescent="0.15">
      <c r="A11">
        <v>1993</v>
      </c>
      <c r="B11" s="8">
        <f t="shared" si="0"/>
        <v>29</v>
      </c>
      <c r="C11" s="8">
        <v>7</v>
      </c>
      <c r="D11" s="3">
        <v>14</v>
      </c>
      <c r="E11" s="3">
        <v>8</v>
      </c>
      <c r="H11" s="3">
        <v>7</v>
      </c>
    </row>
    <row r="12" spans="1:8" x14ac:dyDescent="0.15">
      <c r="A12">
        <v>1994</v>
      </c>
      <c r="B12" s="8">
        <f t="shared" si="0"/>
        <v>19</v>
      </c>
      <c r="C12" s="8">
        <v>6</v>
      </c>
      <c r="D12" s="3">
        <v>11</v>
      </c>
      <c r="E12" s="3">
        <v>2</v>
      </c>
      <c r="H12" s="3">
        <v>4</v>
      </c>
    </row>
    <row r="13" spans="1:8" x14ac:dyDescent="0.15">
      <c r="A13">
        <v>1995</v>
      </c>
      <c r="B13" s="8">
        <f t="shared" si="0"/>
        <v>19</v>
      </c>
      <c r="C13" s="8">
        <v>3</v>
      </c>
      <c r="D13" s="3">
        <v>12</v>
      </c>
      <c r="E13" s="3">
        <v>4</v>
      </c>
      <c r="G13" s="3">
        <v>1</v>
      </c>
      <c r="H13" s="3">
        <v>3</v>
      </c>
    </row>
    <row r="14" spans="1:8" x14ac:dyDescent="0.15">
      <c r="A14">
        <v>1996</v>
      </c>
      <c r="C14" s="8"/>
    </row>
    <row r="15" spans="1:8" x14ac:dyDescent="0.15">
      <c r="A15">
        <v>1997</v>
      </c>
      <c r="C15" s="8"/>
    </row>
    <row r="16" spans="1:8" x14ac:dyDescent="0.15">
      <c r="A16">
        <v>1998</v>
      </c>
      <c r="B16" s="8">
        <f t="shared" ref="B16:B35" si="1">SUM(C16:F16)</f>
        <v>19</v>
      </c>
      <c r="C16" s="8">
        <v>7</v>
      </c>
      <c r="D16" s="3">
        <v>5</v>
      </c>
      <c r="E16" s="3">
        <v>7</v>
      </c>
      <c r="G16" s="3">
        <v>2</v>
      </c>
      <c r="H16" s="3">
        <v>2</v>
      </c>
    </row>
    <row r="17" spans="1:8" x14ac:dyDescent="0.15">
      <c r="A17">
        <v>1999</v>
      </c>
      <c r="B17" s="8">
        <f t="shared" si="1"/>
        <v>20</v>
      </c>
      <c r="C17" s="8">
        <v>9</v>
      </c>
      <c r="D17" s="3">
        <v>9</v>
      </c>
      <c r="E17" s="3">
        <v>2</v>
      </c>
    </row>
    <row r="18" spans="1:8" x14ac:dyDescent="0.15">
      <c r="A18">
        <v>2000</v>
      </c>
      <c r="B18" s="8">
        <f t="shared" si="1"/>
        <v>17</v>
      </c>
      <c r="C18" s="8">
        <v>8</v>
      </c>
      <c r="D18" s="3">
        <v>4</v>
      </c>
      <c r="E18" s="3">
        <v>5</v>
      </c>
      <c r="H18" s="3">
        <v>7</v>
      </c>
    </row>
    <row r="19" spans="1:8" x14ac:dyDescent="0.15">
      <c r="A19">
        <v>2001</v>
      </c>
      <c r="B19" s="8">
        <f t="shared" si="1"/>
        <v>18</v>
      </c>
      <c r="C19" s="8">
        <v>6</v>
      </c>
      <c r="D19" s="3">
        <v>7</v>
      </c>
      <c r="E19" s="3">
        <v>5</v>
      </c>
      <c r="G19" s="3">
        <v>1</v>
      </c>
      <c r="H19" s="3">
        <v>1</v>
      </c>
    </row>
    <row r="20" spans="1:8" x14ac:dyDescent="0.15">
      <c r="A20">
        <v>2002</v>
      </c>
      <c r="B20" s="8">
        <f t="shared" si="1"/>
        <v>17</v>
      </c>
      <c r="C20" s="8">
        <v>4</v>
      </c>
      <c r="D20" s="3">
        <v>9</v>
      </c>
      <c r="E20" s="3">
        <v>4</v>
      </c>
      <c r="H20" s="3">
        <v>6</v>
      </c>
    </row>
    <row r="21" spans="1:8" x14ac:dyDescent="0.15">
      <c r="A21">
        <v>2003</v>
      </c>
      <c r="B21" s="8">
        <f t="shared" si="1"/>
        <v>18</v>
      </c>
      <c r="C21" s="8">
        <v>3</v>
      </c>
      <c r="D21" s="3">
        <v>6</v>
      </c>
      <c r="E21" s="3">
        <v>9</v>
      </c>
      <c r="H21" s="3">
        <v>4</v>
      </c>
    </row>
    <row r="22" spans="1:8" x14ac:dyDescent="0.15">
      <c r="A22">
        <v>2004</v>
      </c>
      <c r="B22" s="8">
        <f t="shared" si="1"/>
        <v>22</v>
      </c>
      <c r="C22" s="8">
        <v>6</v>
      </c>
      <c r="D22" s="3">
        <v>12</v>
      </c>
      <c r="E22" s="3">
        <v>4</v>
      </c>
      <c r="H22" s="3">
        <v>1</v>
      </c>
    </row>
    <row r="23" spans="1:8" x14ac:dyDescent="0.15">
      <c r="A23">
        <v>2005</v>
      </c>
      <c r="B23" s="8">
        <f t="shared" si="1"/>
        <v>23</v>
      </c>
      <c r="C23" s="8">
        <v>9</v>
      </c>
      <c r="D23" s="3">
        <v>12</v>
      </c>
      <c r="E23" s="3">
        <v>2</v>
      </c>
      <c r="H23" s="3">
        <v>0</v>
      </c>
    </row>
    <row r="24" spans="1:8" x14ac:dyDescent="0.15">
      <c r="A24">
        <v>2006</v>
      </c>
      <c r="B24" s="8">
        <f t="shared" si="1"/>
        <v>18</v>
      </c>
      <c r="C24" s="8">
        <v>8</v>
      </c>
      <c r="D24" s="3">
        <v>8</v>
      </c>
      <c r="E24" s="3">
        <v>2</v>
      </c>
      <c r="H24" s="3">
        <v>3</v>
      </c>
    </row>
    <row r="25" spans="1:8" x14ac:dyDescent="0.15">
      <c r="A25">
        <v>2007</v>
      </c>
      <c r="B25" s="8">
        <f t="shared" si="1"/>
        <v>17</v>
      </c>
      <c r="C25" s="8">
        <v>6</v>
      </c>
      <c r="D25" s="3">
        <v>6</v>
      </c>
      <c r="E25" s="3">
        <v>5</v>
      </c>
      <c r="H25" s="3">
        <v>4</v>
      </c>
    </row>
    <row r="26" spans="1:8" x14ac:dyDescent="0.15">
      <c r="A26">
        <v>2008</v>
      </c>
      <c r="B26" s="8">
        <f t="shared" si="1"/>
        <v>21</v>
      </c>
      <c r="C26" s="8">
        <v>8</v>
      </c>
      <c r="D26" s="3">
        <v>10</v>
      </c>
      <c r="E26" s="3">
        <v>3</v>
      </c>
      <c r="H26" s="3">
        <v>2</v>
      </c>
    </row>
    <row r="27" spans="1:8" x14ac:dyDescent="0.15">
      <c r="A27">
        <v>2009</v>
      </c>
      <c r="B27" s="8">
        <f t="shared" si="1"/>
        <v>22</v>
      </c>
      <c r="C27" s="8">
        <v>11</v>
      </c>
      <c r="D27" s="3">
        <v>7</v>
      </c>
      <c r="E27" s="3">
        <v>4</v>
      </c>
      <c r="H27" s="3">
        <v>1</v>
      </c>
    </row>
    <row r="28" spans="1:8" x14ac:dyDescent="0.15">
      <c r="A28">
        <v>2010</v>
      </c>
      <c r="B28" s="8">
        <f t="shared" si="1"/>
        <v>22</v>
      </c>
      <c r="C28" s="8">
        <v>10</v>
      </c>
      <c r="D28" s="3">
        <v>10</v>
      </c>
      <c r="E28" s="3">
        <v>1</v>
      </c>
      <c r="F28" s="3">
        <v>1</v>
      </c>
      <c r="H28" s="3">
        <v>2</v>
      </c>
    </row>
    <row r="29" spans="1:8" x14ac:dyDescent="0.15">
      <c r="A29">
        <v>2011</v>
      </c>
      <c r="B29" s="8">
        <f t="shared" si="1"/>
        <v>22</v>
      </c>
      <c r="C29" s="8">
        <v>14</v>
      </c>
      <c r="D29" s="3">
        <v>3</v>
      </c>
      <c r="E29" s="3">
        <v>5</v>
      </c>
      <c r="G29" s="3">
        <v>2</v>
      </c>
      <c r="H29" s="3">
        <v>0</v>
      </c>
    </row>
    <row r="30" spans="1:8" x14ac:dyDescent="0.15">
      <c r="A30">
        <v>2012</v>
      </c>
      <c r="B30" s="8">
        <f t="shared" si="1"/>
        <v>16</v>
      </c>
      <c r="C30" s="8">
        <v>10</v>
      </c>
      <c r="D30" s="3">
        <v>6</v>
      </c>
      <c r="E30" s="3">
        <v>0</v>
      </c>
      <c r="H30" s="3">
        <v>8</v>
      </c>
    </row>
    <row r="31" spans="1:8" x14ac:dyDescent="0.15">
      <c r="A31">
        <v>2013</v>
      </c>
      <c r="B31" s="8">
        <f t="shared" si="1"/>
        <v>24</v>
      </c>
      <c r="C31" s="8">
        <v>13</v>
      </c>
      <c r="D31" s="3">
        <v>5</v>
      </c>
      <c r="E31" s="3">
        <v>6</v>
      </c>
      <c r="H31" s="3">
        <v>1</v>
      </c>
    </row>
    <row r="32" spans="1:8" x14ac:dyDescent="0.15">
      <c r="A32">
        <v>2014</v>
      </c>
      <c r="B32" s="8">
        <f>SUM(C32:F32)</f>
        <v>19</v>
      </c>
      <c r="C32" s="8">
        <v>7</v>
      </c>
      <c r="D32" s="3">
        <v>6</v>
      </c>
      <c r="E32" s="3">
        <v>6</v>
      </c>
      <c r="F32" s="3">
        <v>0</v>
      </c>
      <c r="G32" s="3">
        <v>2</v>
      </c>
      <c r="H32" s="3">
        <v>4</v>
      </c>
    </row>
    <row r="33" spans="1:9" x14ac:dyDescent="0.15">
      <c r="A33">
        <v>2015</v>
      </c>
      <c r="B33" s="8">
        <f>SUM(C33:F33)</f>
        <v>21</v>
      </c>
      <c r="C33" s="8">
        <v>13</v>
      </c>
      <c r="D33" s="3">
        <v>4</v>
      </c>
      <c r="E33" s="3">
        <v>4</v>
      </c>
      <c r="F33" s="3">
        <v>0</v>
      </c>
      <c r="G33" s="3">
        <v>1</v>
      </c>
      <c r="H33" s="3">
        <v>3</v>
      </c>
    </row>
    <row r="34" spans="1:9" x14ac:dyDescent="0.15">
      <c r="A34">
        <v>2016</v>
      </c>
      <c r="B34" s="8">
        <f>SUM(C34:F34)</f>
        <v>22</v>
      </c>
      <c r="C34" s="8">
        <v>14</v>
      </c>
      <c r="D34" s="8">
        <v>5</v>
      </c>
      <c r="E34" s="8">
        <v>3</v>
      </c>
      <c r="F34" s="8">
        <v>0</v>
      </c>
      <c r="G34" s="8">
        <v>1</v>
      </c>
      <c r="H34" s="8">
        <v>4</v>
      </c>
    </row>
    <row r="35" spans="1:9" x14ac:dyDescent="0.15">
      <c r="A35">
        <v>2017</v>
      </c>
      <c r="B35" s="8">
        <f t="shared" si="1"/>
        <v>25</v>
      </c>
      <c r="C35" s="8">
        <v>12</v>
      </c>
      <c r="D35" s="8">
        <v>6</v>
      </c>
      <c r="E35" s="8">
        <v>7</v>
      </c>
      <c r="F35" s="8">
        <v>0</v>
      </c>
      <c r="G35" s="8">
        <v>0</v>
      </c>
      <c r="H35" s="8">
        <v>0</v>
      </c>
    </row>
    <row r="36" spans="1:9" x14ac:dyDescent="0.15">
      <c r="A36">
        <v>2018</v>
      </c>
      <c r="B36" s="8">
        <f>SUM(C36:F36)</f>
        <v>21</v>
      </c>
      <c r="C36" s="8">
        <v>8</v>
      </c>
      <c r="D36" s="8">
        <v>8</v>
      </c>
      <c r="E36" s="8">
        <v>5</v>
      </c>
      <c r="F36" s="8">
        <v>0</v>
      </c>
      <c r="G36" s="8">
        <v>0</v>
      </c>
      <c r="H36" s="8">
        <v>4</v>
      </c>
    </row>
    <row r="37" spans="1:9" x14ac:dyDescent="0.15">
      <c r="A37">
        <v>2019</v>
      </c>
      <c r="B37" s="8">
        <f>SUM(C37:F37)</f>
        <v>23</v>
      </c>
      <c r="C37" s="8">
        <v>14</v>
      </c>
      <c r="D37" s="8">
        <v>4</v>
      </c>
      <c r="E37" s="8">
        <v>5</v>
      </c>
      <c r="F37" s="8">
        <v>0</v>
      </c>
      <c r="G37" s="8">
        <v>0</v>
      </c>
      <c r="H37" s="8">
        <v>3</v>
      </c>
    </row>
    <row r="38" spans="1:9" x14ac:dyDescent="0.15">
      <c r="A38">
        <v>2020</v>
      </c>
      <c r="B38" s="8">
        <f>SUM(C38:F38)</f>
        <v>13</v>
      </c>
      <c r="C38" s="8">
        <v>4</v>
      </c>
      <c r="D38" s="8">
        <v>7</v>
      </c>
      <c r="E38" s="8">
        <v>2</v>
      </c>
      <c r="F38" s="8">
        <v>0</v>
      </c>
      <c r="G38" s="8">
        <v>0</v>
      </c>
      <c r="H38" s="8">
        <v>13</v>
      </c>
      <c r="I38" t="s">
        <v>451</v>
      </c>
    </row>
    <row r="40" spans="1:9" x14ac:dyDescent="0.15">
      <c r="A40" s="5" t="s">
        <v>54</v>
      </c>
      <c r="B40" s="6">
        <f>SUM(B3:B39)</f>
        <v>680</v>
      </c>
      <c r="C40" s="6">
        <f t="shared" ref="C40:H40" si="2">SUM(C3:C39)</f>
        <v>276</v>
      </c>
      <c r="D40" s="6">
        <f t="shared" si="2"/>
        <v>254</v>
      </c>
      <c r="E40" s="6">
        <f t="shared" si="2"/>
        <v>147</v>
      </c>
      <c r="F40" s="6">
        <f>SUM(F3:F39)</f>
        <v>3</v>
      </c>
      <c r="G40" s="6">
        <f>SUM(G3:G39)</f>
        <v>13</v>
      </c>
      <c r="H40" s="6">
        <f t="shared" si="2"/>
        <v>114</v>
      </c>
    </row>
    <row r="41" spans="1:9" x14ac:dyDescent="0.15">
      <c r="A41" s="5"/>
      <c r="B41" s="6"/>
      <c r="C41" s="7"/>
      <c r="D41" s="6"/>
      <c r="E41" s="6"/>
      <c r="F41" s="6"/>
      <c r="G41" s="6"/>
      <c r="H41" s="6"/>
    </row>
    <row r="42" spans="1:9" x14ac:dyDescent="0.15">
      <c r="A42" s="5" t="s">
        <v>14</v>
      </c>
      <c r="B42" s="6"/>
      <c r="C42" s="7">
        <f>(C40/B40)*100</f>
        <v>40.588235294117645</v>
      </c>
      <c r="D42" s="7">
        <f>(D40/B40)*100</f>
        <v>37.352941176470587</v>
      </c>
      <c r="E42" s="7">
        <f>(E40/B40)*100</f>
        <v>21.617647058823529</v>
      </c>
      <c r="F42" s="7">
        <f>(F40/B40)*100</f>
        <v>0.44117647058823528</v>
      </c>
      <c r="G42" s="7"/>
      <c r="H42" s="7"/>
    </row>
    <row r="44" spans="1:9" x14ac:dyDescent="0.15">
      <c r="D44" s="4"/>
      <c r="E44" s="4"/>
    </row>
  </sheetData>
  <phoneticPr fontId="3" type="noConversion"/>
  <pageMargins left="0.75" right="0.75" top="1" bottom="1" header="0.5" footer="0.5"/>
  <pageSetup paperSize="9" orientation="portrait" horizontalDpi="300" verticalDpi="300"/>
  <ignoredErrors>
    <ignoredError sqref="B3 B6:B31 B33 B32 B34:B3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1:L76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21" t="s">
        <v>164</v>
      </c>
      <c r="C1" t="s">
        <v>271</v>
      </c>
    </row>
    <row r="2" spans="1:12" x14ac:dyDescent="0.15">
      <c r="A2" s="5" t="s">
        <v>43</v>
      </c>
      <c r="B2" s="5" t="s">
        <v>131</v>
      </c>
    </row>
    <row r="3" spans="1:12" x14ac:dyDescent="0.15">
      <c r="A3" s="5" t="s">
        <v>108</v>
      </c>
      <c r="B3" s="5"/>
    </row>
    <row r="4" spans="1:12" hidden="1" x14ac:dyDescent="0.15">
      <c r="A4" s="9">
        <f>COUNTA(A8:A28)</f>
        <v>20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COUNTA(A58:A75)</f>
        <v>17</v>
      </c>
      <c r="B5">
        <v>2</v>
      </c>
      <c r="C5">
        <v>19</v>
      </c>
      <c r="D5">
        <v>20</v>
      </c>
      <c r="E5">
        <v>21</v>
      </c>
      <c r="F5">
        <v>7</v>
      </c>
      <c r="G5" s="9"/>
      <c r="H5" s="9"/>
      <c r="J5" s="9"/>
      <c r="K5" s="9"/>
      <c r="L5" s="9"/>
    </row>
    <row r="6" spans="1:12" x14ac:dyDescent="0.15">
      <c r="A6" s="9"/>
      <c r="G6" s="9"/>
      <c r="H6" s="9"/>
      <c r="J6" s="9"/>
      <c r="K6" s="9"/>
      <c r="L6" s="9"/>
    </row>
    <row r="7" spans="1:12" x14ac:dyDescent="0.15">
      <c r="A7" t="s">
        <v>99</v>
      </c>
      <c r="B7" t="s">
        <v>31</v>
      </c>
      <c r="C7" t="s">
        <v>32</v>
      </c>
      <c r="D7" t="s">
        <v>33</v>
      </c>
      <c r="E7" t="s">
        <v>265</v>
      </c>
      <c r="F7" t="s">
        <v>34</v>
      </c>
      <c r="G7" t="s">
        <v>22</v>
      </c>
      <c r="H7" t="s">
        <v>35</v>
      </c>
      <c r="I7" s="1" t="s">
        <v>114</v>
      </c>
      <c r="J7" t="s">
        <v>196</v>
      </c>
      <c r="K7" s="9" t="s">
        <v>263</v>
      </c>
      <c r="L7" s="9" t="s">
        <v>276</v>
      </c>
    </row>
    <row r="8" spans="1:12" x14ac:dyDescent="0.15">
      <c r="A8">
        <v>2001</v>
      </c>
      <c r="B8">
        <v>7</v>
      </c>
      <c r="C8">
        <v>6</v>
      </c>
      <c r="D8">
        <v>1</v>
      </c>
      <c r="E8">
        <v>3</v>
      </c>
      <c r="F8">
        <v>70</v>
      </c>
      <c r="G8" s="23">
        <v>0</v>
      </c>
      <c r="H8" s="23">
        <v>0</v>
      </c>
      <c r="I8" s="1">
        <f t="shared" ref="I8:I22" si="0">IF(C8=0,"",ROUND(F8/(C8-D8),3))</f>
        <v>14</v>
      </c>
      <c r="J8" s="23">
        <v>33</v>
      </c>
      <c r="L8">
        <v>3</v>
      </c>
    </row>
    <row r="9" spans="1:12" x14ac:dyDescent="0.15">
      <c r="A9">
        <v>2002</v>
      </c>
      <c r="B9">
        <v>12</v>
      </c>
      <c r="C9">
        <v>11</v>
      </c>
      <c r="D9">
        <v>1</v>
      </c>
      <c r="F9">
        <v>58</v>
      </c>
      <c r="G9" s="23">
        <v>0</v>
      </c>
      <c r="H9" s="23">
        <v>0</v>
      </c>
      <c r="I9" s="1">
        <f t="shared" si="0"/>
        <v>5.8</v>
      </c>
    </row>
    <row r="10" spans="1:12" x14ac:dyDescent="0.15">
      <c r="A10">
        <v>2003</v>
      </c>
      <c r="B10">
        <v>8</v>
      </c>
      <c r="C10">
        <v>6</v>
      </c>
      <c r="D10">
        <v>2</v>
      </c>
      <c r="E10">
        <v>2</v>
      </c>
      <c r="F10">
        <v>24</v>
      </c>
      <c r="G10" s="23">
        <v>0</v>
      </c>
      <c r="H10" s="23">
        <v>0</v>
      </c>
      <c r="I10" s="1">
        <f t="shared" si="0"/>
        <v>6</v>
      </c>
      <c r="J10" s="23">
        <v>9</v>
      </c>
      <c r="K10" t="s">
        <v>356</v>
      </c>
    </row>
    <row r="11" spans="1:12" x14ac:dyDescent="0.15">
      <c r="A11">
        <v>2004</v>
      </c>
      <c r="B11">
        <v>17</v>
      </c>
      <c r="C11">
        <v>17</v>
      </c>
      <c r="D11">
        <v>7</v>
      </c>
      <c r="E11">
        <v>3</v>
      </c>
      <c r="F11">
        <v>96</v>
      </c>
      <c r="G11" s="23">
        <v>0</v>
      </c>
      <c r="H11" s="23">
        <v>0</v>
      </c>
      <c r="I11" s="1">
        <f t="shared" si="0"/>
        <v>9.6</v>
      </c>
      <c r="J11">
        <v>29</v>
      </c>
    </row>
    <row r="12" spans="1:12" x14ac:dyDescent="0.15">
      <c r="A12">
        <v>2005</v>
      </c>
      <c r="B12">
        <v>19</v>
      </c>
      <c r="C12">
        <v>15</v>
      </c>
      <c r="D12">
        <v>5</v>
      </c>
      <c r="E12">
        <v>2</v>
      </c>
      <c r="F12">
        <v>44</v>
      </c>
      <c r="G12" s="23">
        <v>0</v>
      </c>
      <c r="H12" s="23">
        <v>0</v>
      </c>
      <c r="I12" s="1">
        <f t="shared" si="0"/>
        <v>4.4000000000000004</v>
      </c>
      <c r="J12" s="9">
        <v>12</v>
      </c>
      <c r="K12" t="s">
        <v>356</v>
      </c>
    </row>
    <row r="13" spans="1:12" x14ac:dyDescent="0.15">
      <c r="A13">
        <v>2006</v>
      </c>
      <c r="B13">
        <v>17</v>
      </c>
      <c r="C13">
        <v>13</v>
      </c>
      <c r="D13">
        <v>4</v>
      </c>
      <c r="E13">
        <v>5</v>
      </c>
      <c r="F13">
        <v>72</v>
      </c>
      <c r="G13" s="23">
        <v>0</v>
      </c>
      <c r="H13" s="23">
        <v>0</v>
      </c>
      <c r="I13" s="1">
        <f t="shared" si="0"/>
        <v>8</v>
      </c>
      <c r="J13" s="9">
        <v>19</v>
      </c>
      <c r="K13" t="s">
        <v>356</v>
      </c>
    </row>
    <row r="14" spans="1:12" x14ac:dyDescent="0.15">
      <c r="A14">
        <v>2007</v>
      </c>
      <c r="B14" s="9">
        <v>14</v>
      </c>
      <c r="C14" s="9">
        <v>13</v>
      </c>
      <c r="D14" s="9">
        <v>3</v>
      </c>
      <c r="E14" s="9">
        <v>2</v>
      </c>
      <c r="F14" s="9">
        <v>166</v>
      </c>
      <c r="G14" s="23">
        <v>0</v>
      </c>
      <c r="H14" s="23">
        <v>0</v>
      </c>
      <c r="I14" s="1">
        <f t="shared" si="0"/>
        <v>16.600000000000001</v>
      </c>
      <c r="J14">
        <v>41</v>
      </c>
      <c r="K14" t="s">
        <v>356</v>
      </c>
    </row>
    <row r="15" spans="1:12" x14ac:dyDescent="0.15">
      <c r="A15">
        <v>2008</v>
      </c>
      <c r="B15" s="9">
        <v>18</v>
      </c>
      <c r="C15" s="9">
        <v>11</v>
      </c>
      <c r="D15" s="9">
        <v>6</v>
      </c>
      <c r="E15" s="9">
        <v>2</v>
      </c>
      <c r="F15" s="9">
        <v>67</v>
      </c>
      <c r="G15" s="23">
        <v>0</v>
      </c>
      <c r="H15" s="23">
        <v>0</v>
      </c>
      <c r="I15" s="1">
        <f t="shared" si="0"/>
        <v>13.4</v>
      </c>
      <c r="J15">
        <v>33</v>
      </c>
    </row>
    <row r="16" spans="1:12" x14ac:dyDescent="0.15">
      <c r="A16">
        <v>2009</v>
      </c>
      <c r="B16">
        <v>18</v>
      </c>
      <c r="C16">
        <v>9</v>
      </c>
      <c r="D16">
        <v>4</v>
      </c>
      <c r="E16">
        <v>1</v>
      </c>
      <c r="F16">
        <v>67</v>
      </c>
      <c r="G16" s="23">
        <v>0</v>
      </c>
      <c r="H16" s="23">
        <v>0</v>
      </c>
      <c r="I16" s="1">
        <f t="shared" si="0"/>
        <v>13.4</v>
      </c>
      <c r="J16">
        <v>26</v>
      </c>
    </row>
    <row r="17" spans="1:12" x14ac:dyDescent="0.15">
      <c r="A17">
        <v>2010</v>
      </c>
      <c r="B17">
        <v>16</v>
      </c>
      <c r="C17">
        <v>10</v>
      </c>
      <c r="D17">
        <v>3</v>
      </c>
      <c r="E17">
        <v>3</v>
      </c>
      <c r="F17">
        <v>80</v>
      </c>
      <c r="G17" s="23">
        <v>0</v>
      </c>
      <c r="H17" s="23">
        <v>0</v>
      </c>
      <c r="I17" s="1">
        <f t="shared" si="0"/>
        <v>11.429</v>
      </c>
      <c r="J17">
        <v>28</v>
      </c>
    </row>
    <row r="18" spans="1:12" x14ac:dyDescent="0.15">
      <c r="A18">
        <v>2011</v>
      </c>
      <c r="B18">
        <v>21</v>
      </c>
      <c r="C18">
        <v>5</v>
      </c>
      <c r="D18">
        <v>3</v>
      </c>
      <c r="E18">
        <v>1</v>
      </c>
      <c r="F18">
        <v>30</v>
      </c>
      <c r="G18" s="23">
        <v>0</v>
      </c>
      <c r="H18" s="23">
        <v>0</v>
      </c>
      <c r="I18" s="1">
        <f t="shared" si="0"/>
        <v>15</v>
      </c>
      <c r="J18">
        <v>27</v>
      </c>
    </row>
    <row r="19" spans="1:12" x14ac:dyDescent="0.15">
      <c r="A19">
        <v>2012</v>
      </c>
      <c r="B19">
        <v>14</v>
      </c>
      <c r="C19">
        <v>8</v>
      </c>
      <c r="D19">
        <v>2</v>
      </c>
      <c r="E19">
        <v>0</v>
      </c>
      <c r="F19">
        <v>55</v>
      </c>
      <c r="G19" s="23">
        <v>0</v>
      </c>
      <c r="H19" s="23">
        <v>0</v>
      </c>
      <c r="I19" s="1">
        <f t="shared" si="0"/>
        <v>9.1669999999999998</v>
      </c>
      <c r="J19">
        <v>16</v>
      </c>
    </row>
    <row r="20" spans="1:12" x14ac:dyDescent="0.15">
      <c r="A20">
        <v>2013</v>
      </c>
      <c r="B20" s="23">
        <v>22</v>
      </c>
      <c r="C20" s="23">
        <v>9</v>
      </c>
      <c r="D20" s="23">
        <v>3</v>
      </c>
      <c r="E20" s="23">
        <v>2</v>
      </c>
      <c r="F20" s="23">
        <v>35</v>
      </c>
      <c r="G20" s="23">
        <v>0</v>
      </c>
      <c r="H20" s="23">
        <v>0</v>
      </c>
      <c r="I20" s="1">
        <f t="shared" si="0"/>
        <v>5.8330000000000002</v>
      </c>
      <c r="J20">
        <v>18</v>
      </c>
    </row>
    <row r="21" spans="1:12" x14ac:dyDescent="0.15">
      <c r="A21">
        <v>2014</v>
      </c>
      <c r="B21" s="23">
        <v>17</v>
      </c>
      <c r="C21" s="23">
        <v>10</v>
      </c>
      <c r="D21" s="23">
        <v>4</v>
      </c>
      <c r="E21" s="23">
        <v>1</v>
      </c>
      <c r="F21" s="23">
        <v>73</v>
      </c>
      <c r="G21" s="23">
        <v>0</v>
      </c>
      <c r="H21" s="23">
        <v>0</v>
      </c>
      <c r="I21" s="1">
        <f t="shared" si="0"/>
        <v>12.167</v>
      </c>
      <c r="J21">
        <v>22</v>
      </c>
      <c r="K21" t="s">
        <v>356</v>
      </c>
    </row>
    <row r="22" spans="1:12" x14ac:dyDescent="0.15">
      <c r="A22">
        <v>2015</v>
      </c>
      <c r="B22" s="23">
        <v>19</v>
      </c>
      <c r="C22" s="23">
        <v>9</v>
      </c>
      <c r="D22" s="23">
        <v>5</v>
      </c>
      <c r="E22" s="23">
        <v>2</v>
      </c>
      <c r="F22" s="23">
        <v>30</v>
      </c>
      <c r="G22" s="23">
        <v>0</v>
      </c>
      <c r="H22" s="23">
        <v>0</v>
      </c>
      <c r="I22" s="1">
        <f t="shared" si="0"/>
        <v>7.5</v>
      </c>
      <c r="J22">
        <v>11</v>
      </c>
    </row>
    <row r="23" spans="1:12" x14ac:dyDescent="0.15">
      <c r="A23">
        <v>2016</v>
      </c>
      <c r="B23" s="23">
        <v>19</v>
      </c>
      <c r="C23" s="23">
        <v>8</v>
      </c>
      <c r="D23" s="23">
        <v>4</v>
      </c>
      <c r="E23" s="23">
        <v>2</v>
      </c>
      <c r="F23" s="23">
        <v>43</v>
      </c>
      <c r="G23" s="23">
        <v>0</v>
      </c>
      <c r="H23" s="23">
        <v>0</v>
      </c>
      <c r="I23" s="10">
        <f>IF(C23-D23=0,"--",F23/(C23-D23))</f>
        <v>10.75</v>
      </c>
      <c r="J23" s="23">
        <v>22</v>
      </c>
      <c r="K23" t="s">
        <v>356</v>
      </c>
    </row>
    <row r="24" spans="1:12" x14ac:dyDescent="0.15">
      <c r="A24">
        <v>2017</v>
      </c>
      <c r="B24" s="23">
        <v>24</v>
      </c>
      <c r="C24" s="23">
        <v>11</v>
      </c>
      <c r="D24" s="23">
        <v>8</v>
      </c>
      <c r="E24" s="23">
        <v>1</v>
      </c>
      <c r="F24" s="23">
        <v>22</v>
      </c>
      <c r="G24" s="23">
        <v>0</v>
      </c>
      <c r="H24" s="23">
        <v>0</v>
      </c>
      <c r="I24" s="52">
        <v>7.333333333333333</v>
      </c>
      <c r="J24" s="23">
        <v>11</v>
      </c>
      <c r="L24" s="23"/>
    </row>
    <row r="25" spans="1:12" x14ac:dyDescent="0.15">
      <c r="A25">
        <v>2018</v>
      </c>
      <c r="B25" s="23">
        <v>12</v>
      </c>
      <c r="C25" s="23">
        <v>9</v>
      </c>
      <c r="D25" s="23">
        <v>3</v>
      </c>
      <c r="E25" s="23">
        <v>2</v>
      </c>
      <c r="F25" s="23">
        <v>39</v>
      </c>
      <c r="G25" s="23">
        <v>0</v>
      </c>
      <c r="H25" s="23">
        <v>0</v>
      </c>
      <c r="I25" s="52">
        <f>IF(C25-D25=0,"--",F25/(C25-D25))</f>
        <v>6.5</v>
      </c>
      <c r="J25" s="23">
        <v>12</v>
      </c>
      <c r="L25" s="23"/>
    </row>
    <row r="26" spans="1:12" x14ac:dyDescent="0.15">
      <c r="A26">
        <v>2019</v>
      </c>
      <c r="B26" s="23">
        <v>16</v>
      </c>
      <c r="C26" s="23">
        <v>5</v>
      </c>
      <c r="D26" s="23">
        <v>3</v>
      </c>
      <c r="E26" s="23">
        <v>0</v>
      </c>
      <c r="F26" s="23">
        <v>7</v>
      </c>
      <c r="G26" s="23">
        <v>0</v>
      </c>
      <c r="H26" s="23">
        <v>0</v>
      </c>
      <c r="I26" s="52">
        <f>IF(C26-D26=0,"--",F26/(C26-D26))</f>
        <v>3.5</v>
      </c>
      <c r="J26" s="23">
        <v>4</v>
      </c>
      <c r="K26" s="23"/>
      <c r="L26" s="23"/>
    </row>
    <row r="27" spans="1:12" x14ac:dyDescent="0.15">
      <c r="A27">
        <v>2020</v>
      </c>
      <c r="B27" s="23">
        <v>12</v>
      </c>
      <c r="C27" s="23">
        <v>8</v>
      </c>
      <c r="D27" s="23">
        <v>3</v>
      </c>
      <c r="E27" s="23">
        <v>3</v>
      </c>
      <c r="F27" s="23">
        <v>11</v>
      </c>
      <c r="G27" s="23">
        <v>0</v>
      </c>
      <c r="H27" s="23">
        <v>0</v>
      </c>
      <c r="I27" s="52">
        <f>IF(C27-D27=0,"--",F27/(C27-D27))</f>
        <v>2.2000000000000002</v>
      </c>
      <c r="J27" s="28">
        <v>9</v>
      </c>
      <c r="K27" s="28" t="s">
        <v>414</v>
      </c>
      <c r="L27" s="23"/>
    </row>
    <row r="28" spans="1:12" x14ac:dyDescent="0.15">
      <c r="H28"/>
      <c r="I28" s="1"/>
    </row>
    <row r="29" spans="1:12" x14ac:dyDescent="0.15">
      <c r="A29" t="s">
        <v>55</v>
      </c>
      <c r="B29">
        <f>SUM(B8:B28)</f>
        <v>322</v>
      </c>
      <c r="C29">
        <f>SUM(C8:C28)</f>
        <v>193</v>
      </c>
      <c r="D29">
        <f>SUM(D8:D28)</f>
        <v>74</v>
      </c>
      <c r="E29">
        <f>SUM(E8:E28)</f>
        <v>37</v>
      </c>
      <c r="F29">
        <f>SUM(F8:F28)</f>
        <v>1089</v>
      </c>
      <c r="G29">
        <v>0</v>
      </c>
      <c r="H29">
        <f>SUM(H8:H28)</f>
        <v>0</v>
      </c>
      <c r="I29" s="1">
        <f>F29/(C29-D29)</f>
        <v>9.1512605042016801</v>
      </c>
      <c r="J29">
        <f>MAX(J8:J28)</f>
        <v>41</v>
      </c>
      <c r="K29" t="s">
        <v>356</v>
      </c>
    </row>
    <row r="53" spans="1:8" x14ac:dyDescent="0.15">
      <c r="A53" s="5" t="s">
        <v>138</v>
      </c>
    </row>
    <row r="55" spans="1:8" x14ac:dyDescent="0.15">
      <c r="A55" t="s">
        <v>99</v>
      </c>
      <c r="B55" t="s">
        <v>31</v>
      </c>
      <c r="C55" t="s">
        <v>132</v>
      </c>
      <c r="D55" t="s">
        <v>133</v>
      </c>
      <c r="E55" t="s">
        <v>134</v>
      </c>
      <c r="F55" t="s">
        <v>135</v>
      </c>
      <c r="G55" t="s">
        <v>136</v>
      </c>
      <c r="H55" s="1" t="s">
        <v>137</v>
      </c>
    </row>
    <row r="56" spans="1:8" x14ac:dyDescent="0.15">
      <c r="A56">
        <v>2001</v>
      </c>
      <c r="B56">
        <v>1</v>
      </c>
      <c r="C56">
        <v>0</v>
      </c>
      <c r="D56">
        <v>0</v>
      </c>
      <c r="E56">
        <v>0</v>
      </c>
      <c r="F56">
        <v>2</v>
      </c>
      <c r="G56" s="1">
        <f t="shared" ref="G56:G58" si="1">ROUND(E56/B56,2)</f>
        <v>0</v>
      </c>
      <c r="H56">
        <f t="shared" ref="H56:H59" si="2">ROUND(F56/B56,2)</f>
        <v>2</v>
      </c>
    </row>
    <row r="57" spans="1:8" x14ac:dyDescent="0.15">
      <c r="A57">
        <v>2003</v>
      </c>
      <c r="B57">
        <v>8</v>
      </c>
      <c r="C57">
        <v>3</v>
      </c>
      <c r="D57">
        <v>0</v>
      </c>
      <c r="E57">
        <v>3</v>
      </c>
      <c r="F57">
        <v>37</v>
      </c>
      <c r="G57" s="1">
        <f t="shared" ref="G57" si="3">ROUND(E57/B57,2)</f>
        <v>0.38</v>
      </c>
      <c r="H57">
        <f t="shared" ref="H57" si="4">ROUND(F57/B57,2)</f>
        <v>4.63</v>
      </c>
    </row>
    <row r="58" spans="1:8" x14ac:dyDescent="0.15">
      <c r="A58">
        <v>2004</v>
      </c>
      <c r="B58">
        <v>17</v>
      </c>
      <c r="C58">
        <v>12</v>
      </c>
      <c r="D58">
        <v>1</v>
      </c>
      <c r="E58">
        <v>13</v>
      </c>
      <c r="G58" s="1">
        <f t="shared" si="1"/>
        <v>0.76</v>
      </c>
      <c r="H58">
        <f t="shared" si="2"/>
        <v>0</v>
      </c>
    </row>
    <row r="59" spans="1:8" x14ac:dyDescent="0.15">
      <c r="A59">
        <v>2005</v>
      </c>
      <c r="B59">
        <v>19</v>
      </c>
      <c r="C59">
        <v>15</v>
      </c>
      <c r="D59">
        <v>4</v>
      </c>
      <c r="E59">
        <v>19</v>
      </c>
      <c r="G59" s="1">
        <f t="shared" ref="G59:G62" si="5">ROUND(E59/B59,2)</f>
        <v>1</v>
      </c>
      <c r="H59">
        <f t="shared" si="2"/>
        <v>0</v>
      </c>
    </row>
    <row r="60" spans="1:8" x14ac:dyDescent="0.15">
      <c r="A60">
        <v>2006</v>
      </c>
      <c r="B60">
        <v>17</v>
      </c>
      <c r="C60">
        <v>11</v>
      </c>
      <c r="D60">
        <v>1</v>
      </c>
      <c r="E60">
        <v>13</v>
      </c>
      <c r="F60">
        <v>57</v>
      </c>
      <c r="G60">
        <f t="shared" si="5"/>
        <v>0.76</v>
      </c>
      <c r="H60">
        <f t="shared" ref="H60:H62" si="6">ROUND(F60/B60,2)</f>
        <v>3.35</v>
      </c>
    </row>
    <row r="61" spans="1:8" x14ac:dyDescent="0.15">
      <c r="A61">
        <v>2007</v>
      </c>
      <c r="B61" s="9">
        <v>14</v>
      </c>
      <c r="C61">
        <v>6</v>
      </c>
      <c r="D61">
        <v>3</v>
      </c>
      <c r="E61">
        <v>9</v>
      </c>
      <c r="F61">
        <v>70</v>
      </c>
      <c r="G61">
        <f t="shared" si="5"/>
        <v>0.64</v>
      </c>
      <c r="H61" s="1">
        <f t="shared" si="6"/>
        <v>5</v>
      </c>
    </row>
    <row r="62" spans="1:8" x14ac:dyDescent="0.15">
      <c r="A62">
        <v>2008</v>
      </c>
      <c r="B62" s="9">
        <v>18</v>
      </c>
      <c r="C62">
        <v>17</v>
      </c>
      <c r="D62">
        <v>0</v>
      </c>
      <c r="E62">
        <v>17</v>
      </c>
      <c r="F62">
        <v>63</v>
      </c>
      <c r="G62">
        <f t="shared" si="5"/>
        <v>0.94</v>
      </c>
      <c r="H62" s="1">
        <f t="shared" si="6"/>
        <v>3.5</v>
      </c>
    </row>
    <row r="63" spans="1:8" x14ac:dyDescent="0.15">
      <c r="A63">
        <v>2009</v>
      </c>
      <c r="B63">
        <v>18</v>
      </c>
      <c r="C63">
        <v>14</v>
      </c>
      <c r="D63">
        <v>5</v>
      </c>
      <c r="E63">
        <v>19</v>
      </c>
      <c r="F63">
        <v>123</v>
      </c>
      <c r="G63">
        <f t="shared" ref="G63:G69" si="7">ROUND(E63/B63,2)</f>
        <v>1.06</v>
      </c>
      <c r="H63">
        <f t="shared" ref="H63:H69" si="8">ROUND(F63/B63,2)</f>
        <v>6.83</v>
      </c>
    </row>
    <row r="64" spans="1:8" x14ac:dyDescent="0.15">
      <c r="A64">
        <v>2010</v>
      </c>
      <c r="B64">
        <v>16</v>
      </c>
      <c r="C64">
        <v>10</v>
      </c>
      <c r="D64">
        <v>3</v>
      </c>
      <c r="E64">
        <v>13</v>
      </c>
      <c r="F64">
        <v>90</v>
      </c>
      <c r="G64">
        <f t="shared" si="7"/>
        <v>0.81</v>
      </c>
      <c r="H64">
        <f t="shared" si="8"/>
        <v>5.63</v>
      </c>
    </row>
    <row r="65" spans="1:8" x14ac:dyDescent="0.15">
      <c r="A65">
        <v>2011</v>
      </c>
      <c r="B65">
        <v>21</v>
      </c>
      <c r="C65">
        <v>7</v>
      </c>
      <c r="D65">
        <v>4</v>
      </c>
      <c r="E65">
        <v>11</v>
      </c>
      <c r="F65">
        <v>75</v>
      </c>
      <c r="G65">
        <f t="shared" si="7"/>
        <v>0.52</v>
      </c>
      <c r="H65">
        <f t="shared" si="8"/>
        <v>3.57</v>
      </c>
    </row>
    <row r="66" spans="1:8" x14ac:dyDescent="0.15">
      <c r="A66">
        <v>2012</v>
      </c>
      <c r="B66">
        <v>14</v>
      </c>
      <c r="C66">
        <v>5</v>
      </c>
      <c r="D66">
        <v>1</v>
      </c>
      <c r="E66">
        <f>IF(C66+D66=0,"--",C66+D66)</f>
        <v>6</v>
      </c>
      <c r="F66">
        <v>39</v>
      </c>
      <c r="G66">
        <f t="shared" si="7"/>
        <v>0.43</v>
      </c>
      <c r="H66">
        <f t="shared" si="8"/>
        <v>2.79</v>
      </c>
    </row>
    <row r="67" spans="1:8" x14ac:dyDescent="0.15">
      <c r="A67">
        <v>2013</v>
      </c>
      <c r="B67">
        <v>22</v>
      </c>
      <c r="C67">
        <v>17</v>
      </c>
      <c r="D67">
        <v>6</v>
      </c>
      <c r="E67">
        <v>23</v>
      </c>
      <c r="F67">
        <v>105</v>
      </c>
      <c r="G67">
        <f t="shared" si="7"/>
        <v>1.05</v>
      </c>
      <c r="H67">
        <f t="shared" si="8"/>
        <v>4.7699999999999996</v>
      </c>
    </row>
    <row r="68" spans="1:8" x14ac:dyDescent="0.15">
      <c r="A68">
        <v>2014</v>
      </c>
      <c r="B68">
        <v>17</v>
      </c>
      <c r="C68">
        <v>13</v>
      </c>
      <c r="D68">
        <v>6</v>
      </c>
      <c r="E68">
        <v>19</v>
      </c>
      <c r="F68">
        <v>81</v>
      </c>
      <c r="G68">
        <f t="shared" ref="G68" si="9">ROUND(E68/B68,2)</f>
        <v>1.1200000000000001</v>
      </c>
      <c r="H68">
        <f t="shared" ref="H68" si="10">ROUND(F68/B68,2)</f>
        <v>4.76</v>
      </c>
    </row>
    <row r="69" spans="1:8" x14ac:dyDescent="0.15">
      <c r="A69">
        <v>2015</v>
      </c>
      <c r="B69">
        <v>19</v>
      </c>
      <c r="C69">
        <v>14</v>
      </c>
      <c r="D69">
        <v>3</v>
      </c>
      <c r="E69">
        <v>17</v>
      </c>
      <c r="F69">
        <v>68</v>
      </c>
      <c r="G69">
        <f t="shared" si="7"/>
        <v>0.89</v>
      </c>
      <c r="H69">
        <f t="shared" si="8"/>
        <v>3.58</v>
      </c>
    </row>
    <row r="70" spans="1:8" x14ac:dyDescent="0.15">
      <c r="A70">
        <v>2016</v>
      </c>
      <c r="B70" s="23">
        <v>19</v>
      </c>
      <c r="C70" s="23">
        <v>13</v>
      </c>
      <c r="D70" s="23">
        <v>4</v>
      </c>
      <c r="E70" s="23">
        <v>17</v>
      </c>
      <c r="F70">
        <v>75</v>
      </c>
      <c r="G70">
        <f t="shared" ref="G70" si="11">ROUND(E70/B70,2)</f>
        <v>0.89</v>
      </c>
      <c r="H70">
        <f t="shared" ref="H70" si="12">ROUND(F70/B70,2)</f>
        <v>3.95</v>
      </c>
    </row>
    <row r="71" spans="1:8" x14ac:dyDescent="0.15">
      <c r="A71">
        <v>2017</v>
      </c>
      <c r="B71" s="23">
        <v>24</v>
      </c>
      <c r="C71" s="23">
        <v>11</v>
      </c>
      <c r="D71" s="23">
        <v>5</v>
      </c>
      <c r="E71" s="23">
        <v>17</v>
      </c>
      <c r="F71">
        <v>92</v>
      </c>
      <c r="G71">
        <v>0.71</v>
      </c>
      <c r="H71">
        <v>3.83</v>
      </c>
    </row>
    <row r="72" spans="1:8" x14ac:dyDescent="0.15">
      <c r="A72">
        <v>2018</v>
      </c>
      <c r="B72" s="23">
        <v>12</v>
      </c>
      <c r="C72" s="23">
        <v>7</v>
      </c>
      <c r="D72" s="23">
        <v>6</v>
      </c>
      <c r="E72" s="23">
        <v>13</v>
      </c>
      <c r="F72">
        <v>69</v>
      </c>
      <c r="G72">
        <f>ROUND(E72/B72,2)</f>
        <v>1.08</v>
      </c>
      <c r="H72">
        <f>ROUND(F72/B72,2)</f>
        <v>5.75</v>
      </c>
    </row>
    <row r="73" spans="1:8" x14ac:dyDescent="0.15">
      <c r="A73">
        <v>2019</v>
      </c>
      <c r="B73" s="23">
        <v>16</v>
      </c>
      <c r="C73" s="23">
        <v>11</v>
      </c>
      <c r="D73" s="23">
        <v>3</v>
      </c>
      <c r="E73" s="23">
        <v>14</v>
      </c>
      <c r="F73" s="23">
        <v>121</v>
      </c>
      <c r="G73">
        <f>ROUND(E73/B73,2)</f>
        <v>0.88</v>
      </c>
      <c r="H73">
        <f>ROUND(F73/B73,2)</f>
        <v>7.56</v>
      </c>
    </row>
    <row r="74" spans="1:8" x14ac:dyDescent="0.15">
      <c r="A74">
        <v>2020</v>
      </c>
      <c r="B74" s="23">
        <v>12</v>
      </c>
      <c r="C74" s="23">
        <v>5</v>
      </c>
      <c r="D74" s="23">
        <v>1</v>
      </c>
      <c r="E74" s="23">
        <v>6</v>
      </c>
      <c r="F74" s="23">
        <v>46</v>
      </c>
      <c r="G74">
        <f>IFERROR(ROUND(E74/B74,2),0)</f>
        <v>0.5</v>
      </c>
      <c r="H74">
        <f>IFERROR(ROUND(F74/B74,2),0)</f>
        <v>3.83</v>
      </c>
    </row>
    <row r="76" spans="1:8" x14ac:dyDescent="0.15">
      <c r="A76" t="s">
        <v>55</v>
      </c>
      <c r="B76">
        <f>SUM(B56:B75)</f>
        <v>304</v>
      </c>
      <c r="C76">
        <f t="shared" ref="C76:F76" si="13">SUM(C56:C75)</f>
        <v>191</v>
      </c>
      <c r="D76">
        <f t="shared" si="13"/>
        <v>56</v>
      </c>
      <c r="E76">
        <f t="shared" si="13"/>
        <v>249</v>
      </c>
      <c r="F76">
        <f t="shared" si="13"/>
        <v>1213</v>
      </c>
      <c r="G76">
        <f>ROUND(E76/B76,2)</f>
        <v>0.82</v>
      </c>
      <c r="H76">
        <f>ROUND(F76/SUM(B60:B75),2)</f>
        <v>4.68</v>
      </c>
    </row>
  </sheetData>
  <phoneticPr fontId="3" type="noConversion"/>
  <hyperlinks>
    <hyperlink ref="A1" location="'Overall ave'!A1" display="(back to front sheet)" xr:uid="{00000000-0004-0000-12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3214-3F56-C249-A683-A9034CC1F1B1}">
  <dimension ref="A1:L20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393</v>
      </c>
    </row>
    <row r="2" spans="1:12" x14ac:dyDescent="0.15">
      <c r="A2" s="5" t="s">
        <v>395</v>
      </c>
      <c r="B2" s="5" t="s">
        <v>396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COUNTA(A8:A10)</f>
        <v>2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COUNTA(A17:A19)</f>
        <v>2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2019</v>
      </c>
      <c r="B8" s="23">
        <v>3</v>
      </c>
      <c r="C8" s="23">
        <v>3</v>
      </c>
      <c r="D8" s="23">
        <v>0</v>
      </c>
      <c r="E8" s="23">
        <v>0</v>
      </c>
      <c r="F8" s="23">
        <v>177</v>
      </c>
      <c r="G8" s="23">
        <v>0</v>
      </c>
      <c r="H8" s="23">
        <v>2</v>
      </c>
      <c r="I8" s="10">
        <f>IF(C8-D8=0,"--",F8/(C8-D8))</f>
        <v>59</v>
      </c>
      <c r="J8" s="23">
        <v>94</v>
      </c>
      <c r="K8" s="23"/>
      <c r="L8" s="23">
        <v>6</v>
      </c>
    </row>
    <row r="9" spans="1:12" x14ac:dyDescent="0.15">
      <c r="A9">
        <v>2020</v>
      </c>
      <c r="B9" s="23">
        <v>2</v>
      </c>
      <c r="C9" s="23">
        <v>2</v>
      </c>
      <c r="D9" s="23">
        <v>0</v>
      </c>
      <c r="E9" s="23">
        <v>0</v>
      </c>
      <c r="F9" s="23">
        <v>96</v>
      </c>
      <c r="G9" s="23">
        <v>0</v>
      </c>
      <c r="H9" s="23">
        <v>1</v>
      </c>
      <c r="I9" s="52">
        <f>IF(C9-D9=0,"--",F9/(C9-D9))</f>
        <v>48</v>
      </c>
      <c r="J9" s="28">
        <v>77</v>
      </c>
      <c r="K9" s="28" t="s">
        <v>414</v>
      </c>
      <c r="L9" s="23">
        <v>2</v>
      </c>
    </row>
    <row r="10" spans="1:12" x14ac:dyDescent="0.15">
      <c r="I10" s="9"/>
    </row>
    <row r="11" spans="1:12" x14ac:dyDescent="0.15">
      <c r="A11" t="s">
        <v>142</v>
      </c>
      <c r="B11" s="9">
        <f t="shared" ref="B11:H11" si="0">SUM(B8:B10)</f>
        <v>5</v>
      </c>
      <c r="C11" s="9">
        <f t="shared" si="0"/>
        <v>5</v>
      </c>
      <c r="D11" s="9">
        <f t="shared" si="0"/>
        <v>0</v>
      </c>
      <c r="E11" s="9">
        <f t="shared" si="0"/>
        <v>0</v>
      </c>
      <c r="F11" s="9">
        <f t="shared" si="0"/>
        <v>273</v>
      </c>
      <c r="G11" s="9">
        <f t="shared" si="0"/>
        <v>0</v>
      </c>
      <c r="H11" s="9">
        <f t="shared" si="0"/>
        <v>3</v>
      </c>
      <c r="I11" s="10">
        <f>F11/(C11-D11)</f>
        <v>54.6</v>
      </c>
      <c r="J11" s="26">
        <f>MAX(J8:J10)</f>
        <v>94</v>
      </c>
      <c r="L11" s="9">
        <f>SUM(L8:L10)</f>
        <v>8</v>
      </c>
    </row>
    <row r="12" spans="1:12" x14ac:dyDescent="0.15">
      <c r="H12" s="10"/>
    </row>
    <row r="14" spans="1:12" x14ac:dyDescent="0.15">
      <c r="A14" s="5" t="s">
        <v>118</v>
      </c>
    </row>
    <row r="15" spans="1:12" x14ac:dyDescent="0.15">
      <c r="A15" s="5"/>
    </row>
    <row r="16" spans="1:12" x14ac:dyDescent="0.15">
      <c r="A16" t="s">
        <v>99</v>
      </c>
      <c r="B16" t="s">
        <v>112</v>
      </c>
      <c r="C16" t="s">
        <v>59</v>
      </c>
      <c r="D16" t="s">
        <v>60</v>
      </c>
      <c r="E16" t="s">
        <v>34</v>
      </c>
      <c r="F16" t="s">
        <v>62</v>
      </c>
      <c r="G16" s="1" t="s">
        <v>115</v>
      </c>
      <c r="H16" s="1" t="s">
        <v>113</v>
      </c>
      <c r="I16" s="1" t="s">
        <v>114</v>
      </c>
      <c r="J16" s="1" t="s">
        <v>61</v>
      </c>
    </row>
    <row r="17" spans="1:10" x14ac:dyDescent="0.15">
      <c r="A17">
        <v>2019</v>
      </c>
      <c r="B17" s="23">
        <v>11</v>
      </c>
      <c r="C17" s="23">
        <v>1</v>
      </c>
      <c r="D17" s="23">
        <v>5</v>
      </c>
      <c r="E17" s="23">
        <v>45</v>
      </c>
      <c r="F17" s="23">
        <v>0</v>
      </c>
      <c r="G17" s="4">
        <f>IF(ISERROR(E17/B17),"N/A",E17/B17)</f>
        <v>4.0909090909090908</v>
      </c>
      <c r="H17" s="4">
        <f>IF(ISERROR((B17*6)/D17),"N/A",(B17*6)/D17)</f>
        <v>13.2</v>
      </c>
      <c r="I17" s="4">
        <f t="shared" ref="I17:I18" si="1">IF(ISERROR(E17/D17),"N/A",E17/D17)</f>
        <v>9</v>
      </c>
      <c r="J17" s="51" t="s">
        <v>394</v>
      </c>
    </row>
    <row r="18" spans="1:10" x14ac:dyDescent="0.15">
      <c r="A18">
        <v>2020</v>
      </c>
      <c r="B18" s="23">
        <v>16</v>
      </c>
      <c r="C18" s="23">
        <v>1</v>
      </c>
      <c r="D18" s="23">
        <v>2</v>
      </c>
      <c r="E18" s="23">
        <v>67</v>
      </c>
      <c r="F18" s="23">
        <v>0</v>
      </c>
      <c r="G18" s="4">
        <f t="shared" ref="G18" si="2">IF(ISERROR(E18/B18),"N/A",E18/B18)</f>
        <v>4.1875</v>
      </c>
      <c r="H18" s="4">
        <f t="shared" ref="H18" si="3">IF(ISERROR((B18*6)/D18),"N/A",(B18*6)/D18)</f>
        <v>48</v>
      </c>
      <c r="I18" s="4">
        <f t="shared" si="1"/>
        <v>33.5</v>
      </c>
      <c r="J18" s="51" t="s">
        <v>458</v>
      </c>
    </row>
    <row r="19" spans="1:10" x14ac:dyDescent="0.15">
      <c r="B19"/>
      <c r="C19"/>
      <c r="D19"/>
      <c r="E19"/>
      <c r="F19"/>
      <c r="G19" s="1"/>
      <c r="H19" s="1"/>
      <c r="I19" s="1"/>
    </row>
    <row r="20" spans="1:10" x14ac:dyDescent="0.15">
      <c r="A20" t="s">
        <v>55</v>
      </c>
      <c r="B20">
        <f>SUM(B17:B19)</f>
        <v>27</v>
      </c>
      <c r="C20">
        <f>SUM(C17:C19)</f>
        <v>2</v>
      </c>
      <c r="D20">
        <f>SUM(D17:D19)</f>
        <v>7</v>
      </c>
      <c r="E20">
        <f>SUM(E17:E19)</f>
        <v>112</v>
      </c>
      <c r="F20">
        <f>SUM(F17:F19)</f>
        <v>0</v>
      </c>
      <c r="G20" s="4">
        <f>E20/B20</f>
        <v>4.1481481481481479</v>
      </c>
      <c r="H20" s="4">
        <f>(B20*6)/D20</f>
        <v>23.142857142857142</v>
      </c>
      <c r="I20" s="4">
        <f>E20/D20</f>
        <v>16</v>
      </c>
      <c r="J20" s="3" t="s">
        <v>394</v>
      </c>
    </row>
  </sheetData>
  <hyperlinks>
    <hyperlink ref="A1" location="'Overall ave'!A1" display="(back to front sheet)" xr:uid="{74A3A4A3-B2F9-9043-82B6-A3E736F63BAF}"/>
  </hyperlinks>
  <pageMargins left="0.75" right="0.75" top="1" bottom="1" header="0.5" footer="0.5"/>
  <pageSetup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9BD0-E2C6-1B4C-82A4-FCB5EB65AF6A}">
  <dimension ref="A1:L20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399</v>
      </c>
    </row>
    <row r="2" spans="1:12" x14ac:dyDescent="0.15">
      <c r="A2" s="5" t="s">
        <v>397</v>
      </c>
      <c r="B2" s="5" t="s">
        <v>398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COUNTA(A8:A10)</f>
        <v>2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COUNTA(A17:A19)</f>
        <v>2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2019</v>
      </c>
      <c r="B8" s="23">
        <v>5</v>
      </c>
      <c r="C8" s="23">
        <v>3</v>
      </c>
      <c r="D8" s="23">
        <v>0</v>
      </c>
      <c r="E8" s="23">
        <v>0</v>
      </c>
      <c r="F8" s="23">
        <v>6</v>
      </c>
      <c r="G8" s="23">
        <v>0</v>
      </c>
      <c r="H8" s="23">
        <v>0</v>
      </c>
      <c r="I8" s="10">
        <f>IF(C8-D8=0,"--",F8/(C8-D8))</f>
        <v>2</v>
      </c>
      <c r="J8" s="23">
        <v>4</v>
      </c>
      <c r="K8" s="23"/>
      <c r="L8" s="23">
        <v>3</v>
      </c>
    </row>
    <row r="9" spans="1:12" x14ac:dyDescent="0.15">
      <c r="A9">
        <v>2020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4" t="str">
        <f>IF(C9-D9=0,"--",F9/(C9-D9))</f>
        <v>--</v>
      </c>
      <c r="J9" s="28">
        <v>0</v>
      </c>
      <c r="K9" s="28" t="s">
        <v>414</v>
      </c>
      <c r="L9" s="23">
        <v>0</v>
      </c>
    </row>
    <row r="10" spans="1:12" x14ac:dyDescent="0.15">
      <c r="I10" s="9"/>
    </row>
    <row r="11" spans="1:12" x14ac:dyDescent="0.15">
      <c r="A11" t="s">
        <v>142</v>
      </c>
      <c r="B11" s="9">
        <f t="shared" ref="B11:H11" si="0">SUM(B8:B10)</f>
        <v>5</v>
      </c>
      <c r="C11" s="9">
        <f t="shared" si="0"/>
        <v>3</v>
      </c>
      <c r="D11" s="9">
        <f t="shared" si="0"/>
        <v>0</v>
      </c>
      <c r="E11" s="9">
        <f t="shared" si="0"/>
        <v>0</v>
      </c>
      <c r="F11" s="9">
        <f t="shared" si="0"/>
        <v>6</v>
      </c>
      <c r="G11" s="9">
        <f t="shared" si="0"/>
        <v>0</v>
      </c>
      <c r="H11" s="9">
        <f t="shared" si="0"/>
        <v>0</v>
      </c>
      <c r="I11" s="10">
        <f>F11/(C11-D11)</f>
        <v>2</v>
      </c>
      <c r="J11" s="26">
        <f>MAX(J8:J10)</f>
        <v>4</v>
      </c>
      <c r="L11" s="9">
        <f>SUM(L8:L10)</f>
        <v>3</v>
      </c>
    </row>
    <row r="12" spans="1:12" x14ac:dyDescent="0.15">
      <c r="H12" s="10"/>
    </row>
    <row r="14" spans="1:12" x14ac:dyDescent="0.15">
      <c r="A14" s="5" t="s">
        <v>118</v>
      </c>
    </row>
    <row r="15" spans="1:12" x14ac:dyDescent="0.15">
      <c r="A15" s="5"/>
    </row>
    <row r="16" spans="1:12" x14ac:dyDescent="0.15">
      <c r="A16" t="s">
        <v>99</v>
      </c>
      <c r="B16" t="s">
        <v>112</v>
      </c>
      <c r="C16" t="s">
        <v>59</v>
      </c>
      <c r="D16" t="s">
        <v>60</v>
      </c>
      <c r="E16" t="s">
        <v>34</v>
      </c>
      <c r="F16" t="s">
        <v>62</v>
      </c>
      <c r="G16" s="1" t="s">
        <v>115</v>
      </c>
      <c r="H16" s="1" t="s">
        <v>113</v>
      </c>
      <c r="I16" s="1" t="s">
        <v>114</v>
      </c>
      <c r="J16" s="1" t="s">
        <v>61</v>
      </c>
    </row>
    <row r="17" spans="1:10" x14ac:dyDescent="0.15">
      <c r="A17">
        <v>2019</v>
      </c>
      <c r="B17" s="23">
        <v>15</v>
      </c>
      <c r="C17" s="23">
        <v>0</v>
      </c>
      <c r="D17" s="23">
        <v>5</v>
      </c>
      <c r="E17" s="23">
        <v>101</v>
      </c>
      <c r="F17" s="23">
        <v>0</v>
      </c>
      <c r="G17" s="4">
        <f>IF(ISERROR(E17/B17),"N/A",E17/B17)</f>
        <v>6.7333333333333334</v>
      </c>
      <c r="H17" s="4">
        <f>IF(ISERROR((B17*6)/D17),"N/A",(B17*6)/D17)</f>
        <v>18</v>
      </c>
      <c r="I17" s="4">
        <f t="shared" ref="I17:I18" si="1">IF(ISERROR(E17/D17),"N/A",E17/D17)</f>
        <v>20.2</v>
      </c>
      <c r="J17" s="51" t="s">
        <v>427</v>
      </c>
    </row>
    <row r="18" spans="1:10" x14ac:dyDescent="0.15">
      <c r="A18">
        <v>2020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10" t="str">
        <f t="shared" ref="G18" si="2">IF(ISERROR(E18/B18),"N/A",E18/B18)</f>
        <v>N/A</v>
      </c>
      <c r="H18" s="10" t="str">
        <f t="shared" ref="H18" si="3">IF(ISERROR((B18*6)/D18),"N/A",(B18*6)/D18)</f>
        <v>N/A</v>
      </c>
      <c r="I18" s="10" t="str">
        <f t="shared" si="1"/>
        <v>N/A</v>
      </c>
      <c r="J18" s="51" t="s">
        <v>403</v>
      </c>
    </row>
    <row r="19" spans="1:10" x14ac:dyDescent="0.15">
      <c r="B19"/>
      <c r="C19"/>
      <c r="D19"/>
      <c r="E19"/>
      <c r="F19"/>
      <c r="G19" s="1"/>
      <c r="H19" s="1"/>
      <c r="I19" s="1"/>
    </row>
    <row r="20" spans="1:10" x14ac:dyDescent="0.15">
      <c r="A20" t="s">
        <v>55</v>
      </c>
      <c r="B20">
        <f>SUM(B17:B19)</f>
        <v>15</v>
      </c>
      <c r="C20">
        <f>SUM(C17:C19)</f>
        <v>0</v>
      </c>
      <c r="D20">
        <f>SUM(D17:D19)</f>
        <v>5</v>
      </c>
      <c r="E20">
        <f>SUM(E17:E19)</f>
        <v>101</v>
      </c>
      <c r="F20">
        <f>SUM(F17:F19)</f>
        <v>0</v>
      </c>
      <c r="G20" s="4">
        <f>E20/B20</f>
        <v>6.7333333333333334</v>
      </c>
      <c r="H20" s="4">
        <f>(B20*6)/D20</f>
        <v>18</v>
      </c>
      <c r="I20" s="4">
        <f>E20/D20</f>
        <v>20.2</v>
      </c>
      <c r="J20" s="3" t="s">
        <v>394</v>
      </c>
    </row>
  </sheetData>
  <hyperlinks>
    <hyperlink ref="A1" location="'Overall ave'!A1" display="(back to front sheet)" xr:uid="{02D82A6F-F3FC-9F45-8C19-EB950B32C2AD}"/>
  </hyperlinks>
  <pageMargins left="0.75" right="0.75" top="1" bottom="1" header="0.5" footer="0.5"/>
  <pageSetup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8" width="9.1640625" style="9" customWidth="1"/>
  </cols>
  <sheetData>
    <row r="1" spans="1:12" x14ac:dyDescent="0.15">
      <c r="A1" s="21" t="s">
        <v>164</v>
      </c>
      <c r="C1" s="9" t="s">
        <v>275</v>
      </c>
    </row>
    <row r="2" spans="1:12" x14ac:dyDescent="0.15">
      <c r="A2" s="5" t="s">
        <v>248</v>
      </c>
      <c r="B2" s="5" t="s">
        <v>249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COUNTA(A8:A17)</f>
        <v>9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B5" s="9">
        <v>12</v>
      </c>
      <c r="C5" s="9">
        <v>14</v>
      </c>
      <c r="D5" s="9">
        <v>13</v>
      </c>
      <c r="E5" s="9">
        <v>15</v>
      </c>
      <c r="F5" s="9">
        <v>16</v>
      </c>
      <c r="L5" s="9"/>
    </row>
    <row r="6" spans="1:12" x14ac:dyDescent="0.15"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2012</v>
      </c>
      <c r="B8" s="28">
        <v>3</v>
      </c>
      <c r="C8" s="28">
        <v>3</v>
      </c>
      <c r="D8" s="28">
        <v>1</v>
      </c>
      <c r="E8" s="28">
        <v>0</v>
      </c>
      <c r="F8" s="28">
        <v>88</v>
      </c>
      <c r="I8" s="1">
        <f>IF(OR(C8=0,C8-D8=0),"--",ROUND(F8/(C8-D8),3))</f>
        <v>44</v>
      </c>
      <c r="J8" s="9">
        <v>48</v>
      </c>
      <c r="L8">
        <v>0</v>
      </c>
    </row>
    <row r="9" spans="1:12" x14ac:dyDescent="0.15">
      <c r="A9">
        <v>2013</v>
      </c>
      <c r="B9" s="28">
        <v>2</v>
      </c>
      <c r="C9" s="28">
        <v>2</v>
      </c>
      <c r="D9" s="28">
        <v>0</v>
      </c>
      <c r="E9" s="28">
        <v>1</v>
      </c>
      <c r="F9" s="28">
        <v>34</v>
      </c>
      <c r="I9" s="1">
        <f>IF(OR(C9=0,C9-D9=0),"--",ROUND(F9/(C9-D9),3))</f>
        <v>17</v>
      </c>
      <c r="J9" s="9">
        <v>34</v>
      </c>
      <c r="L9">
        <v>0</v>
      </c>
    </row>
    <row r="10" spans="1:12" x14ac:dyDescent="0.15">
      <c r="A10">
        <v>2014</v>
      </c>
      <c r="B10" s="28">
        <v>7</v>
      </c>
      <c r="C10" s="28">
        <v>8</v>
      </c>
      <c r="D10" s="28">
        <v>2</v>
      </c>
      <c r="E10" s="28">
        <v>0</v>
      </c>
      <c r="F10" s="28">
        <v>207</v>
      </c>
      <c r="G10"/>
      <c r="I10" s="1">
        <f>IF(OR(C10=0,C10-D10=0),"--",ROUND(F10/(C10-D10),3))</f>
        <v>34.5</v>
      </c>
      <c r="J10" s="9">
        <v>38</v>
      </c>
      <c r="K10" t="s">
        <v>354</v>
      </c>
      <c r="L10">
        <v>1</v>
      </c>
    </row>
    <row r="11" spans="1:12" x14ac:dyDescent="0.15">
      <c r="A11">
        <v>2015</v>
      </c>
      <c r="B11" s="28">
        <v>15</v>
      </c>
      <c r="C11" s="28">
        <v>14</v>
      </c>
      <c r="D11" s="28">
        <v>2</v>
      </c>
      <c r="E11" s="28">
        <v>2</v>
      </c>
      <c r="F11" s="28">
        <v>418</v>
      </c>
      <c r="G11" s="28"/>
      <c r="H11" s="9">
        <v>3</v>
      </c>
      <c r="I11" s="1">
        <f>IF(OR(C11=0,C11-D11=0),"--",ROUND(F11/(C11-D11),3))</f>
        <v>34.832999999999998</v>
      </c>
      <c r="J11" s="9">
        <v>89</v>
      </c>
      <c r="L11">
        <v>0</v>
      </c>
    </row>
    <row r="12" spans="1:12" x14ac:dyDescent="0.15">
      <c r="A12">
        <v>2016</v>
      </c>
      <c r="B12" s="23">
        <v>4</v>
      </c>
      <c r="C12" s="23">
        <v>5</v>
      </c>
      <c r="D12" s="23">
        <v>1</v>
      </c>
      <c r="E12" s="23">
        <v>0</v>
      </c>
      <c r="F12" s="23">
        <v>241</v>
      </c>
      <c r="G12" s="23">
        <v>0</v>
      </c>
      <c r="H12" s="23">
        <v>2</v>
      </c>
      <c r="I12" s="10">
        <f>IF(C12-D12=0,"--",F12/(C12-D12))</f>
        <v>60.25</v>
      </c>
      <c r="J12" s="23">
        <v>76</v>
      </c>
      <c r="L12">
        <v>2</v>
      </c>
    </row>
    <row r="13" spans="1:12" x14ac:dyDescent="0.15">
      <c r="A13">
        <v>2017</v>
      </c>
      <c r="B13" s="23">
        <v>3</v>
      </c>
      <c r="C13" s="23">
        <v>4</v>
      </c>
      <c r="D13" s="23">
        <v>0</v>
      </c>
      <c r="E13" s="23">
        <v>0</v>
      </c>
      <c r="F13" s="23">
        <v>86</v>
      </c>
      <c r="G13" s="23">
        <v>0</v>
      </c>
      <c r="H13" s="23">
        <v>1</v>
      </c>
      <c r="I13" s="52">
        <v>21.5</v>
      </c>
      <c r="J13" s="23">
        <v>53</v>
      </c>
      <c r="L13" s="23">
        <v>1</v>
      </c>
    </row>
    <row r="14" spans="1:12" x14ac:dyDescent="0.15">
      <c r="A14">
        <v>2018</v>
      </c>
      <c r="B14" s="23">
        <v>14</v>
      </c>
      <c r="C14" s="23">
        <v>15</v>
      </c>
      <c r="D14" s="23">
        <v>2</v>
      </c>
      <c r="E14" s="23">
        <v>1</v>
      </c>
      <c r="F14" s="23">
        <v>581</v>
      </c>
      <c r="G14" s="23">
        <v>2</v>
      </c>
      <c r="H14" s="23">
        <v>1</v>
      </c>
      <c r="I14" s="52">
        <f>IF(C14-D14=0,"--",F14/(C14-D14))</f>
        <v>44.692307692307693</v>
      </c>
      <c r="J14" s="23">
        <v>106</v>
      </c>
      <c r="K14" t="s">
        <v>355</v>
      </c>
      <c r="L14" s="23">
        <v>3</v>
      </c>
    </row>
    <row r="15" spans="1:12" x14ac:dyDescent="0.15">
      <c r="A15">
        <v>2019</v>
      </c>
      <c r="B15" s="23">
        <v>1</v>
      </c>
      <c r="C15" s="23">
        <v>1</v>
      </c>
      <c r="D15" s="23">
        <v>0</v>
      </c>
      <c r="E15" s="23">
        <v>0</v>
      </c>
      <c r="F15" s="23">
        <v>62</v>
      </c>
      <c r="G15" s="23">
        <v>0</v>
      </c>
      <c r="H15" s="23">
        <v>1</v>
      </c>
      <c r="I15" s="52">
        <f>IF(C15-D15=0,"--",F15/(C15-D15))</f>
        <v>62</v>
      </c>
      <c r="J15" s="23">
        <v>62</v>
      </c>
      <c r="K15" s="23"/>
      <c r="L15" s="23">
        <v>0</v>
      </c>
    </row>
    <row r="16" spans="1:12" x14ac:dyDescent="0.15">
      <c r="A16">
        <v>2020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4" t="str">
        <f>IF(C16-D16=0,"--",F16/(C16-D16))</f>
        <v>--</v>
      </c>
      <c r="J16" s="28">
        <v>0</v>
      </c>
      <c r="K16" s="28" t="s">
        <v>414</v>
      </c>
      <c r="L16" s="23">
        <v>0</v>
      </c>
    </row>
    <row r="17" spans="1:12" x14ac:dyDescent="0.15">
      <c r="I17" s="9"/>
    </row>
    <row r="18" spans="1:12" x14ac:dyDescent="0.15">
      <c r="A18" t="s">
        <v>142</v>
      </c>
      <c r="B18" s="9">
        <f>SUM(B8:B17)</f>
        <v>49</v>
      </c>
      <c r="C18" s="9">
        <f t="shared" ref="C18:H18" si="0">SUM(C8:C17)</f>
        <v>52</v>
      </c>
      <c r="D18" s="9">
        <f t="shared" si="0"/>
        <v>8</v>
      </c>
      <c r="E18" s="9">
        <f t="shared" si="0"/>
        <v>4</v>
      </c>
      <c r="F18" s="9">
        <f t="shared" si="0"/>
        <v>1717</v>
      </c>
      <c r="G18" s="9">
        <f t="shared" si="0"/>
        <v>2</v>
      </c>
      <c r="H18" s="9">
        <f t="shared" si="0"/>
        <v>8</v>
      </c>
      <c r="I18" s="10">
        <f>F18/(C18-D18)</f>
        <v>39.022727272727273</v>
      </c>
      <c r="J18">
        <f>MAX(J8:J17)</f>
        <v>106</v>
      </c>
      <c r="K18" t="str">
        <f>IF(INDEX(K8:K17,MATCH(J18,J8:J17,0),)=0,"",INDEX(K8:K17,MATCH(J18,J8:J17,0),))</f>
        <v>RNO</v>
      </c>
      <c r="L18" s="9">
        <f t="shared" ref="L18" si="1">SUM(L8:L17)</f>
        <v>7</v>
      </c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40" spans="1:10" x14ac:dyDescent="0.15">
      <c r="A40" s="5" t="s">
        <v>118</v>
      </c>
    </row>
    <row r="41" spans="1:10" x14ac:dyDescent="0.15">
      <c r="A41" s="5"/>
    </row>
    <row r="42" spans="1:10" x14ac:dyDescent="0.15">
      <c r="A42" t="s">
        <v>99</v>
      </c>
      <c r="B42" t="s">
        <v>112</v>
      </c>
      <c r="C42" t="s">
        <v>59</v>
      </c>
      <c r="D42" t="s">
        <v>60</v>
      </c>
      <c r="E42" t="s">
        <v>34</v>
      </c>
      <c r="F42" t="s">
        <v>62</v>
      </c>
      <c r="G42" s="1" t="s">
        <v>115</v>
      </c>
      <c r="H42" s="1" t="s">
        <v>113</v>
      </c>
      <c r="I42" s="1" t="s">
        <v>114</v>
      </c>
      <c r="J42" s="1" t="s">
        <v>61</v>
      </c>
    </row>
    <row r="43" spans="1:10" x14ac:dyDescent="0.15">
      <c r="A43">
        <v>2012</v>
      </c>
      <c r="B43">
        <v>4</v>
      </c>
      <c r="C43">
        <v>0</v>
      </c>
      <c r="D43">
        <v>1</v>
      </c>
      <c r="E43">
        <v>32</v>
      </c>
      <c r="F43">
        <v>0</v>
      </c>
      <c r="G43" s="4">
        <f>IF(ISERROR(E43/B43),"N/A",E43/B43)</f>
        <v>8</v>
      </c>
      <c r="H43" s="4">
        <f>IF(ISERROR((B43*6)/D43),"N/A",(B43*6)/D43)</f>
        <v>24</v>
      </c>
      <c r="I43" s="4">
        <f>IF(ISERROR(E43/D43),"N/A",E43/D43)</f>
        <v>32</v>
      </c>
      <c r="J43" s="4" t="s">
        <v>178</v>
      </c>
    </row>
    <row r="44" spans="1:10" x14ac:dyDescent="0.15">
      <c r="A44">
        <v>2013</v>
      </c>
      <c r="B44"/>
      <c r="C44"/>
      <c r="D44"/>
      <c r="E44"/>
      <c r="F44"/>
      <c r="G44" s="1"/>
      <c r="H44" s="1"/>
      <c r="I44" s="1"/>
      <c r="J44" s="1"/>
    </row>
    <row r="45" spans="1:10" x14ac:dyDescent="0.15">
      <c r="A45">
        <v>2014</v>
      </c>
      <c r="B45">
        <v>8.5</v>
      </c>
      <c r="C45">
        <v>6</v>
      </c>
      <c r="D45">
        <v>2</v>
      </c>
      <c r="E45">
        <v>37</v>
      </c>
      <c r="F45"/>
      <c r="G45" s="4">
        <f>IF(ISERROR(E45/B45),"N/A",E45/B45)</f>
        <v>4.3529411764705879</v>
      </c>
      <c r="H45" s="4">
        <f>IF(ISERROR((B45*6)/D45),"N/A",(B45*6)/D45)</f>
        <v>25.5</v>
      </c>
      <c r="I45" s="4">
        <f>IF(ISERROR(E45/D45),"N/A",E45/D45)</f>
        <v>18.5</v>
      </c>
      <c r="J45" s="4" t="s">
        <v>250</v>
      </c>
    </row>
    <row r="46" spans="1:10" x14ac:dyDescent="0.15">
      <c r="A46">
        <v>2015</v>
      </c>
      <c r="B46">
        <v>22.3</v>
      </c>
      <c r="C46">
        <v>0</v>
      </c>
      <c r="D46">
        <v>2</v>
      </c>
      <c r="E46">
        <v>127</v>
      </c>
      <c r="F46"/>
      <c r="G46" s="4">
        <f>IF(ISERROR(E46/B46),"N/A",E46/B46)</f>
        <v>5.695067264573991</v>
      </c>
      <c r="H46" s="4">
        <f>IF(ISERROR((B46*6)/D46),"N/A",(B46*6)/D46)</f>
        <v>66.900000000000006</v>
      </c>
      <c r="I46" s="4">
        <f>IF(ISERROR(E46/D46),"N/A",E46/D46)</f>
        <v>63.5</v>
      </c>
      <c r="J46" s="3" t="s">
        <v>251</v>
      </c>
    </row>
    <row r="47" spans="1:10" x14ac:dyDescent="0.15">
      <c r="A47">
        <v>2016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4" t="str">
        <f t="shared" ref="G47" si="2">IF(ISERROR(E47/B47),"N/A",E47/B47)</f>
        <v>N/A</v>
      </c>
      <c r="H47" s="4" t="str">
        <f t="shared" ref="H47" si="3">IF(ISERROR((B47*6)/D47),"N/A",(B47*6)/D47)</f>
        <v>N/A</v>
      </c>
      <c r="I47" s="4" t="str">
        <f t="shared" ref="I47" si="4">IF(ISERROR(E47/D47),"N/A",E47/D47)</f>
        <v>N/A</v>
      </c>
      <c r="J47" s="3" t="s">
        <v>169</v>
      </c>
    </row>
    <row r="48" spans="1:10" x14ac:dyDescent="0.15">
      <c r="A48">
        <v>2017</v>
      </c>
      <c r="B48" s="23">
        <v>10</v>
      </c>
      <c r="C48" s="23">
        <v>1</v>
      </c>
      <c r="D48" s="23">
        <v>2</v>
      </c>
      <c r="E48" s="23">
        <v>41</v>
      </c>
      <c r="F48" s="23">
        <v>0</v>
      </c>
      <c r="G48" s="4">
        <v>4.0999999999999996</v>
      </c>
      <c r="H48" s="4">
        <v>30</v>
      </c>
      <c r="I48" s="4">
        <v>20.5</v>
      </c>
      <c r="J48" s="51" t="s">
        <v>347</v>
      </c>
    </row>
    <row r="49" spans="1:10" x14ac:dyDescent="0.15">
      <c r="A49">
        <v>2018</v>
      </c>
      <c r="B49" s="23">
        <v>0.4</v>
      </c>
      <c r="C49" s="23">
        <v>0</v>
      </c>
      <c r="D49" s="23">
        <v>1</v>
      </c>
      <c r="E49" s="23">
        <v>2</v>
      </c>
      <c r="F49" s="23">
        <v>0</v>
      </c>
      <c r="G49" s="4">
        <f>IF(ISERROR(E49/B49),"N/A",E49/B49)</f>
        <v>5</v>
      </c>
      <c r="H49" s="4">
        <f>IF(ISERROR((B49*6)/D49),"N/A",(B49*6)/D49)</f>
        <v>2.4000000000000004</v>
      </c>
      <c r="I49" s="4">
        <f t="shared" ref="I49:I51" si="5">IF(ISERROR(E49/D49),"N/A",E49/D49)</f>
        <v>2</v>
      </c>
      <c r="J49" s="51" t="s">
        <v>416</v>
      </c>
    </row>
    <row r="50" spans="1:10" x14ac:dyDescent="0.15">
      <c r="A50">
        <v>2019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4" t="s">
        <v>169</v>
      </c>
      <c r="H50" s="4" t="s">
        <v>169</v>
      </c>
      <c r="I50" s="4" t="s">
        <v>169</v>
      </c>
      <c r="J50" s="51" t="s">
        <v>403</v>
      </c>
    </row>
    <row r="51" spans="1:10" x14ac:dyDescent="0.15">
      <c r="A51">
        <v>2020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10" t="str">
        <f t="shared" ref="G51" si="6">IF(ISERROR(E51/B51),"N/A",E51/B51)</f>
        <v>N/A</v>
      </c>
      <c r="H51" s="10" t="str">
        <f t="shared" ref="H51" si="7">IF(ISERROR((B51*6)/D51),"N/A",(B51*6)/D51)</f>
        <v>N/A</v>
      </c>
      <c r="I51" s="10" t="str">
        <f t="shared" si="5"/>
        <v>N/A</v>
      </c>
      <c r="J51" s="51" t="s">
        <v>403</v>
      </c>
    </row>
    <row r="52" spans="1:10" x14ac:dyDescent="0.15">
      <c r="B52"/>
      <c r="C52"/>
      <c r="D52"/>
      <c r="E52"/>
      <c r="F52"/>
      <c r="G52" s="1"/>
      <c r="H52" s="1"/>
      <c r="I52" s="1"/>
    </row>
    <row r="53" spans="1:10" x14ac:dyDescent="0.15">
      <c r="A53" t="s">
        <v>55</v>
      </c>
      <c r="B53">
        <f>SUM(B43:B52)</f>
        <v>45.199999999999996</v>
      </c>
      <c r="C53">
        <f t="shared" ref="C53:F53" si="8">SUM(C43:C52)</f>
        <v>7</v>
      </c>
      <c r="D53">
        <f t="shared" si="8"/>
        <v>8</v>
      </c>
      <c r="E53">
        <f t="shared" si="8"/>
        <v>239</v>
      </c>
      <c r="F53">
        <f t="shared" si="8"/>
        <v>0</v>
      </c>
      <c r="G53" s="4">
        <f>E53/B53</f>
        <v>5.2876106194690271</v>
      </c>
      <c r="H53" s="4">
        <f>(B53*6)/D53</f>
        <v>33.9</v>
      </c>
      <c r="I53" s="4">
        <f>E53/D53</f>
        <v>29.875</v>
      </c>
      <c r="J53" s="3" t="s">
        <v>251</v>
      </c>
    </row>
  </sheetData>
  <hyperlinks>
    <hyperlink ref="A1" location="'Overall ave'!A1" display="(back to front sheet)" xr:uid="{00000000-0004-0000-13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CBE0-F863-F743-B29F-C2F349CC9A2B}">
  <dimension ref="A1:L4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8" width="9.1640625" style="9" customWidth="1"/>
  </cols>
  <sheetData>
    <row r="1" spans="1:12" x14ac:dyDescent="0.15">
      <c r="A1" s="21" t="s">
        <v>164</v>
      </c>
      <c r="C1" s="9" t="s">
        <v>407</v>
      </c>
    </row>
    <row r="2" spans="1:12" x14ac:dyDescent="0.15">
      <c r="A2" s="5" t="s">
        <v>408</v>
      </c>
      <c r="B2" s="5" t="s">
        <v>224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COUNTA(A8:A12)</f>
        <v>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2017</v>
      </c>
      <c r="B8" s="23">
        <v>14</v>
      </c>
      <c r="C8" s="23">
        <v>12</v>
      </c>
      <c r="D8" s="23">
        <v>4</v>
      </c>
      <c r="E8" s="23">
        <v>0</v>
      </c>
      <c r="F8" s="23">
        <v>103</v>
      </c>
      <c r="G8" s="23">
        <v>0</v>
      </c>
      <c r="H8" s="23">
        <v>0</v>
      </c>
      <c r="I8" s="52">
        <f>IF(C8-D8=0,"--",F8/(C8-D8))</f>
        <v>12.875</v>
      </c>
      <c r="J8" s="23">
        <v>30</v>
      </c>
      <c r="L8" s="23">
        <v>1</v>
      </c>
    </row>
    <row r="9" spans="1:12" x14ac:dyDescent="0.15">
      <c r="A9">
        <v>2018</v>
      </c>
      <c r="B9" s="23">
        <v>5</v>
      </c>
      <c r="C9" s="23">
        <v>5</v>
      </c>
      <c r="D9" s="23">
        <v>1</v>
      </c>
      <c r="E9" s="23">
        <v>1</v>
      </c>
      <c r="F9" s="23">
        <v>53</v>
      </c>
      <c r="G9" s="23">
        <v>0</v>
      </c>
      <c r="H9" s="23">
        <v>0</v>
      </c>
      <c r="I9" s="52">
        <f>IF(C9-D9=0,"--",F9/(C9-D9))</f>
        <v>13.25</v>
      </c>
      <c r="J9" s="23">
        <v>25</v>
      </c>
      <c r="K9" t="s">
        <v>356</v>
      </c>
      <c r="L9" s="23">
        <v>1</v>
      </c>
    </row>
    <row r="10" spans="1:12" x14ac:dyDescent="0.15">
      <c r="A10">
        <v>2019</v>
      </c>
      <c r="B10" s="23">
        <v>9</v>
      </c>
      <c r="C10" s="23">
        <v>4</v>
      </c>
      <c r="D10" s="23">
        <v>3</v>
      </c>
      <c r="E10" s="23">
        <v>0</v>
      </c>
      <c r="F10" s="23">
        <v>54</v>
      </c>
      <c r="G10" s="23">
        <v>0</v>
      </c>
      <c r="H10" s="23">
        <v>0</v>
      </c>
      <c r="I10" s="52">
        <f>IF(C10-D10=0,"--",F10/(C10-D10))</f>
        <v>54</v>
      </c>
      <c r="J10" s="23">
        <v>30</v>
      </c>
      <c r="K10" s="23" t="s">
        <v>356</v>
      </c>
      <c r="L10" s="23">
        <v>1</v>
      </c>
    </row>
    <row r="11" spans="1:12" x14ac:dyDescent="0.15">
      <c r="A11">
        <v>2020</v>
      </c>
      <c r="B11" s="23">
        <v>5</v>
      </c>
      <c r="C11" s="23">
        <v>3</v>
      </c>
      <c r="D11" s="23">
        <v>1</v>
      </c>
      <c r="E11" s="23">
        <v>0</v>
      </c>
      <c r="F11" s="23">
        <v>18</v>
      </c>
      <c r="G11" s="23">
        <v>0</v>
      </c>
      <c r="H11" s="23">
        <v>0</v>
      </c>
      <c r="I11" s="52">
        <f>IF(C11-D11=0,"--",F11/(C11-D11))</f>
        <v>9</v>
      </c>
      <c r="J11" s="28">
        <v>11</v>
      </c>
      <c r="K11" s="28" t="s">
        <v>414</v>
      </c>
      <c r="L11" s="23">
        <v>1</v>
      </c>
    </row>
    <row r="12" spans="1:12" x14ac:dyDescent="0.15">
      <c r="I12" s="9"/>
    </row>
    <row r="13" spans="1:12" x14ac:dyDescent="0.15">
      <c r="A13" t="s">
        <v>142</v>
      </c>
      <c r="B13" s="9">
        <f t="shared" ref="B13:H13" si="0">SUM(B8:B12)</f>
        <v>33</v>
      </c>
      <c r="C13" s="9">
        <f t="shared" si="0"/>
        <v>24</v>
      </c>
      <c r="D13" s="9">
        <f t="shared" si="0"/>
        <v>9</v>
      </c>
      <c r="E13" s="9">
        <f t="shared" si="0"/>
        <v>1</v>
      </c>
      <c r="F13" s="9">
        <f t="shared" si="0"/>
        <v>228</v>
      </c>
      <c r="G13" s="9">
        <f t="shared" si="0"/>
        <v>0</v>
      </c>
      <c r="H13" s="9">
        <f t="shared" si="0"/>
        <v>0</v>
      </c>
      <c r="I13" s="10">
        <f>F13/(C13-D13)</f>
        <v>15.2</v>
      </c>
      <c r="J13">
        <f>MAX(J8:J12)</f>
        <v>30</v>
      </c>
      <c r="K13" t="s">
        <v>356</v>
      </c>
      <c r="L13" s="9">
        <f>SUM(L8:L12)</f>
        <v>4</v>
      </c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5" spans="1:10" x14ac:dyDescent="0.15">
      <c r="A35" s="5" t="s">
        <v>118</v>
      </c>
    </row>
    <row r="36" spans="1:10" x14ac:dyDescent="0.15">
      <c r="A36" s="5"/>
    </row>
    <row r="37" spans="1:10" x14ac:dyDescent="0.15">
      <c r="A37" t="s">
        <v>99</v>
      </c>
      <c r="B37" t="s">
        <v>112</v>
      </c>
      <c r="C37" t="s">
        <v>59</v>
      </c>
      <c r="D37" t="s">
        <v>60</v>
      </c>
      <c r="E37" t="s">
        <v>34</v>
      </c>
      <c r="F37" t="s">
        <v>62</v>
      </c>
      <c r="G37" s="1" t="s">
        <v>115</v>
      </c>
      <c r="H37" s="1" t="s">
        <v>113</v>
      </c>
      <c r="I37" s="1" t="s">
        <v>114</v>
      </c>
      <c r="J37" s="1" t="s">
        <v>61</v>
      </c>
    </row>
    <row r="38" spans="1:10" x14ac:dyDescent="0.15">
      <c r="A38">
        <v>2017</v>
      </c>
      <c r="B38" s="23">
        <v>93.1</v>
      </c>
      <c r="C38" s="23">
        <v>6</v>
      </c>
      <c r="D38" s="23">
        <v>9</v>
      </c>
      <c r="E38" s="23">
        <v>381</v>
      </c>
      <c r="F38" s="23">
        <v>0</v>
      </c>
      <c r="G38" s="52">
        <v>4.0999999999999996</v>
      </c>
      <c r="H38" s="52">
        <v>30</v>
      </c>
      <c r="I38" s="52">
        <v>20.5</v>
      </c>
      <c r="J38" s="51" t="s">
        <v>410</v>
      </c>
    </row>
    <row r="39" spans="1:10" x14ac:dyDescent="0.15">
      <c r="A39">
        <v>2018</v>
      </c>
      <c r="B39" s="23">
        <v>24.2</v>
      </c>
      <c r="C39" s="23">
        <v>1</v>
      </c>
      <c r="D39" s="23">
        <v>2</v>
      </c>
      <c r="E39" s="23">
        <v>127</v>
      </c>
      <c r="F39" s="23">
        <v>0</v>
      </c>
      <c r="G39" s="52">
        <f>IF(ISERROR(E39/B39),"N/A",E39/B39)</f>
        <v>5.2479338842975212</v>
      </c>
      <c r="H39" s="52">
        <f>IF(ISERROR((B39*6)/D39),"N/A",(B39*6)/D39)</f>
        <v>72.599999999999994</v>
      </c>
      <c r="I39" s="52">
        <f t="shared" ref="I39" si="1">IF(ISERROR(E39/D39),"N/A",E39/D39)</f>
        <v>63.5</v>
      </c>
      <c r="J39" s="51" t="s">
        <v>411</v>
      </c>
    </row>
    <row r="40" spans="1:10" x14ac:dyDescent="0.15">
      <c r="A40">
        <v>2019</v>
      </c>
      <c r="B40" s="23">
        <v>51</v>
      </c>
      <c r="C40" s="23">
        <v>2</v>
      </c>
      <c r="D40" s="23">
        <v>8</v>
      </c>
      <c r="E40" s="23">
        <v>296</v>
      </c>
      <c r="F40" s="23">
        <v>0</v>
      </c>
      <c r="G40" s="52">
        <f>IF(ISERROR(E40/B40),"N/A",E40/B40)</f>
        <v>5.8039215686274508</v>
      </c>
      <c r="H40" s="52">
        <f>IF(ISERROR((B40*6)/D40),"N/A",(B40*6)/D40)</f>
        <v>38.25</v>
      </c>
      <c r="I40" s="52">
        <f t="shared" ref="I40:I41" si="2">IF(ISERROR(E40/D40),"N/A",E40/D40)</f>
        <v>37</v>
      </c>
      <c r="J40" s="51" t="s">
        <v>428</v>
      </c>
    </row>
    <row r="41" spans="1:10" x14ac:dyDescent="0.15">
      <c r="A41">
        <v>2020</v>
      </c>
      <c r="B41" s="23">
        <v>28</v>
      </c>
      <c r="C41" s="23">
        <v>2</v>
      </c>
      <c r="D41" s="23">
        <v>6</v>
      </c>
      <c r="E41" s="23">
        <v>140</v>
      </c>
      <c r="F41" s="23">
        <v>0</v>
      </c>
      <c r="G41" s="52">
        <f t="shared" ref="G41" si="3">IF(ISERROR(E41/B41),"N/A",E41/B41)</f>
        <v>5</v>
      </c>
      <c r="H41" s="52">
        <f t="shared" ref="H41" si="4">IF(ISERROR((B41*6)/D41),"N/A",(B41*6)/D41)</f>
        <v>28</v>
      </c>
      <c r="I41" s="52">
        <f t="shared" si="2"/>
        <v>23.333333333333332</v>
      </c>
      <c r="J41" s="51" t="s">
        <v>459</v>
      </c>
    </row>
    <row r="42" spans="1:10" x14ac:dyDescent="0.15">
      <c r="B42"/>
      <c r="C42"/>
      <c r="D42"/>
      <c r="E42"/>
      <c r="F42"/>
      <c r="G42" s="1"/>
      <c r="H42" s="1"/>
      <c r="I42" s="1"/>
    </row>
    <row r="43" spans="1:10" x14ac:dyDescent="0.15">
      <c r="A43" t="s">
        <v>55</v>
      </c>
      <c r="B43">
        <f>SUM(B38:B42)</f>
        <v>196.3</v>
      </c>
      <c r="C43">
        <f>SUM(C38:C42)</f>
        <v>11</v>
      </c>
      <c r="D43">
        <f>SUM(D38:D42)</f>
        <v>25</v>
      </c>
      <c r="E43">
        <f>SUM(E38:E42)</f>
        <v>944</v>
      </c>
      <c r="F43">
        <f>SUM(F38:F42)</f>
        <v>0</v>
      </c>
      <c r="G43" s="52">
        <f>E43/B43</f>
        <v>4.8089658685685173</v>
      </c>
      <c r="H43" s="52">
        <f>(B43*6)/D43</f>
        <v>47.112000000000009</v>
      </c>
      <c r="I43" s="52">
        <f>E43/D43</f>
        <v>37.76</v>
      </c>
      <c r="J43" s="3" t="s">
        <v>84</v>
      </c>
    </row>
  </sheetData>
  <hyperlinks>
    <hyperlink ref="A1" location="'Overall ave'!A1" display="(back to front sheet)" xr:uid="{489A8D9E-AC3B-DE42-8B52-7045C570A98A}"/>
  </hyperlinks>
  <pageMargins left="0.75" right="0.75" top="1" bottom="1" header="0.5" footer="0.5"/>
  <pageSetup orientation="portrait" horizontalDpi="4294967292" verticalDpi="429496729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/>
  <dimension ref="A1:L41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277</v>
      </c>
    </row>
    <row r="2" spans="1:12" x14ac:dyDescent="0.15">
      <c r="A2" s="5" t="s">
        <v>149</v>
      </c>
      <c r="B2" s="5" t="s">
        <v>150</v>
      </c>
    </row>
    <row r="3" spans="1:12" x14ac:dyDescent="0.15">
      <c r="A3" s="5" t="s">
        <v>108</v>
      </c>
      <c r="B3" s="17"/>
    </row>
    <row r="4" spans="1:12" hidden="1" x14ac:dyDescent="0.15">
      <c r="A4" s="9">
        <f>COUNTA(A7:A21)</f>
        <v>14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x14ac:dyDescent="0.15">
      <c r="L5" s="9"/>
    </row>
    <row r="6" spans="1:12" x14ac:dyDescent="0.15">
      <c r="A6" t="s">
        <v>99</v>
      </c>
      <c r="B6" s="9" t="s">
        <v>140</v>
      </c>
      <c r="C6" s="9" t="s">
        <v>141</v>
      </c>
      <c r="D6" s="9" t="s">
        <v>26</v>
      </c>
      <c r="E6" s="9" t="s">
        <v>265</v>
      </c>
      <c r="F6" s="9" t="s">
        <v>34</v>
      </c>
      <c r="G6" s="9" t="s">
        <v>22</v>
      </c>
      <c r="H6" s="9" t="s">
        <v>35</v>
      </c>
      <c r="I6" s="9" t="s">
        <v>114</v>
      </c>
      <c r="J6" s="9" t="s">
        <v>196</v>
      </c>
      <c r="K6" s="9" t="s">
        <v>263</v>
      </c>
      <c r="L6" s="9" t="s">
        <v>276</v>
      </c>
    </row>
    <row r="7" spans="1:12" x14ac:dyDescent="0.15">
      <c r="A7">
        <v>2007</v>
      </c>
      <c r="B7" s="9">
        <v>6</v>
      </c>
      <c r="C7" s="9">
        <v>6</v>
      </c>
      <c r="D7" s="9">
        <v>3</v>
      </c>
      <c r="E7" s="9">
        <v>1</v>
      </c>
      <c r="F7" s="9">
        <v>9</v>
      </c>
      <c r="G7" s="23">
        <v>0</v>
      </c>
      <c r="H7" s="23">
        <v>0</v>
      </c>
      <c r="I7" s="1">
        <f t="shared" ref="I7:I15" si="0">IF(C7=0,"",ROUND(F7/(C7-D7),3))</f>
        <v>3</v>
      </c>
      <c r="J7">
        <v>4</v>
      </c>
      <c r="L7">
        <v>0</v>
      </c>
    </row>
    <row r="8" spans="1:12" x14ac:dyDescent="0.15">
      <c r="A8">
        <v>2008</v>
      </c>
      <c r="B8" s="9">
        <v>6</v>
      </c>
      <c r="C8" s="9">
        <v>5</v>
      </c>
      <c r="D8" s="9">
        <v>1</v>
      </c>
      <c r="E8" s="9">
        <v>1</v>
      </c>
      <c r="F8" s="9">
        <v>13</v>
      </c>
      <c r="G8" s="23">
        <v>0</v>
      </c>
      <c r="H8" s="23">
        <v>0</v>
      </c>
      <c r="I8" s="1">
        <f t="shared" si="0"/>
        <v>3.25</v>
      </c>
      <c r="J8">
        <v>9</v>
      </c>
      <c r="L8">
        <v>0</v>
      </c>
    </row>
    <row r="9" spans="1:12" x14ac:dyDescent="0.15">
      <c r="A9">
        <v>2009</v>
      </c>
      <c r="B9" s="9">
        <v>7</v>
      </c>
      <c r="C9" s="9">
        <v>5</v>
      </c>
      <c r="D9" s="9">
        <v>3</v>
      </c>
      <c r="E9" s="9">
        <v>1</v>
      </c>
      <c r="F9" s="9">
        <v>30</v>
      </c>
      <c r="G9" s="23">
        <v>0</v>
      </c>
      <c r="H9" s="23">
        <v>0</v>
      </c>
      <c r="I9" s="1">
        <f t="shared" si="0"/>
        <v>15</v>
      </c>
      <c r="J9">
        <v>11</v>
      </c>
      <c r="L9">
        <v>1</v>
      </c>
    </row>
    <row r="10" spans="1:12" x14ac:dyDescent="0.15">
      <c r="A10">
        <v>2010</v>
      </c>
      <c r="B10">
        <v>4</v>
      </c>
      <c r="C10">
        <v>4</v>
      </c>
      <c r="D10">
        <v>0</v>
      </c>
      <c r="E10" s="9">
        <v>1</v>
      </c>
      <c r="F10">
        <v>9</v>
      </c>
      <c r="G10" s="23">
        <v>0</v>
      </c>
      <c r="H10" s="23">
        <v>0</v>
      </c>
      <c r="I10" s="1">
        <f t="shared" si="0"/>
        <v>2.25</v>
      </c>
      <c r="J10">
        <v>6</v>
      </c>
      <c r="L10">
        <v>0</v>
      </c>
    </row>
    <row r="11" spans="1:12" x14ac:dyDescent="0.15">
      <c r="A11">
        <v>2011</v>
      </c>
      <c r="B11">
        <v>6</v>
      </c>
      <c r="C11">
        <v>3</v>
      </c>
      <c r="D11">
        <v>2</v>
      </c>
      <c r="E11" s="9">
        <v>0</v>
      </c>
      <c r="F11">
        <v>9</v>
      </c>
      <c r="G11" s="23">
        <v>0</v>
      </c>
      <c r="H11" s="23">
        <v>0</v>
      </c>
      <c r="I11" s="1">
        <f t="shared" si="0"/>
        <v>9</v>
      </c>
      <c r="J11">
        <v>8</v>
      </c>
      <c r="L11">
        <v>1</v>
      </c>
    </row>
    <row r="12" spans="1:12" x14ac:dyDescent="0.15">
      <c r="A12">
        <v>2012</v>
      </c>
      <c r="B12" s="9">
        <v>10</v>
      </c>
      <c r="C12" s="9">
        <v>9</v>
      </c>
      <c r="D12" s="9">
        <v>1</v>
      </c>
      <c r="E12" s="9">
        <v>1</v>
      </c>
      <c r="F12">
        <v>29</v>
      </c>
      <c r="G12" s="23">
        <v>0</v>
      </c>
      <c r="H12" s="23">
        <v>0</v>
      </c>
      <c r="I12" s="1">
        <f t="shared" si="0"/>
        <v>3.625</v>
      </c>
      <c r="J12">
        <v>10</v>
      </c>
      <c r="L12">
        <v>5</v>
      </c>
    </row>
    <row r="13" spans="1:12" x14ac:dyDescent="0.15">
      <c r="A13">
        <v>2013</v>
      </c>
      <c r="B13" s="23">
        <v>11</v>
      </c>
      <c r="C13" s="23">
        <v>7</v>
      </c>
      <c r="D13" s="23">
        <v>3</v>
      </c>
      <c r="E13" s="23">
        <v>2</v>
      </c>
      <c r="F13" s="23">
        <v>54</v>
      </c>
      <c r="G13" s="23">
        <v>0</v>
      </c>
      <c r="H13" s="23">
        <v>0</v>
      </c>
      <c r="I13" s="1">
        <f t="shared" si="0"/>
        <v>13.5</v>
      </c>
      <c r="J13">
        <v>15</v>
      </c>
      <c r="L13">
        <v>3</v>
      </c>
    </row>
    <row r="14" spans="1:12" x14ac:dyDescent="0.15">
      <c r="A14">
        <v>2014</v>
      </c>
      <c r="B14" s="23">
        <v>11</v>
      </c>
      <c r="C14" s="23">
        <v>9</v>
      </c>
      <c r="D14" s="23">
        <v>2</v>
      </c>
      <c r="E14" s="23">
        <v>1</v>
      </c>
      <c r="F14" s="23">
        <v>60</v>
      </c>
      <c r="G14" s="23">
        <v>0</v>
      </c>
      <c r="H14" s="23">
        <v>0</v>
      </c>
      <c r="I14" s="1">
        <f t="shared" si="0"/>
        <v>8.5709999999999997</v>
      </c>
      <c r="J14">
        <v>24</v>
      </c>
      <c r="L14">
        <v>5</v>
      </c>
    </row>
    <row r="15" spans="1:12" x14ac:dyDescent="0.15">
      <c r="A15">
        <v>2015</v>
      </c>
      <c r="B15" s="23">
        <v>14</v>
      </c>
      <c r="C15" s="23">
        <v>8</v>
      </c>
      <c r="D15" s="23">
        <v>1</v>
      </c>
      <c r="E15" s="23">
        <v>2</v>
      </c>
      <c r="F15" s="23">
        <v>9</v>
      </c>
      <c r="G15" s="23">
        <v>0</v>
      </c>
      <c r="H15" s="23">
        <v>0</v>
      </c>
      <c r="I15" s="1">
        <f t="shared" si="0"/>
        <v>1.286</v>
      </c>
      <c r="J15">
        <v>5</v>
      </c>
      <c r="L15">
        <v>6</v>
      </c>
    </row>
    <row r="16" spans="1:12" x14ac:dyDescent="0.15">
      <c r="A16">
        <v>2016</v>
      </c>
      <c r="B16" s="23">
        <v>11</v>
      </c>
      <c r="C16" s="23">
        <v>6</v>
      </c>
      <c r="D16" s="23">
        <v>1</v>
      </c>
      <c r="E16" s="23">
        <v>1</v>
      </c>
      <c r="F16" s="23">
        <v>84</v>
      </c>
      <c r="G16" s="23">
        <v>0</v>
      </c>
      <c r="H16" s="23">
        <v>1</v>
      </c>
      <c r="I16" s="10">
        <f>IF(C16-D16=0,"--",F16/(C16-D16))</f>
        <v>16.8</v>
      </c>
      <c r="J16" s="23">
        <v>63</v>
      </c>
      <c r="K16" t="s">
        <v>356</v>
      </c>
      <c r="L16">
        <v>2</v>
      </c>
    </row>
    <row r="17" spans="1:12" x14ac:dyDescent="0.15">
      <c r="A17">
        <v>2017</v>
      </c>
      <c r="B17" s="23">
        <v>8</v>
      </c>
      <c r="C17" s="23">
        <v>8</v>
      </c>
      <c r="D17" s="23">
        <v>1</v>
      </c>
      <c r="E17" s="23">
        <v>3</v>
      </c>
      <c r="F17" s="23">
        <v>59</v>
      </c>
      <c r="G17" s="23">
        <v>0</v>
      </c>
      <c r="H17" s="23">
        <v>0</v>
      </c>
      <c r="I17" s="52">
        <v>8.4285714285714288</v>
      </c>
      <c r="J17" s="23">
        <v>32</v>
      </c>
      <c r="L17" s="23">
        <v>0</v>
      </c>
    </row>
    <row r="18" spans="1:12" x14ac:dyDescent="0.15">
      <c r="A18">
        <v>2018</v>
      </c>
      <c r="B18" s="23">
        <v>10</v>
      </c>
      <c r="C18" s="23">
        <v>8</v>
      </c>
      <c r="D18" s="23">
        <v>1</v>
      </c>
      <c r="E18" s="23">
        <v>2</v>
      </c>
      <c r="F18" s="23">
        <v>27</v>
      </c>
      <c r="G18" s="23">
        <v>0</v>
      </c>
      <c r="H18" s="23">
        <v>0</v>
      </c>
      <c r="I18" s="52">
        <f>IF(C18-D18=0,"--",F18/(C18-D18))</f>
        <v>3.8571428571428572</v>
      </c>
      <c r="J18" s="23">
        <v>12</v>
      </c>
      <c r="L18" s="23">
        <v>0</v>
      </c>
    </row>
    <row r="19" spans="1:12" x14ac:dyDescent="0.15">
      <c r="A19">
        <v>2019</v>
      </c>
      <c r="B19" s="23">
        <v>12</v>
      </c>
      <c r="C19" s="23">
        <v>5</v>
      </c>
      <c r="D19" s="23">
        <v>0</v>
      </c>
      <c r="E19" s="23">
        <v>0</v>
      </c>
      <c r="F19" s="23">
        <v>61</v>
      </c>
      <c r="G19" s="23">
        <v>0</v>
      </c>
      <c r="H19" s="23">
        <v>0</v>
      </c>
      <c r="I19" s="52">
        <f>IF(C19-D19=0,"--",F19/(C19-D19))</f>
        <v>12.2</v>
      </c>
      <c r="J19" s="23">
        <v>22</v>
      </c>
      <c r="K19" s="23"/>
      <c r="L19" s="23">
        <v>2</v>
      </c>
    </row>
    <row r="20" spans="1:12" x14ac:dyDescent="0.15">
      <c r="A20">
        <v>2020</v>
      </c>
      <c r="B20" s="23">
        <v>7</v>
      </c>
      <c r="C20" s="23">
        <v>7</v>
      </c>
      <c r="D20" s="23">
        <v>1</v>
      </c>
      <c r="E20" s="23">
        <v>2</v>
      </c>
      <c r="F20" s="23">
        <v>65</v>
      </c>
      <c r="G20" s="23">
        <v>0</v>
      </c>
      <c r="H20" s="23">
        <v>0</v>
      </c>
      <c r="I20" s="52">
        <f>IF(C20-D20=0,"--",F20/(C20-D20))</f>
        <v>10.833333333333334</v>
      </c>
      <c r="J20" s="28">
        <v>41</v>
      </c>
      <c r="K20" s="28" t="s">
        <v>414</v>
      </c>
      <c r="L20" s="23">
        <v>2</v>
      </c>
    </row>
    <row r="21" spans="1:12" x14ac:dyDescent="0.15">
      <c r="I21" s="9"/>
    </row>
    <row r="22" spans="1:12" x14ac:dyDescent="0.15">
      <c r="A22" t="s">
        <v>142</v>
      </c>
      <c r="B22" s="9">
        <f t="shared" ref="B22:H22" si="1">SUM(B7:B21)</f>
        <v>123</v>
      </c>
      <c r="C22" s="9">
        <f t="shared" si="1"/>
        <v>90</v>
      </c>
      <c r="D22" s="9">
        <f t="shared" si="1"/>
        <v>20</v>
      </c>
      <c r="E22" s="9">
        <f t="shared" si="1"/>
        <v>18</v>
      </c>
      <c r="F22" s="9">
        <f t="shared" si="1"/>
        <v>518</v>
      </c>
      <c r="G22" s="9">
        <f t="shared" si="1"/>
        <v>0</v>
      </c>
      <c r="H22" s="9">
        <f t="shared" si="1"/>
        <v>1</v>
      </c>
      <c r="I22" s="10">
        <f>F22/(C22-D22)</f>
        <v>7.4</v>
      </c>
      <c r="J22">
        <f>MAX(J7:J21)</f>
        <v>63</v>
      </c>
      <c r="K22" t="str">
        <f>INDEX(K7:K21,MATCH(J22,J7:J21,0),)</f>
        <v>NO</v>
      </c>
      <c r="L22" s="9">
        <f>SUM(L7:L21)</f>
        <v>27</v>
      </c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  <row r="36" spans="8:8" x14ac:dyDescent="0.15">
      <c r="H36" s="10"/>
    </row>
    <row r="37" spans="8:8" x14ac:dyDescent="0.15">
      <c r="H37" s="10"/>
    </row>
    <row r="38" spans="8:8" x14ac:dyDescent="0.15">
      <c r="H38" s="10"/>
    </row>
    <row r="39" spans="8:8" x14ac:dyDescent="0.15">
      <c r="H39" s="10"/>
    </row>
    <row r="40" spans="8:8" x14ac:dyDescent="0.15">
      <c r="H40" s="10"/>
    </row>
    <row r="41" spans="8:8" x14ac:dyDescent="0.15">
      <c r="H41" s="10"/>
    </row>
  </sheetData>
  <hyperlinks>
    <hyperlink ref="A1" location="'Overall ave'!A1" display="(back to front sheet)" xr:uid="{00000000-0004-0000-1400-000000000000}"/>
  </hyperlinks>
  <pageMargins left="0.75" right="0.75" top="1" bottom="1" header="0.5" footer="0.5"/>
  <pageSetup orientation="portrait" horizontalDpi="4294967292" verticalDpi="4294967292"/>
  <ignoredErrors>
    <ignoredError sqref="I18" formula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40F9-DCF2-7A49-AE6B-EAC2E5397818}">
  <sheetPr>
    <pageSetUpPr fitToPage="1"/>
  </sheetPr>
  <dimension ref="A1:M41"/>
  <sheetViews>
    <sheetView zoomScale="125" zoomScaleNormal="125" workbookViewId="0"/>
  </sheetViews>
  <sheetFormatPr baseColWidth="10" defaultColWidth="10.83203125" defaultRowHeight="13" x14ac:dyDescent="0.15"/>
  <cols>
    <col min="7" max="7" width="11.6640625" customWidth="1"/>
  </cols>
  <sheetData>
    <row r="1" spans="1:13" x14ac:dyDescent="0.15">
      <c r="A1" s="71" t="s">
        <v>164</v>
      </c>
      <c r="D1" s="72" t="s">
        <v>363</v>
      </c>
      <c r="E1" s="72">
        <f>COUNTA(B8:B11)</f>
        <v>3</v>
      </c>
      <c r="F1" s="73">
        <f>COUNTA(C37:C40)</f>
        <v>3</v>
      </c>
    </row>
    <row r="2" spans="1:13" ht="26" customHeight="1" x14ac:dyDescent="0.15">
      <c r="A2" s="69" t="s">
        <v>386</v>
      </c>
      <c r="G2" s="70" t="s">
        <v>387</v>
      </c>
      <c r="H2" s="70"/>
    </row>
    <row r="3" spans="1:13" ht="14" customHeight="1" x14ac:dyDescent="0.15">
      <c r="A3" s="68"/>
      <c r="D3" s="66"/>
      <c r="E3" s="66"/>
      <c r="F3" s="67"/>
      <c r="G3" s="68"/>
      <c r="H3" s="68"/>
    </row>
    <row r="4" spans="1:13" x14ac:dyDescent="0.15">
      <c r="B4" s="5" t="s">
        <v>108</v>
      </c>
      <c r="C4" s="17"/>
      <c r="E4" s="9"/>
      <c r="F4" s="9"/>
      <c r="G4" s="9"/>
      <c r="H4" s="9"/>
      <c r="I4" s="9"/>
    </row>
    <row r="5" spans="1:13" x14ac:dyDescent="0.15">
      <c r="B5" s="5"/>
      <c r="C5" s="66">
        <v>2</v>
      </c>
      <c r="D5" s="66">
        <v>3</v>
      </c>
      <c r="E5" s="66">
        <v>10</v>
      </c>
      <c r="F5" s="66">
        <v>11</v>
      </c>
      <c r="G5" s="66">
        <v>4</v>
      </c>
      <c r="H5" s="66">
        <v>6</v>
      </c>
      <c r="I5" s="66">
        <v>7</v>
      </c>
      <c r="J5" s="67"/>
      <c r="K5" s="66">
        <v>16</v>
      </c>
      <c r="L5" s="66">
        <v>17</v>
      </c>
      <c r="M5" s="66">
        <v>7</v>
      </c>
    </row>
    <row r="6" spans="1:13" hidden="1" x14ac:dyDescent="0.15">
      <c r="C6" s="66">
        <v>12</v>
      </c>
      <c r="D6" s="66">
        <v>14</v>
      </c>
      <c r="E6" s="66">
        <v>13</v>
      </c>
      <c r="F6" s="66">
        <v>15</v>
      </c>
      <c r="G6" s="66">
        <v>16</v>
      </c>
      <c r="H6" s="66"/>
      <c r="I6" s="66"/>
      <c r="J6" s="67"/>
      <c r="K6" s="67">
        <v>15</v>
      </c>
      <c r="L6" s="67"/>
      <c r="M6" s="66"/>
    </row>
    <row r="7" spans="1:13" x14ac:dyDescent="0.15">
      <c r="B7" t="s">
        <v>99</v>
      </c>
      <c r="C7" s="9" t="s">
        <v>140</v>
      </c>
      <c r="D7" s="9" t="s">
        <v>141</v>
      </c>
      <c r="E7" s="9" t="s">
        <v>26</v>
      </c>
      <c r="F7" s="9" t="s">
        <v>265</v>
      </c>
      <c r="G7" s="9" t="s">
        <v>34</v>
      </c>
      <c r="H7" s="9" t="s">
        <v>22</v>
      </c>
      <c r="I7" s="9" t="s">
        <v>35</v>
      </c>
      <c r="J7" s="9" t="s">
        <v>114</v>
      </c>
      <c r="K7" s="9" t="s">
        <v>196</v>
      </c>
      <c r="L7" s="9" t="s">
        <v>263</v>
      </c>
      <c r="M7" s="9" t="s">
        <v>276</v>
      </c>
    </row>
    <row r="8" spans="1:13" x14ac:dyDescent="0.15">
      <c r="B8">
        <v>2017</v>
      </c>
      <c r="C8" s="23">
        <v>7</v>
      </c>
      <c r="D8" s="23">
        <v>7</v>
      </c>
      <c r="E8" s="23">
        <v>1</v>
      </c>
      <c r="F8" s="23">
        <v>1</v>
      </c>
      <c r="G8" s="23">
        <v>141</v>
      </c>
      <c r="H8" s="23">
        <v>0</v>
      </c>
      <c r="I8" s="23">
        <v>1</v>
      </c>
      <c r="J8" s="52">
        <f>IF(D8-E8=0,"--",G8/(D8-E8))</f>
        <v>23.5</v>
      </c>
      <c r="K8" s="23">
        <v>27</v>
      </c>
      <c r="M8" s="23">
        <v>1</v>
      </c>
    </row>
    <row r="9" spans="1:13" x14ac:dyDescent="0.15">
      <c r="B9">
        <v>2018</v>
      </c>
      <c r="C9" s="23">
        <v>10</v>
      </c>
      <c r="D9" s="23">
        <v>11</v>
      </c>
      <c r="E9" s="23">
        <v>2</v>
      </c>
      <c r="F9" s="23">
        <v>2</v>
      </c>
      <c r="G9" s="23">
        <v>189</v>
      </c>
      <c r="H9" s="23">
        <v>0</v>
      </c>
      <c r="I9" s="23">
        <v>0</v>
      </c>
      <c r="J9" s="52">
        <f>IF(D9-E9=0,"--",G9/(D9-E9))</f>
        <v>21</v>
      </c>
      <c r="K9" s="23">
        <v>36</v>
      </c>
      <c r="M9" s="23">
        <v>0</v>
      </c>
    </row>
    <row r="10" spans="1:13" x14ac:dyDescent="0.15">
      <c r="B10">
        <v>2019</v>
      </c>
      <c r="C10" s="23">
        <v>18</v>
      </c>
      <c r="D10" s="23">
        <v>19</v>
      </c>
      <c r="E10" s="23">
        <v>1</v>
      </c>
      <c r="F10" s="23">
        <v>0</v>
      </c>
      <c r="G10" s="23">
        <v>628</v>
      </c>
      <c r="H10" s="23">
        <v>0</v>
      </c>
      <c r="I10" s="23">
        <v>6</v>
      </c>
      <c r="J10" s="52">
        <f>IF(D10-E10=0,"--",G10/(D10-E10))</f>
        <v>34.888888888888886</v>
      </c>
      <c r="K10" s="23">
        <v>70</v>
      </c>
      <c r="L10" s="23" t="s">
        <v>356</v>
      </c>
      <c r="M10" s="23">
        <v>5</v>
      </c>
    </row>
    <row r="11" spans="1:13" x14ac:dyDescent="0.15">
      <c r="C11" s="9"/>
      <c r="D11" s="9"/>
      <c r="E11" s="9"/>
      <c r="F11" s="9"/>
      <c r="G11" s="9"/>
      <c r="H11" s="9"/>
      <c r="I11" s="9"/>
      <c r="J11" s="9"/>
    </row>
    <row r="12" spans="1:13" x14ac:dyDescent="0.15">
      <c r="B12" t="s">
        <v>142</v>
      </c>
      <c r="C12" s="9">
        <f t="shared" ref="C12:I12" si="0">SUM(C8:C11)</f>
        <v>35</v>
      </c>
      <c r="D12" s="9">
        <f t="shared" si="0"/>
        <v>37</v>
      </c>
      <c r="E12" s="9">
        <f t="shared" si="0"/>
        <v>4</v>
      </c>
      <c r="F12" s="9">
        <f t="shared" si="0"/>
        <v>3</v>
      </c>
      <c r="G12" s="9">
        <f t="shared" si="0"/>
        <v>958</v>
      </c>
      <c r="H12" s="9">
        <f t="shared" si="0"/>
        <v>0</v>
      </c>
      <c r="I12" s="9">
        <f t="shared" si="0"/>
        <v>7</v>
      </c>
      <c r="J12" s="1">
        <f>IF(ISERROR(G12/(D12-E12)),"",ROUND(G12/(D12-E12),3))</f>
        <v>29.03</v>
      </c>
      <c r="K12">
        <f>MAX(K8:K11)</f>
        <v>70</v>
      </c>
      <c r="L12" t="str">
        <f>IF(INDEX(L8:L11,MATCH(K12,K8:K11,0),)=0,"",INDEX(L8:L11,MATCH(K12,K8:K11,0),))</f>
        <v>NO</v>
      </c>
      <c r="M12" s="9">
        <f>SUM(M8:M11)</f>
        <v>6</v>
      </c>
    </row>
    <row r="33" spans="3:12" x14ac:dyDescent="0.15">
      <c r="G33" s="9"/>
      <c r="H33" s="9"/>
    </row>
    <row r="35" spans="3:12" x14ac:dyDescent="0.15">
      <c r="C35" s="60" t="s">
        <v>118</v>
      </c>
      <c r="H35" s="2"/>
      <c r="J35" s="1"/>
      <c r="K35" s="1"/>
      <c r="L35" s="1"/>
    </row>
    <row r="36" spans="3:12" x14ac:dyDescent="0.15">
      <c r="C36" s="26" t="s">
        <v>99</v>
      </c>
      <c r="D36" t="s">
        <v>112</v>
      </c>
      <c r="E36" t="s">
        <v>59</v>
      </c>
      <c r="F36" t="s">
        <v>111</v>
      </c>
      <c r="G36" t="s">
        <v>34</v>
      </c>
      <c r="H36" t="s">
        <v>62</v>
      </c>
      <c r="I36" s="1" t="s">
        <v>115</v>
      </c>
      <c r="J36" s="1" t="s">
        <v>113</v>
      </c>
      <c r="K36" s="1" t="s">
        <v>114</v>
      </c>
      <c r="L36" s="16" t="s">
        <v>61</v>
      </c>
    </row>
    <row r="37" spans="3:12" x14ac:dyDescent="0.15">
      <c r="C37">
        <v>2017</v>
      </c>
      <c r="D37" s="23">
        <v>7.3</v>
      </c>
      <c r="E37" s="23">
        <v>0</v>
      </c>
      <c r="F37" s="23">
        <v>3</v>
      </c>
      <c r="G37" s="23">
        <v>70</v>
      </c>
      <c r="H37" s="23">
        <v>0</v>
      </c>
      <c r="I37" s="4">
        <f>IF(ISERROR(G37/D37),"N/A",G37/D37)</f>
        <v>9.589041095890412</v>
      </c>
      <c r="J37" s="4">
        <f>IF(ISERROR((D37*6)/F37),"N/A",(D37*6)/F37)</f>
        <v>14.6</v>
      </c>
      <c r="K37" s="4">
        <f t="shared" ref="K37" si="1">IF(ISERROR(G37/F37),"N/A",G37/F37)</f>
        <v>23.333333333333332</v>
      </c>
      <c r="L37" s="51" t="s">
        <v>178</v>
      </c>
    </row>
    <row r="38" spans="3:12" x14ac:dyDescent="0.15">
      <c r="C38">
        <v>2018</v>
      </c>
      <c r="D38" s="23">
        <v>29</v>
      </c>
      <c r="E38" s="23">
        <v>1</v>
      </c>
      <c r="F38" s="23">
        <v>10</v>
      </c>
      <c r="G38" s="23">
        <v>171</v>
      </c>
      <c r="H38" s="23">
        <v>0</v>
      </c>
      <c r="I38" s="4">
        <f>IF(ISERROR(G38/D38),"N/A",G38/D38)</f>
        <v>5.8965517241379306</v>
      </c>
      <c r="J38" s="4">
        <f>IF(ISERROR((D38*6)/F38),"N/A",(D38*6)/F38)</f>
        <v>17.399999999999999</v>
      </c>
      <c r="K38" s="4">
        <f t="shared" ref="K38" si="2">IF(ISERROR(G38/F38),"N/A",G38/F38)</f>
        <v>17.100000000000001</v>
      </c>
      <c r="L38" s="51" t="s">
        <v>364</v>
      </c>
    </row>
    <row r="39" spans="3:12" x14ac:dyDescent="0.15">
      <c r="C39">
        <v>2019</v>
      </c>
      <c r="D39" s="23">
        <v>40.1</v>
      </c>
      <c r="E39" s="23">
        <v>1</v>
      </c>
      <c r="F39" s="23">
        <v>6</v>
      </c>
      <c r="G39" s="23">
        <v>225</v>
      </c>
      <c r="H39" s="23">
        <v>0</v>
      </c>
      <c r="I39" s="4">
        <f>IF(ISERROR(G39/D39),"N/A",G39/D39)</f>
        <v>5.6109725685785534</v>
      </c>
      <c r="J39" s="4">
        <f>IF(ISERROR((D39*6)/F39),"N/A",(D39*6)/F39)</f>
        <v>40.1</v>
      </c>
      <c r="K39" s="4">
        <f t="shared" ref="K39" si="3">IF(ISERROR(G39/F39),"N/A",G39/F39)</f>
        <v>37.5</v>
      </c>
      <c r="L39" s="51" t="s">
        <v>429</v>
      </c>
    </row>
    <row r="40" spans="3:12" x14ac:dyDescent="0.15">
      <c r="D40" s="9"/>
      <c r="E40" s="9"/>
      <c r="F40" s="9"/>
      <c r="G40" s="9"/>
      <c r="H40" s="9"/>
      <c r="I40" s="9"/>
      <c r="J40" s="10"/>
    </row>
    <row r="41" spans="3:12" x14ac:dyDescent="0.15">
      <c r="C41" t="s">
        <v>55</v>
      </c>
      <c r="D41" s="35">
        <f>SUM(D37:D40)</f>
        <v>76.400000000000006</v>
      </c>
      <c r="E41" s="9">
        <f>SUM(E37:E40)</f>
        <v>2</v>
      </c>
      <c r="F41" s="9">
        <f>SUM(F37:F40)</f>
        <v>19</v>
      </c>
      <c r="G41" s="9">
        <f>SUM(G37:G40)</f>
        <v>466</v>
      </c>
      <c r="H41" s="9">
        <f>SUM(H37:H40)</f>
        <v>0</v>
      </c>
      <c r="I41" s="4">
        <f>IF(ISERROR(G41/D41),"--",G41/D41)</f>
        <v>6.0994764397905756</v>
      </c>
      <c r="J41" s="4">
        <f t="shared" ref="J41" si="4">IF(F41=0,"--",(D41*6)/F41)</f>
        <v>24.126315789473686</v>
      </c>
      <c r="K41" s="4">
        <f t="shared" ref="K41" si="5">IF(F41=0,"--",G41/F41)</f>
        <v>24.526315789473685</v>
      </c>
      <c r="L41" s="3" t="s">
        <v>364</v>
      </c>
    </row>
  </sheetData>
  <hyperlinks>
    <hyperlink ref="A1" location="'Overall ave'!A1" display="(back to front sheet)" xr:uid="{0E657954-8F73-2F4E-A445-32B8C4F5E599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portrait" horizontalDpi="0" verticalDpi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7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278</v>
      </c>
    </row>
    <row r="2" spans="1:12" x14ac:dyDescent="0.15">
      <c r="A2" s="5" t="s">
        <v>253</v>
      </c>
      <c r="B2" s="5" t="s">
        <v>254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COUNTA(A8:A15)</f>
        <v>7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>
        <f>COUNTA(A42:A48)</f>
        <v>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2014</v>
      </c>
      <c r="B8">
        <v>2</v>
      </c>
      <c r="C8">
        <v>2</v>
      </c>
      <c r="D8">
        <v>1</v>
      </c>
      <c r="E8"/>
      <c r="F8">
        <v>45</v>
      </c>
      <c r="G8" s="23">
        <v>0</v>
      </c>
      <c r="H8" s="23">
        <v>0</v>
      </c>
      <c r="I8" s="1">
        <f>IF(ISERROR(F8/(C8-D8)),"",ROUND(F8/(C8-D8),3))</f>
        <v>45</v>
      </c>
      <c r="J8">
        <v>23</v>
      </c>
      <c r="L8">
        <v>0</v>
      </c>
    </row>
    <row r="9" spans="1:12" x14ac:dyDescent="0.15">
      <c r="A9">
        <v>2015</v>
      </c>
      <c r="B9" s="23">
        <v>11</v>
      </c>
      <c r="C9" s="23">
        <v>8</v>
      </c>
      <c r="D9" s="9">
        <v>2</v>
      </c>
      <c r="E9" s="9">
        <v>1</v>
      </c>
      <c r="F9" s="9">
        <v>85</v>
      </c>
      <c r="G9" s="23">
        <v>0</v>
      </c>
      <c r="H9" s="23">
        <v>0</v>
      </c>
      <c r="I9" s="1">
        <f>IF(ISERROR(F9/(C9-D9)),"",ROUND(F9/(C9-D9),3))</f>
        <v>14.167</v>
      </c>
      <c r="J9">
        <v>27</v>
      </c>
      <c r="L9">
        <v>2</v>
      </c>
    </row>
    <row r="10" spans="1:12" x14ac:dyDescent="0.15">
      <c r="A10">
        <v>2016</v>
      </c>
      <c r="B10" s="23">
        <v>15</v>
      </c>
      <c r="C10" s="23">
        <v>13</v>
      </c>
      <c r="D10" s="23">
        <v>0</v>
      </c>
      <c r="E10" s="23">
        <v>3</v>
      </c>
      <c r="F10" s="23">
        <v>97</v>
      </c>
      <c r="G10" s="23">
        <v>0</v>
      </c>
      <c r="H10" s="23">
        <v>0</v>
      </c>
      <c r="I10" s="10">
        <f>IF(C10-D10=0,"--",F10/(C10-D10))</f>
        <v>7.4615384615384617</v>
      </c>
      <c r="J10" s="23">
        <v>28</v>
      </c>
      <c r="L10">
        <v>6</v>
      </c>
    </row>
    <row r="11" spans="1:12" x14ac:dyDescent="0.15">
      <c r="A11">
        <v>2017</v>
      </c>
      <c r="B11" s="23">
        <v>19</v>
      </c>
      <c r="C11" s="23">
        <v>18</v>
      </c>
      <c r="D11" s="23">
        <v>3</v>
      </c>
      <c r="E11" s="23">
        <v>10</v>
      </c>
      <c r="F11" s="23">
        <v>115</v>
      </c>
      <c r="G11" s="23">
        <v>0</v>
      </c>
      <c r="H11" s="23">
        <v>0</v>
      </c>
      <c r="I11" s="52">
        <v>7.666666666666667</v>
      </c>
      <c r="J11" s="23">
        <v>27</v>
      </c>
      <c r="L11" s="23">
        <v>2</v>
      </c>
    </row>
    <row r="12" spans="1:12" x14ac:dyDescent="0.15">
      <c r="A12">
        <v>2018</v>
      </c>
      <c r="B12" s="23">
        <v>11</v>
      </c>
      <c r="C12" s="23">
        <v>9</v>
      </c>
      <c r="D12" s="23">
        <v>3</v>
      </c>
      <c r="E12" s="23">
        <v>0</v>
      </c>
      <c r="F12" s="23">
        <v>66</v>
      </c>
      <c r="G12" s="23">
        <v>0</v>
      </c>
      <c r="H12" s="23">
        <v>0</v>
      </c>
      <c r="I12" s="52">
        <f>IF(C12-D12=0,"--",F12/(C12-D12))</f>
        <v>11</v>
      </c>
      <c r="J12" s="23">
        <v>22</v>
      </c>
      <c r="L12" s="23">
        <v>0</v>
      </c>
    </row>
    <row r="13" spans="1:12" x14ac:dyDescent="0.15">
      <c r="A13">
        <v>2019</v>
      </c>
      <c r="B13" s="23">
        <v>14</v>
      </c>
      <c r="C13" s="23">
        <v>4</v>
      </c>
      <c r="D13" s="23">
        <v>0</v>
      </c>
      <c r="E13" s="23">
        <v>0</v>
      </c>
      <c r="F13" s="23">
        <v>30</v>
      </c>
      <c r="G13" s="23">
        <v>0</v>
      </c>
      <c r="H13" s="23">
        <v>0</v>
      </c>
      <c r="I13" s="52">
        <f>IF(C13-D13=0,"--",F13/(C13-D13))</f>
        <v>7.5</v>
      </c>
      <c r="J13" s="23">
        <v>14</v>
      </c>
      <c r="K13" s="23"/>
      <c r="L13" s="23">
        <v>3</v>
      </c>
    </row>
    <row r="14" spans="1:12" x14ac:dyDescent="0.15">
      <c r="A14">
        <v>2020</v>
      </c>
      <c r="B14" s="23">
        <v>12</v>
      </c>
      <c r="C14" s="23">
        <v>10</v>
      </c>
      <c r="D14" s="23">
        <v>1</v>
      </c>
      <c r="E14" s="23">
        <v>2</v>
      </c>
      <c r="F14" s="23">
        <v>28</v>
      </c>
      <c r="G14" s="23">
        <v>0</v>
      </c>
      <c r="H14" s="23">
        <v>0</v>
      </c>
      <c r="I14" s="52">
        <f>IF(C14-D14=0,"--",F14/(C14-D14))</f>
        <v>3.1111111111111112</v>
      </c>
      <c r="J14" s="28">
        <v>13</v>
      </c>
      <c r="K14" s="28" t="s">
        <v>414</v>
      </c>
      <c r="L14" s="23">
        <v>2</v>
      </c>
    </row>
    <row r="15" spans="1:12" x14ac:dyDescent="0.15">
      <c r="I15" s="9"/>
    </row>
    <row r="16" spans="1:12" x14ac:dyDescent="0.15">
      <c r="A16" t="s">
        <v>142</v>
      </c>
      <c r="B16" s="9">
        <f t="shared" ref="B16:H16" si="0">SUM(B8:B15)</f>
        <v>84</v>
      </c>
      <c r="C16" s="9">
        <f t="shared" si="0"/>
        <v>64</v>
      </c>
      <c r="D16" s="9">
        <f t="shared" si="0"/>
        <v>10</v>
      </c>
      <c r="E16" s="9">
        <f t="shared" si="0"/>
        <v>16</v>
      </c>
      <c r="F16" s="9">
        <f t="shared" si="0"/>
        <v>466</v>
      </c>
      <c r="G16" s="9">
        <f t="shared" si="0"/>
        <v>0</v>
      </c>
      <c r="H16" s="9">
        <f t="shared" si="0"/>
        <v>0</v>
      </c>
      <c r="I16" s="1">
        <f>IF(ISERROR(F16/(C16-D16)),"",ROUND(F16/(C16-D16),3))</f>
        <v>8.6300000000000008</v>
      </c>
      <c r="J16">
        <f>MAX(J8:J15)</f>
        <v>28</v>
      </c>
      <c r="K16" t="str">
        <f>IF(INDEX(K8:K15,MATCH(J16,J8:J15,0),)=0,"",INDEX(K8:K15,MATCH(J16,J8:J15,0),))</f>
        <v/>
      </c>
      <c r="L16" s="9">
        <f t="shared" ref="L16" si="1">SUM(L8:L15)</f>
        <v>15</v>
      </c>
    </row>
    <row r="17" spans="9:9" x14ac:dyDescent="0.15">
      <c r="I17" s="1"/>
    </row>
    <row r="18" spans="9:9" x14ac:dyDescent="0.15">
      <c r="I18" s="1"/>
    </row>
    <row r="19" spans="9:9" x14ac:dyDescent="0.15">
      <c r="I19" s="1"/>
    </row>
    <row r="20" spans="9:9" x14ac:dyDescent="0.15">
      <c r="I20" s="1"/>
    </row>
    <row r="21" spans="9:9" x14ac:dyDescent="0.15">
      <c r="I21" s="1"/>
    </row>
    <row r="22" spans="9:9" x14ac:dyDescent="0.15">
      <c r="I22" s="1"/>
    </row>
    <row r="23" spans="9:9" x14ac:dyDescent="0.15">
      <c r="I23" s="1"/>
    </row>
    <row r="24" spans="9:9" x14ac:dyDescent="0.15">
      <c r="I24" s="1"/>
    </row>
    <row r="25" spans="9:9" x14ac:dyDescent="0.15">
      <c r="I25" s="1"/>
    </row>
    <row r="26" spans="9:9" x14ac:dyDescent="0.15">
      <c r="I26" s="1"/>
    </row>
    <row r="27" spans="9:9" x14ac:dyDescent="0.15">
      <c r="I27" s="1"/>
    </row>
    <row r="28" spans="9:9" x14ac:dyDescent="0.15">
      <c r="I28" s="1"/>
    </row>
    <row r="29" spans="9:9" x14ac:dyDescent="0.15">
      <c r="I29" s="1"/>
    </row>
    <row r="30" spans="9:9" x14ac:dyDescent="0.15">
      <c r="I30" s="1"/>
    </row>
    <row r="31" spans="9:9" x14ac:dyDescent="0.15">
      <c r="I31" s="1"/>
    </row>
    <row r="32" spans="9:9" x14ac:dyDescent="0.15">
      <c r="I32" s="1"/>
    </row>
    <row r="33" spans="1:10" x14ac:dyDescent="0.15">
      <c r="I33" s="1"/>
    </row>
    <row r="34" spans="1:10" x14ac:dyDescent="0.15">
      <c r="I34" s="1"/>
    </row>
    <row r="35" spans="1:10" x14ac:dyDescent="0.15">
      <c r="I35" s="1"/>
    </row>
    <row r="36" spans="1:10" x14ac:dyDescent="0.15">
      <c r="I36" s="1"/>
    </row>
    <row r="37" spans="1:10" x14ac:dyDescent="0.15">
      <c r="I37" s="1"/>
    </row>
    <row r="38" spans="1:10" x14ac:dyDescent="0.15">
      <c r="I38" s="1"/>
    </row>
    <row r="40" spans="1:10" x14ac:dyDescent="0.15">
      <c r="A40" s="5" t="s">
        <v>118</v>
      </c>
      <c r="B40"/>
      <c r="C40"/>
      <c r="D40"/>
      <c r="E40"/>
      <c r="F40" s="2"/>
      <c r="G40"/>
      <c r="H40" s="1"/>
      <c r="I40" s="1"/>
      <c r="J40" s="1"/>
    </row>
    <row r="41" spans="1:10" x14ac:dyDescent="0.15">
      <c r="A41" s="31" t="s">
        <v>99</v>
      </c>
      <c r="B41" t="s">
        <v>112</v>
      </c>
      <c r="C41" t="s">
        <v>59</v>
      </c>
      <c r="D41" t="s">
        <v>111</v>
      </c>
      <c r="E41" t="s">
        <v>34</v>
      </c>
      <c r="F41" t="s">
        <v>62</v>
      </c>
      <c r="G41" s="1" t="s">
        <v>115</v>
      </c>
      <c r="H41" s="1" t="s">
        <v>113</v>
      </c>
      <c r="I41" s="1" t="s">
        <v>114</v>
      </c>
      <c r="J41" s="16" t="s">
        <v>61</v>
      </c>
    </row>
    <row r="42" spans="1:10" x14ac:dyDescent="0.15">
      <c r="A42">
        <v>2015</v>
      </c>
      <c r="B42">
        <v>23</v>
      </c>
      <c r="C42">
        <v>1</v>
      </c>
      <c r="D42">
        <v>2</v>
      </c>
      <c r="E42">
        <v>109</v>
      </c>
      <c r="F42"/>
      <c r="G42" s="52">
        <f>IF(ISERROR(E42/B42),"--",E42/B42)</f>
        <v>4.7391304347826084</v>
      </c>
      <c r="H42" s="52">
        <f t="shared" ref="H42" si="2">IF(D42=0,"--",(B42*6)/D42)</f>
        <v>69</v>
      </c>
      <c r="I42" s="52">
        <f t="shared" ref="I42" si="3">IF(D42=0,"--",E42/D42)</f>
        <v>54.5</v>
      </c>
      <c r="J42" s="16" t="s">
        <v>255</v>
      </c>
    </row>
    <row r="43" spans="1:10" x14ac:dyDescent="0.15">
      <c r="A43">
        <v>2016</v>
      </c>
      <c r="B43" s="34">
        <v>12.833333333333334</v>
      </c>
      <c r="C43" s="23">
        <v>0</v>
      </c>
      <c r="D43" s="23">
        <v>2</v>
      </c>
      <c r="E43" s="23">
        <v>57</v>
      </c>
      <c r="F43" s="23">
        <v>0</v>
      </c>
      <c r="G43" s="52">
        <f t="shared" ref="G43" si="4">IF(ISERROR(E43/B43),"N/A",E43/B43)</f>
        <v>4.441558441558441</v>
      </c>
      <c r="H43" s="52">
        <f t="shared" ref="H43" si="5">IF(ISERROR((B43*6)/D43),"N/A",(B43*6)/D43)</f>
        <v>38.5</v>
      </c>
      <c r="I43" s="52">
        <f t="shared" ref="I43" si="6">IF(ISERROR(E43/D43),"N/A",E43/D43)</f>
        <v>28.5</v>
      </c>
      <c r="J43" s="16" t="s">
        <v>250</v>
      </c>
    </row>
    <row r="44" spans="1:10" x14ac:dyDescent="0.15">
      <c r="A44">
        <v>2017</v>
      </c>
      <c r="B44" s="23">
        <v>12.5</v>
      </c>
      <c r="C44" s="23">
        <v>3</v>
      </c>
      <c r="D44" s="23">
        <v>2</v>
      </c>
      <c r="E44" s="23">
        <v>59</v>
      </c>
      <c r="F44" s="23">
        <v>0</v>
      </c>
      <c r="G44" s="52">
        <v>4.72</v>
      </c>
      <c r="H44" s="52">
        <v>37.5</v>
      </c>
      <c r="I44" s="52">
        <v>29.5</v>
      </c>
      <c r="J44" s="51" t="s">
        <v>228</v>
      </c>
    </row>
    <row r="45" spans="1:10" x14ac:dyDescent="0.15">
      <c r="A45">
        <v>2018</v>
      </c>
      <c r="B45" s="23">
        <v>29</v>
      </c>
      <c r="C45" s="23">
        <v>0</v>
      </c>
      <c r="D45" s="23">
        <v>2</v>
      </c>
      <c r="E45" s="23">
        <v>200</v>
      </c>
      <c r="F45" s="23">
        <v>0</v>
      </c>
      <c r="G45" s="52">
        <f>IF(ISERROR(E45/B45),"N/A",E45/B45)</f>
        <v>6.8965517241379306</v>
      </c>
      <c r="H45" s="52">
        <f>IF(ISERROR((B45*6)/D45),"N/A",(B45*6)/D45)</f>
        <v>87</v>
      </c>
      <c r="I45" s="52">
        <f t="shared" ref="I45:I47" si="7">IF(ISERROR(E45/D45),"N/A",E45/D45)</f>
        <v>100</v>
      </c>
      <c r="J45" s="51" t="s">
        <v>417</v>
      </c>
    </row>
    <row r="46" spans="1:10" x14ac:dyDescent="0.15">
      <c r="A46">
        <v>2019</v>
      </c>
      <c r="B46" s="23">
        <v>31</v>
      </c>
      <c r="C46" s="23">
        <v>4</v>
      </c>
      <c r="D46" s="23">
        <v>5</v>
      </c>
      <c r="E46" s="23">
        <v>139</v>
      </c>
      <c r="F46" s="23">
        <v>0</v>
      </c>
      <c r="G46" s="52">
        <f>IF(ISERROR(E46/B46),"N/A",E46/B46)</f>
        <v>4.4838709677419351</v>
      </c>
      <c r="H46" s="52">
        <f>IF(ISERROR((B46*6)/D46),"N/A",(B46*6)/D46)</f>
        <v>37.200000000000003</v>
      </c>
      <c r="I46" s="52">
        <f t="shared" si="7"/>
        <v>27.8</v>
      </c>
      <c r="J46" s="51" t="s">
        <v>430</v>
      </c>
    </row>
    <row r="47" spans="1:10" x14ac:dyDescent="0.15">
      <c r="A47">
        <v>2020</v>
      </c>
      <c r="B47" s="23">
        <v>23.5</v>
      </c>
      <c r="C47" s="23">
        <v>2</v>
      </c>
      <c r="D47" s="23">
        <v>3</v>
      </c>
      <c r="E47" s="23">
        <v>144</v>
      </c>
      <c r="F47" s="23">
        <v>0</v>
      </c>
      <c r="G47" s="52">
        <f t="shared" ref="G47" si="8">IF(ISERROR(E47/B47),"N/A",E47/B47)</f>
        <v>6.1276595744680851</v>
      </c>
      <c r="H47" s="52">
        <f t="shared" ref="H47" si="9">IF(ISERROR((B47*6)/D47),"N/A",(B47*6)/D47)</f>
        <v>47</v>
      </c>
      <c r="I47" s="52">
        <f t="shared" si="7"/>
        <v>48</v>
      </c>
      <c r="J47" s="51" t="s">
        <v>460</v>
      </c>
    </row>
    <row r="48" spans="1:10" x14ac:dyDescent="0.15">
      <c r="H48" s="10"/>
    </row>
    <row r="49" spans="1:10" x14ac:dyDescent="0.15">
      <c r="A49" t="s">
        <v>55</v>
      </c>
      <c r="B49" s="35">
        <f>SUM(B42:B48)</f>
        <v>131.83333333333334</v>
      </c>
      <c r="C49" s="9">
        <f>SUM(C42:C48)</f>
        <v>10</v>
      </c>
      <c r="D49" s="9">
        <f>SUM(D42:D48)</f>
        <v>16</v>
      </c>
      <c r="E49" s="9">
        <f>SUM(E42:E48)</f>
        <v>708</v>
      </c>
      <c r="F49" s="9">
        <f>SUM(F42:F48)</f>
        <v>0</v>
      </c>
      <c r="G49" s="52">
        <f>IF(ISERROR(E49/B49),"--",E49/B49)</f>
        <v>5.370417193426043</v>
      </c>
      <c r="H49" s="52">
        <f t="shared" ref="H49" si="10">IF(D49=0,"--",(B49*6)/D49)</f>
        <v>49.4375</v>
      </c>
      <c r="I49" s="52">
        <f t="shared" ref="I49" si="11">IF(D49=0,"--",E49/D49)</f>
        <v>44.25</v>
      </c>
      <c r="J49" s="3" t="s">
        <v>250</v>
      </c>
    </row>
    <row r="50" spans="1:10" x14ac:dyDescent="0.15">
      <c r="H50" s="10"/>
    </row>
    <row r="51" spans="1:10" x14ac:dyDescent="0.15">
      <c r="H51" s="10"/>
    </row>
    <row r="52" spans="1:10" x14ac:dyDescent="0.15">
      <c r="H52" s="10"/>
    </row>
    <row r="53" spans="1:10" x14ac:dyDescent="0.15">
      <c r="H53" s="10"/>
    </row>
    <row r="54" spans="1:10" x14ac:dyDescent="0.15">
      <c r="H54" s="10"/>
    </row>
    <row r="55" spans="1:10" x14ac:dyDescent="0.15">
      <c r="H55" s="10"/>
    </row>
    <row r="56" spans="1:10" x14ac:dyDescent="0.15">
      <c r="H56" s="10"/>
    </row>
    <row r="57" spans="1:10" x14ac:dyDescent="0.15">
      <c r="H57" s="10"/>
    </row>
    <row r="58" spans="1:10" x14ac:dyDescent="0.15">
      <c r="H58" s="10"/>
    </row>
    <row r="59" spans="1:10" x14ac:dyDescent="0.15">
      <c r="H59" s="10"/>
    </row>
    <row r="60" spans="1:10" x14ac:dyDescent="0.15">
      <c r="H60" s="10"/>
    </row>
    <row r="61" spans="1:10" x14ac:dyDescent="0.15">
      <c r="H61" s="10"/>
    </row>
    <row r="62" spans="1:10" x14ac:dyDescent="0.15">
      <c r="H62" s="10"/>
    </row>
    <row r="65" spans="1:9" x14ac:dyDescent="0.15">
      <c r="A65" s="5"/>
    </row>
    <row r="66" spans="1:9" x14ac:dyDescent="0.15">
      <c r="A66" s="5"/>
    </row>
    <row r="67" spans="1:9" x14ac:dyDescent="0.15">
      <c r="B67"/>
      <c r="C67"/>
      <c r="D67"/>
      <c r="E67"/>
      <c r="F67"/>
      <c r="G67" s="1"/>
      <c r="H67" s="1"/>
      <c r="I67" s="1"/>
    </row>
    <row r="68" spans="1:9" x14ac:dyDescent="0.15">
      <c r="B68"/>
      <c r="C68"/>
      <c r="D68"/>
      <c r="E68"/>
      <c r="F68"/>
      <c r="G68" s="10"/>
      <c r="H68" s="10"/>
      <c r="I68" s="10"/>
    </row>
    <row r="69" spans="1:9" x14ac:dyDescent="0.15">
      <c r="B69"/>
      <c r="C69"/>
      <c r="D69"/>
      <c r="E69"/>
      <c r="F69"/>
      <c r="G69" s="10"/>
      <c r="H69" s="10"/>
      <c r="I69" s="10"/>
    </row>
    <row r="70" spans="1:9" x14ac:dyDescent="0.15">
      <c r="B70"/>
      <c r="C70"/>
      <c r="D70"/>
      <c r="E70"/>
      <c r="F70"/>
      <c r="G70" s="10"/>
      <c r="H70" s="10"/>
      <c r="I70" s="10"/>
    </row>
    <row r="71" spans="1:9" x14ac:dyDescent="0.15">
      <c r="B71"/>
      <c r="C71"/>
      <c r="D71"/>
      <c r="E71"/>
      <c r="F71"/>
      <c r="G71" s="10"/>
      <c r="H71" s="10"/>
      <c r="I71" s="10"/>
    </row>
    <row r="72" spans="1:9" x14ac:dyDescent="0.15">
      <c r="B72"/>
      <c r="C72"/>
      <c r="D72"/>
      <c r="E72"/>
      <c r="F72"/>
      <c r="G72" s="1"/>
      <c r="H72" s="1"/>
      <c r="I72" s="1"/>
    </row>
    <row r="73" spans="1:9" x14ac:dyDescent="0.15">
      <c r="B73"/>
      <c r="C73"/>
      <c r="D73"/>
      <c r="E73"/>
      <c r="F73"/>
      <c r="G73" s="1"/>
      <c r="H73" s="1"/>
      <c r="I73" s="1"/>
    </row>
  </sheetData>
  <hyperlinks>
    <hyperlink ref="A1" location="'Overall ave'!A1" display="(back to front sheet)" xr:uid="{00000000-0004-0000-15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S93"/>
  <sheetViews>
    <sheetView zoomScale="125" zoomScaleNormal="125" zoomScalePageLayoutView="125" workbookViewId="0"/>
  </sheetViews>
  <sheetFormatPr baseColWidth="10" defaultColWidth="8.83203125" defaultRowHeight="13" x14ac:dyDescent="0.15"/>
  <cols>
    <col min="3" max="3" width="9.6640625" customWidth="1"/>
    <col min="6" max="6" width="8.6640625" style="2" customWidth="1"/>
    <col min="8" max="10" width="9.1640625" style="1" customWidth="1"/>
  </cols>
  <sheetData>
    <row r="1" spans="1:19" ht="14" thickBot="1" x14ac:dyDescent="0.2">
      <c r="A1" s="80" t="s">
        <v>164</v>
      </c>
      <c r="C1" t="s">
        <v>338</v>
      </c>
    </row>
    <row r="2" spans="1:19" ht="14" thickBot="1" x14ac:dyDescent="0.2">
      <c r="A2" s="14" t="s">
        <v>39</v>
      </c>
      <c r="B2" s="15" t="s">
        <v>107</v>
      </c>
    </row>
    <row r="3" spans="1:19" x14ac:dyDescent="0.15">
      <c r="A3" s="5" t="s">
        <v>108</v>
      </c>
    </row>
    <row r="4" spans="1:19" hidden="1" x14ac:dyDescent="0.15">
      <c r="A4" s="9">
        <f>COUNTA(A8:A36)</f>
        <v>28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I4"/>
      <c r="J4" s="9">
        <v>16</v>
      </c>
      <c r="K4" s="9">
        <v>17</v>
      </c>
      <c r="L4" s="9">
        <v>7</v>
      </c>
    </row>
    <row r="5" spans="1:19" hidden="1" x14ac:dyDescent="0.15">
      <c r="A5" s="9">
        <f>COUNTA(A64:A92)</f>
        <v>28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I5"/>
      <c r="J5" s="9">
        <v>15</v>
      </c>
      <c r="L5" s="9"/>
    </row>
    <row r="6" spans="1:19" x14ac:dyDescent="0.15">
      <c r="A6" s="9"/>
      <c r="B6" s="9"/>
      <c r="C6" s="9"/>
      <c r="D6" s="9"/>
      <c r="E6" s="9"/>
      <c r="F6" s="9"/>
      <c r="G6" s="9"/>
      <c r="H6" s="9"/>
      <c r="I6"/>
      <c r="J6" s="9"/>
      <c r="L6" s="9"/>
    </row>
    <row r="7" spans="1:19" x14ac:dyDescent="0.15">
      <c r="A7" t="s">
        <v>99</v>
      </c>
      <c r="B7" t="s">
        <v>31</v>
      </c>
      <c r="C7" t="s">
        <v>32</v>
      </c>
      <c r="D7" t="s">
        <v>33</v>
      </c>
      <c r="E7" t="s">
        <v>265</v>
      </c>
      <c r="F7" t="s">
        <v>34</v>
      </c>
      <c r="G7" t="s">
        <v>22</v>
      </c>
      <c r="H7" s="2" t="s">
        <v>35</v>
      </c>
      <c r="I7" t="s">
        <v>36</v>
      </c>
      <c r="J7" s="1" t="s">
        <v>196</v>
      </c>
      <c r="K7" s="1" t="s">
        <v>263</v>
      </c>
      <c r="L7" s="1" t="s">
        <v>276</v>
      </c>
    </row>
    <row r="8" spans="1:19" x14ac:dyDescent="0.15">
      <c r="A8">
        <v>1993</v>
      </c>
      <c r="B8">
        <v>18</v>
      </c>
      <c r="C8">
        <v>8</v>
      </c>
      <c r="D8">
        <v>2</v>
      </c>
      <c r="F8">
        <v>25</v>
      </c>
      <c r="H8" s="2"/>
      <c r="I8">
        <f t="shared" ref="I8:I30" si="0">ROUND(F8/(C8-D8),2)</f>
        <v>4.17</v>
      </c>
      <c r="J8" s="11"/>
      <c r="K8" s="1"/>
      <c r="L8" s="78">
        <v>4</v>
      </c>
    </row>
    <row r="9" spans="1:19" x14ac:dyDescent="0.15">
      <c r="A9">
        <v>1994</v>
      </c>
      <c r="B9">
        <v>18</v>
      </c>
      <c r="C9">
        <v>11</v>
      </c>
      <c r="D9">
        <v>4</v>
      </c>
      <c r="F9">
        <v>37</v>
      </c>
      <c r="H9" s="2"/>
      <c r="I9">
        <f t="shared" si="0"/>
        <v>5.29</v>
      </c>
      <c r="J9" s="11"/>
      <c r="K9" s="1"/>
      <c r="L9" s="78">
        <v>1</v>
      </c>
    </row>
    <row r="10" spans="1:19" x14ac:dyDescent="0.15">
      <c r="A10">
        <v>1995</v>
      </c>
      <c r="B10">
        <v>18</v>
      </c>
      <c r="C10">
        <v>11</v>
      </c>
      <c r="D10">
        <v>6</v>
      </c>
      <c r="F10">
        <v>98</v>
      </c>
      <c r="H10" s="2"/>
      <c r="I10">
        <f t="shared" si="0"/>
        <v>19.600000000000001</v>
      </c>
      <c r="J10" s="11"/>
      <c r="P10" s="9"/>
      <c r="Q10" s="9"/>
      <c r="S10">
        <v>15</v>
      </c>
    </row>
    <row r="11" spans="1:19" x14ac:dyDescent="0.15">
      <c r="A11">
        <v>1996</v>
      </c>
      <c r="B11">
        <v>18</v>
      </c>
      <c r="C11">
        <v>10</v>
      </c>
      <c r="D11">
        <v>6</v>
      </c>
      <c r="F11">
        <v>100</v>
      </c>
      <c r="H11" s="2"/>
      <c r="I11">
        <f t="shared" si="0"/>
        <v>25</v>
      </c>
      <c r="J11" s="11">
        <v>37</v>
      </c>
      <c r="K11" s="1"/>
      <c r="L11" s="78">
        <v>8</v>
      </c>
    </row>
    <row r="12" spans="1:19" x14ac:dyDescent="0.15">
      <c r="A12">
        <v>1997</v>
      </c>
      <c r="B12">
        <v>18</v>
      </c>
      <c r="C12">
        <v>8</v>
      </c>
      <c r="D12">
        <v>4</v>
      </c>
      <c r="F12">
        <v>21</v>
      </c>
      <c r="H12" s="2"/>
      <c r="I12">
        <f t="shared" si="0"/>
        <v>5.25</v>
      </c>
      <c r="J12" s="11">
        <v>10</v>
      </c>
      <c r="K12" s="1" t="s">
        <v>356</v>
      </c>
      <c r="L12" s="78">
        <v>7</v>
      </c>
    </row>
    <row r="13" spans="1:19" x14ac:dyDescent="0.15">
      <c r="A13">
        <v>1998</v>
      </c>
      <c r="B13">
        <v>20</v>
      </c>
      <c r="C13">
        <v>11</v>
      </c>
      <c r="D13">
        <v>3</v>
      </c>
      <c r="E13">
        <v>0</v>
      </c>
      <c r="F13">
        <v>167</v>
      </c>
      <c r="H13" s="2"/>
      <c r="I13">
        <f t="shared" si="0"/>
        <v>20.88</v>
      </c>
      <c r="J13" s="11">
        <v>36</v>
      </c>
      <c r="K13" s="1"/>
      <c r="L13" s="78">
        <v>2</v>
      </c>
    </row>
    <row r="14" spans="1:19" x14ac:dyDescent="0.15">
      <c r="A14">
        <v>1999</v>
      </c>
      <c r="B14">
        <v>20</v>
      </c>
      <c r="C14">
        <v>10</v>
      </c>
      <c r="D14">
        <v>5</v>
      </c>
      <c r="F14">
        <v>32</v>
      </c>
      <c r="H14" s="2"/>
      <c r="I14">
        <f t="shared" si="0"/>
        <v>6.4</v>
      </c>
      <c r="J14" s="11">
        <v>12</v>
      </c>
      <c r="K14" s="1" t="s">
        <v>354</v>
      </c>
      <c r="L14" s="78">
        <v>5</v>
      </c>
    </row>
    <row r="15" spans="1:19" x14ac:dyDescent="0.15">
      <c r="A15">
        <v>2000</v>
      </c>
      <c r="B15">
        <v>16</v>
      </c>
      <c r="C15">
        <v>9</v>
      </c>
      <c r="D15">
        <v>3</v>
      </c>
      <c r="F15">
        <v>73</v>
      </c>
      <c r="H15" s="2"/>
      <c r="I15">
        <f t="shared" si="0"/>
        <v>12.17</v>
      </c>
      <c r="J15" s="11">
        <v>33</v>
      </c>
      <c r="K15" s="1"/>
      <c r="L15" s="78">
        <v>6</v>
      </c>
    </row>
    <row r="16" spans="1:19" x14ac:dyDescent="0.15">
      <c r="A16">
        <v>2001</v>
      </c>
      <c r="B16">
        <v>11</v>
      </c>
      <c r="C16">
        <v>6</v>
      </c>
      <c r="D16">
        <v>4</v>
      </c>
      <c r="E16">
        <v>0</v>
      </c>
      <c r="F16">
        <v>11</v>
      </c>
      <c r="H16" s="2"/>
      <c r="I16">
        <f t="shared" si="0"/>
        <v>5.5</v>
      </c>
      <c r="J16" s="11">
        <v>6</v>
      </c>
      <c r="K16" s="1" t="s">
        <v>354</v>
      </c>
      <c r="L16" s="11">
        <v>1</v>
      </c>
    </row>
    <row r="17" spans="1:12" x14ac:dyDescent="0.15">
      <c r="A17">
        <v>2002</v>
      </c>
      <c r="B17">
        <v>15</v>
      </c>
      <c r="C17">
        <v>13</v>
      </c>
      <c r="D17">
        <v>8</v>
      </c>
      <c r="F17">
        <v>40</v>
      </c>
      <c r="H17" s="2"/>
      <c r="I17">
        <f t="shared" si="0"/>
        <v>8</v>
      </c>
      <c r="J17" s="11"/>
      <c r="K17" s="1"/>
      <c r="L17" s="11"/>
    </row>
    <row r="18" spans="1:12" x14ac:dyDescent="0.15">
      <c r="A18">
        <v>2003</v>
      </c>
      <c r="B18">
        <v>15</v>
      </c>
      <c r="C18">
        <v>7</v>
      </c>
      <c r="D18">
        <v>3</v>
      </c>
      <c r="E18">
        <v>2</v>
      </c>
      <c r="F18">
        <v>23</v>
      </c>
      <c r="H18" s="2"/>
      <c r="I18">
        <f t="shared" si="0"/>
        <v>5.75</v>
      </c>
      <c r="J18" s="11">
        <v>19</v>
      </c>
      <c r="K18" s="1"/>
      <c r="L18" s="11">
        <v>4</v>
      </c>
    </row>
    <row r="19" spans="1:12" x14ac:dyDescent="0.15">
      <c r="A19">
        <v>2004</v>
      </c>
      <c r="B19">
        <v>21</v>
      </c>
      <c r="C19">
        <v>20</v>
      </c>
      <c r="D19">
        <v>1</v>
      </c>
      <c r="E19">
        <v>2</v>
      </c>
      <c r="F19">
        <v>277</v>
      </c>
      <c r="H19" s="11">
        <v>1</v>
      </c>
      <c r="I19">
        <f t="shared" si="0"/>
        <v>14.58</v>
      </c>
      <c r="J19" s="11">
        <v>61</v>
      </c>
      <c r="K19" s="1"/>
      <c r="L19" s="11">
        <v>2</v>
      </c>
    </row>
    <row r="20" spans="1:12" x14ac:dyDescent="0.15">
      <c r="A20">
        <v>2005</v>
      </c>
      <c r="B20">
        <v>23</v>
      </c>
      <c r="C20">
        <v>23</v>
      </c>
      <c r="D20">
        <v>1</v>
      </c>
      <c r="E20">
        <v>0</v>
      </c>
      <c r="F20">
        <v>632</v>
      </c>
      <c r="H20" s="11">
        <v>6</v>
      </c>
      <c r="I20">
        <f t="shared" si="0"/>
        <v>28.73</v>
      </c>
      <c r="J20" s="11">
        <v>80</v>
      </c>
      <c r="K20" s="1"/>
      <c r="L20" s="11">
        <v>8</v>
      </c>
    </row>
    <row r="21" spans="1:12" x14ac:dyDescent="0.15">
      <c r="A21">
        <v>2006</v>
      </c>
      <c r="B21">
        <v>17</v>
      </c>
      <c r="C21">
        <v>17</v>
      </c>
      <c r="D21">
        <v>3</v>
      </c>
      <c r="E21">
        <v>2</v>
      </c>
      <c r="F21">
        <v>221</v>
      </c>
      <c r="H21" s="11">
        <v>2</v>
      </c>
      <c r="I21">
        <f t="shared" si="0"/>
        <v>15.79</v>
      </c>
      <c r="J21" s="11">
        <v>57</v>
      </c>
      <c r="K21" s="1"/>
      <c r="L21" s="11">
        <v>6</v>
      </c>
    </row>
    <row r="22" spans="1:12" x14ac:dyDescent="0.15">
      <c r="A22">
        <v>2007</v>
      </c>
      <c r="B22" s="9">
        <v>17</v>
      </c>
      <c r="C22" s="9">
        <v>16</v>
      </c>
      <c r="D22" s="9">
        <v>0</v>
      </c>
      <c r="E22" s="9">
        <v>1</v>
      </c>
      <c r="F22" s="9">
        <v>368</v>
      </c>
      <c r="G22" s="9"/>
      <c r="H22" s="13">
        <v>3</v>
      </c>
      <c r="I22">
        <f t="shared" si="0"/>
        <v>23</v>
      </c>
      <c r="J22" s="11"/>
      <c r="K22" s="1"/>
      <c r="L22" s="11">
        <v>3</v>
      </c>
    </row>
    <row r="23" spans="1:12" x14ac:dyDescent="0.15">
      <c r="A23">
        <v>2008</v>
      </c>
      <c r="B23" s="9">
        <v>21</v>
      </c>
      <c r="C23" s="9">
        <v>19</v>
      </c>
      <c r="D23" s="9">
        <v>2</v>
      </c>
      <c r="E23" s="9">
        <v>5</v>
      </c>
      <c r="F23" s="9">
        <v>145</v>
      </c>
      <c r="G23" s="9"/>
      <c r="H23" s="13"/>
      <c r="I23">
        <f t="shared" si="0"/>
        <v>8.5299999999999994</v>
      </c>
      <c r="J23" s="11"/>
      <c r="K23" s="1"/>
      <c r="L23" s="11">
        <v>7</v>
      </c>
    </row>
    <row r="24" spans="1:12" x14ac:dyDescent="0.15">
      <c r="A24">
        <v>2009</v>
      </c>
      <c r="B24" s="11">
        <v>22</v>
      </c>
      <c r="C24">
        <v>14</v>
      </c>
      <c r="D24">
        <v>3</v>
      </c>
      <c r="E24">
        <v>4</v>
      </c>
      <c r="F24">
        <v>117</v>
      </c>
      <c r="H24" s="11"/>
      <c r="I24">
        <f t="shared" si="0"/>
        <v>10.64</v>
      </c>
      <c r="J24" s="11">
        <v>25</v>
      </c>
      <c r="K24" s="1"/>
      <c r="L24" s="11">
        <v>7</v>
      </c>
    </row>
    <row r="25" spans="1:12" x14ac:dyDescent="0.15">
      <c r="A25">
        <v>2010</v>
      </c>
      <c r="B25" s="11">
        <v>21</v>
      </c>
      <c r="C25">
        <v>11</v>
      </c>
      <c r="D25">
        <v>7</v>
      </c>
      <c r="E25">
        <v>2</v>
      </c>
      <c r="F25">
        <v>201</v>
      </c>
      <c r="H25" s="11">
        <v>1</v>
      </c>
      <c r="I25">
        <f t="shared" si="0"/>
        <v>50.25</v>
      </c>
      <c r="J25" s="11">
        <v>54</v>
      </c>
      <c r="K25" s="1"/>
      <c r="L25" s="11">
        <v>5</v>
      </c>
    </row>
    <row r="26" spans="1:12" x14ac:dyDescent="0.15">
      <c r="A26">
        <v>2011</v>
      </c>
      <c r="B26" s="11">
        <v>23</v>
      </c>
      <c r="C26">
        <v>7</v>
      </c>
      <c r="D26">
        <v>4</v>
      </c>
      <c r="E26">
        <v>1</v>
      </c>
      <c r="F26">
        <v>32</v>
      </c>
      <c r="H26" s="11"/>
      <c r="I26">
        <f t="shared" si="0"/>
        <v>10.67</v>
      </c>
      <c r="J26" s="11">
        <v>14</v>
      </c>
      <c r="K26" s="1"/>
      <c r="L26" s="11">
        <v>2</v>
      </c>
    </row>
    <row r="27" spans="1:12" x14ac:dyDescent="0.15">
      <c r="A27">
        <v>2012</v>
      </c>
      <c r="B27" s="11">
        <v>16</v>
      </c>
      <c r="C27">
        <v>13</v>
      </c>
      <c r="D27">
        <v>3</v>
      </c>
      <c r="E27">
        <v>1</v>
      </c>
      <c r="F27">
        <v>139</v>
      </c>
      <c r="H27" s="11"/>
      <c r="I27">
        <f t="shared" si="0"/>
        <v>13.9</v>
      </c>
      <c r="J27" s="11">
        <v>27</v>
      </c>
      <c r="K27" s="1"/>
      <c r="L27" s="11">
        <v>3</v>
      </c>
    </row>
    <row r="28" spans="1:12" x14ac:dyDescent="0.15">
      <c r="A28">
        <v>2013</v>
      </c>
      <c r="B28" s="23">
        <v>25</v>
      </c>
      <c r="C28" s="23">
        <v>10</v>
      </c>
      <c r="D28" s="23">
        <v>1</v>
      </c>
      <c r="E28" s="23">
        <v>2</v>
      </c>
      <c r="F28" s="23">
        <v>66</v>
      </c>
      <c r="H28" s="11"/>
      <c r="I28">
        <f t="shared" si="0"/>
        <v>7.33</v>
      </c>
      <c r="J28" s="11">
        <v>27</v>
      </c>
      <c r="K28" s="1"/>
      <c r="L28" s="11">
        <v>9</v>
      </c>
    </row>
    <row r="29" spans="1:12" x14ac:dyDescent="0.15">
      <c r="A29">
        <v>2014</v>
      </c>
      <c r="B29" s="29">
        <v>16</v>
      </c>
      <c r="C29" s="23">
        <v>10</v>
      </c>
      <c r="D29" s="23">
        <v>7</v>
      </c>
      <c r="E29" s="23">
        <v>0</v>
      </c>
      <c r="F29" s="23">
        <v>52</v>
      </c>
      <c r="H29" s="11"/>
      <c r="I29">
        <f t="shared" si="0"/>
        <v>17.329999999999998</v>
      </c>
      <c r="J29" s="11">
        <v>14</v>
      </c>
      <c r="K29" s="1"/>
      <c r="L29" s="11">
        <v>2</v>
      </c>
    </row>
    <row r="30" spans="1:12" x14ac:dyDescent="0.15">
      <c r="A30">
        <v>2015</v>
      </c>
      <c r="B30" s="29">
        <v>21</v>
      </c>
      <c r="C30" s="23">
        <v>6</v>
      </c>
      <c r="D30" s="23">
        <v>2</v>
      </c>
      <c r="E30" s="23">
        <v>2</v>
      </c>
      <c r="F30" s="23">
        <v>13</v>
      </c>
      <c r="H30" s="11"/>
      <c r="I30">
        <f t="shared" si="0"/>
        <v>3.25</v>
      </c>
      <c r="J30" s="11">
        <v>10</v>
      </c>
      <c r="K30" s="1"/>
      <c r="L30" s="11">
        <v>6</v>
      </c>
    </row>
    <row r="31" spans="1:12" x14ac:dyDescent="0.15">
      <c r="A31">
        <v>2016</v>
      </c>
      <c r="B31" s="23">
        <v>21</v>
      </c>
      <c r="C31" s="23">
        <v>6</v>
      </c>
      <c r="D31" s="23">
        <v>5</v>
      </c>
      <c r="E31" s="23">
        <v>0</v>
      </c>
      <c r="F31" s="23">
        <v>44</v>
      </c>
      <c r="G31" s="23">
        <v>0</v>
      </c>
      <c r="H31" s="23">
        <v>0</v>
      </c>
      <c r="I31" s="10">
        <f>IF(C31-D31=0,"--",F31/(C31-D31))</f>
        <v>44</v>
      </c>
      <c r="J31" s="23">
        <v>11</v>
      </c>
      <c r="K31" s="1"/>
      <c r="L31" s="11">
        <v>4</v>
      </c>
    </row>
    <row r="32" spans="1:12" x14ac:dyDescent="0.15">
      <c r="A32">
        <v>2017</v>
      </c>
      <c r="B32" s="23">
        <v>24</v>
      </c>
      <c r="C32" s="23">
        <v>14</v>
      </c>
      <c r="D32" s="23">
        <v>5</v>
      </c>
      <c r="E32" s="23">
        <v>2</v>
      </c>
      <c r="F32" s="23">
        <v>43</v>
      </c>
      <c r="G32" s="23">
        <v>0</v>
      </c>
      <c r="H32" s="23">
        <v>0</v>
      </c>
      <c r="I32" s="52">
        <v>4.7777777777777777</v>
      </c>
      <c r="J32" s="23">
        <v>25</v>
      </c>
      <c r="L32" s="23">
        <v>3</v>
      </c>
    </row>
    <row r="33" spans="1:19" x14ac:dyDescent="0.15">
      <c r="A33">
        <v>2018</v>
      </c>
      <c r="B33" s="23">
        <v>21</v>
      </c>
      <c r="C33" s="23">
        <v>14</v>
      </c>
      <c r="D33" s="23">
        <v>4</v>
      </c>
      <c r="E33" s="23">
        <v>4</v>
      </c>
      <c r="F33" s="23">
        <v>49</v>
      </c>
      <c r="G33" s="23">
        <v>0</v>
      </c>
      <c r="H33" s="23">
        <v>0</v>
      </c>
      <c r="I33" s="52">
        <f>IF(C33-D33=0,"--",F33/(C33-D33))</f>
        <v>4.9000000000000004</v>
      </c>
      <c r="J33" s="23">
        <v>16</v>
      </c>
      <c r="K33" t="s">
        <v>354</v>
      </c>
      <c r="L33" s="23">
        <v>0</v>
      </c>
    </row>
    <row r="34" spans="1:19" x14ac:dyDescent="0.15">
      <c r="A34">
        <v>2019</v>
      </c>
      <c r="B34" s="23">
        <v>22</v>
      </c>
      <c r="C34" s="23">
        <v>7</v>
      </c>
      <c r="D34" s="23">
        <v>4</v>
      </c>
      <c r="E34" s="23">
        <v>1</v>
      </c>
      <c r="F34" s="23">
        <v>80</v>
      </c>
      <c r="G34" s="23">
        <v>0</v>
      </c>
      <c r="H34" s="23">
        <v>0</v>
      </c>
      <c r="I34" s="52">
        <f>IF(C34-D34=0,"--",F34/(C34-D34))</f>
        <v>26.666666666666668</v>
      </c>
      <c r="J34" s="23">
        <v>25</v>
      </c>
      <c r="K34" s="23" t="s">
        <v>356</v>
      </c>
      <c r="L34" s="23">
        <v>2</v>
      </c>
    </row>
    <row r="35" spans="1:19" x14ac:dyDescent="0.15">
      <c r="A35">
        <v>2020</v>
      </c>
      <c r="B35" s="23">
        <v>13</v>
      </c>
      <c r="C35" s="23">
        <v>10</v>
      </c>
      <c r="D35" s="23">
        <v>2</v>
      </c>
      <c r="E35" s="23">
        <v>2</v>
      </c>
      <c r="F35" s="23">
        <v>36</v>
      </c>
      <c r="G35" s="23">
        <v>0</v>
      </c>
      <c r="H35" s="23">
        <v>0</v>
      </c>
      <c r="I35" s="52">
        <f>IF(C35-D35=0,"--",F35/(C35-D35))</f>
        <v>4.5</v>
      </c>
      <c r="J35" s="28">
        <v>17</v>
      </c>
      <c r="K35" s="28" t="s">
        <v>414</v>
      </c>
      <c r="L35" s="23">
        <v>1</v>
      </c>
    </row>
    <row r="36" spans="1:19" x14ac:dyDescent="0.15">
      <c r="F36"/>
      <c r="H36" s="11"/>
      <c r="I36"/>
      <c r="J36" s="11"/>
      <c r="K36" s="1"/>
      <c r="L36" s="1"/>
    </row>
    <row r="37" spans="1:19" x14ac:dyDescent="0.15">
      <c r="A37" t="s">
        <v>54</v>
      </c>
      <c r="B37">
        <f t="shared" ref="B37:H37" si="1">SUM(B8:B36)</f>
        <v>531</v>
      </c>
      <c r="C37">
        <f t="shared" si="1"/>
        <v>321</v>
      </c>
      <c r="D37">
        <f t="shared" si="1"/>
        <v>102</v>
      </c>
      <c r="E37">
        <f t="shared" si="1"/>
        <v>33</v>
      </c>
      <c r="F37">
        <f t="shared" si="1"/>
        <v>3142</v>
      </c>
      <c r="G37">
        <f t="shared" si="1"/>
        <v>0</v>
      </c>
      <c r="H37">
        <f t="shared" si="1"/>
        <v>13</v>
      </c>
      <c r="I37" s="1">
        <f>F37/(C37-D37)</f>
        <v>14.34703196347032</v>
      </c>
      <c r="J37" s="11">
        <f>MAX(J8:J36)</f>
        <v>80</v>
      </c>
      <c r="K37" t="str">
        <f>IF(INDEX(K8:K36,MATCH(J37,J8:J36,0),)=0,"",INDEX(K8:K36,MATCH(J37,J8:J36,0),))</f>
        <v/>
      </c>
      <c r="L37">
        <f t="shared" ref="L37" si="2">SUM(L8:L36)</f>
        <v>108</v>
      </c>
    </row>
    <row r="47" spans="1:19" x14ac:dyDescent="0.15">
      <c r="S47" s="26"/>
    </row>
    <row r="62" spans="1:10" x14ac:dyDescent="0.15">
      <c r="A62" s="5" t="s">
        <v>118</v>
      </c>
    </row>
    <row r="63" spans="1:10" x14ac:dyDescent="0.15">
      <c r="A63" t="s">
        <v>99</v>
      </c>
      <c r="B63" t="s">
        <v>112</v>
      </c>
      <c r="C63" t="s">
        <v>59</v>
      </c>
      <c r="D63" t="s">
        <v>111</v>
      </c>
      <c r="E63" t="s">
        <v>34</v>
      </c>
      <c r="F63" t="s">
        <v>62</v>
      </c>
      <c r="G63" s="1" t="s">
        <v>115</v>
      </c>
      <c r="H63" s="1" t="s">
        <v>113</v>
      </c>
      <c r="I63" s="1" t="s">
        <v>114</v>
      </c>
      <c r="J63" s="16" t="s">
        <v>61</v>
      </c>
    </row>
    <row r="64" spans="1:10" x14ac:dyDescent="0.15">
      <c r="A64">
        <v>1993</v>
      </c>
      <c r="B64">
        <v>206.4</v>
      </c>
      <c r="C64">
        <v>46</v>
      </c>
      <c r="D64">
        <v>35</v>
      </c>
      <c r="E64">
        <v>578</v>
      </c>
      <c r="F64"/>
      <c r="G64" s="1">
        <f t="shared" ref="G64:G85" si="3">IF(ISERROR(E64/B64),"N/A",E64/B64)</f>
        <v>2.8003875968992249</v>
      </c>
      <c r="H64" s="1">
        <f t="shared" ref="H64:H85" si="4">IF(D64=0,"--",(B64*6)/D64)</f>
        <v>35.382857142857148</v>
      </c>
      <c r="I64" s="1">
        <f t="shared" ref="I64:I85" si="5">IF(D64=0,"--",E64/D64)</f>
        <v>16.514285714285716</v>
      </c>
      <c r="J64" s="16"/>
    </row>
    <row r="65" spans="1:10" x14ac:dyDescent="0.15">
      <c r="A65">
        <v>1994</v>
      </c>
      <c r="B65">
        <v>198</v>
      </c>
      <c r="C65">
        <v>64</v>
      </c>
      <c r="D65">
        <v>37</v>
      </c>
      <c r="E65">
        <v>475</v>
      </c>
      <c r="F65"/>
      <c r="G65" s="1">
        <f t="shared" si="3"/>
        <v>2.3989898989898988</v>
      </c>
      <c r="H65" s="1">
        <f t="shared" si="4"/>
        <v>32.108108108108105</v>
      </c>
      <c r="I65" s="1">
        <f t="shared" si="5"/>
        <v>12.837837837837839</v>
      </c>
      <c r="J65" s="16"/>
    </row>
    <row r="66" spans="1:10" x14ac:dyDescent="0.15">
      <c r="A66">
        <v>1995</v>
      </c>
      <c r="B66">
        <v>131</v>
      </c>
      <c r="C66">
        <v>30</v>
      </c>
      <c r="D66">
        <v>20</v>
      </c>
      <c r="E66">
        <v>350</v>
      </c>
      <c r="F66"/>
      <c r="G66" s="1">
        <f t="shared" si="3"/>
        <v>2.6717557251908395</v>
      </c>
      <c r="H66" s="1">
        <f t="shared" si="4"/>
        <v>39.299999999999997</v>
      </c>
      <c r="I66" s="1">
        <f t="shared" si="5"/>
        <v>17.5</v>
      </c>
      <c r="J66" s="16" t="s">
        <v>110</v>
      </c>
    </row>
    <row r="67" spans="1:10" x14ac:dyDescent="0.15">
      <c r="A67">
        <v>1996</v>
      </c>
      <c r="B67">
        <v>194.2</v>
      </c>
      <c r="C67">
        <v>41</v>
      </c>
      <c r="D67">
        <v>37</v>
      </c>
      <c r="E67">
        <v>695</v>
      </c>
      <c r="F67"/>
      <c r="G67" s="1">
        <f t="shared" si="3"/>
        <v>3.5787847579814627</v>
      </c>
      <c r="H67" s="1">
        <f t="shared" si="4"/>
        <v>31.491891891891886</v>
      </c>
      <c r="I67" s="1">
        <f t="shared" si="5"/>
        <v>18.783783783783782</v>
      </c>
      <c r="J67" s="16"/>
    </row>
    <row r="68" spans="1:10" x14ac:dyDescent="0.15">
      <c r="A68">
        <v>1997</v>
      </c>
      <c r="B68">
        <v>212.3</v>
      </c>
      <c r="C68">
        <v>50</v>
      </c>
      <c r="D68">
        <v>51</v>
      </c>
      <c r="E68">
        <v>581</v>
      </c>
      <c r="F68"/>
      <c r="G68" s="1">
        <f t="shared" si="3"/>
        <v>2.7366933584550162</v>
      </c>
      <c r="H68" s="1">
        <f t="shared" si="4"/>
        <v>24.976470588235298</v>
      </c>
      <c r="I68" s="1">
        <f t="shared" si="5"/>
        <v>11.392156862745098</v>
      </c>
      <c r="J68" s="16"/>
    </row>
    <row r="69" spans="1:10" x14ac:dyDescent="0.15">
      <c r="A69">
        <v>1998</v>
      </c>
      <c r="B69">
        <v>185.2</v>
      </c>
      <c r="C69">
        <v>52</v>
      </c>
      <c r="D69">
        <v>28</v>
      </c>
      <c r="E69">
        <v>466</v>
      </c>
      <c r="F69">
        <v>1</v>
      </c>
      <c r="G69" s="1">
        <f t="shared" si="3"/>
        <v>2.516198704103672</v>
      </c>
      <c r="H69" s="1">
        <f t="shared" si="4"/>
        <v>39.685714285714276</v>
      </c>
      <c r="I69" s="1">
        <f t="shared" si="5"/>
        <v>16.642857142857142</v>
      </c>
      <c r="J69" s="3" t="s">
        <v>11</v>
      </c>
    </row>
    <row r="70" spans="1:10" x14ac:dyDescent="0.15">
      <c r="A70">
        <v>1999</v>
      </c>
      <c r="B70">
        <v>237</v>
      </c>
      <c r="C70">
        <v>63</v>
      </c>
      <c r="D70">
        <v>41</v>
      </c>
      <c r="E70">
        <v>592</v>
      </c>
      <c r="F70">
        <v>3</v>
      </c>
      <c r="G70" s="1">
        <f t="shared" si="3"/>
        <v>2.4978902953586499</v>
      </c>
      <c r="H70" s="1">
        <f t="shared" si="4"/>
        <v>34.68292682926829</v>
      </c>
      <c r="I70" s="1">
        <f t="shared" si="5"/>
        <v>14.439024390243903</v>
      </c>
      <c r="J70" s="3" t="s">
        <v>5</v>
      </c>
    </row>
    <row r="71" spans="1:10" x14ac:dyDescent="0.15">
      <c r="A71">
        <v>2000</v>
      </c>
      <c r="B71">
        <v>166.2</v>
      </c>
      <c r="C71">
        <v>39</v>
      </c>
      <c r="D71">
        <v>27</v>
      </c>
      <c r="E71">
        <v>425</v>
      </c>
      <c r="F71">
        <v>1</v>
      </c>
      <c r="G71" s="1">
        <f t="shared" si="3"/>
        <v>2.5571600481347776</v>
      </c>
      <c r="H71" s="1">
        <f t="shared" si="4"/>
        <v>36.93333333333333</v>
      </c>
      <c r="I71" s="1">
        <f t="shared" si="5"/>
        <v>15.74074074074074</v>
      </c>
      <c r="J71" s="3" t="s">
        <v>3</v>
      </c>
    </row>
    <row r="72" spans="1:10" x14ac:dyDescent="0.15">
      <c r="A72">
        <v>2001</v>
      </c>
      <c r="B72">
        <v>112.1</v>
      </c>
      <c r="C72">
        <v>28</v>
      </c>
      <c r="D72">
        <v>10</v>
      </c>
      <c r="E72">
        <v>296</v>
      </c>
      <c r="F72">
        <v>0</v>
      </c>
      <c r="G72" s="1">
        <f t="shared" si="3"/>
        <v>2.6404995539696703</v>
      </c>
      <c r="H72" s="1">
        <f t="shared" si="4"/>
        <v>67.259999999999991</v>
      </c>
      <c r="I72" s="1">
        <f t="shared" si="5"/>
        <v>29.6</v>
      </c>
      <c r="J72" s="3" t="s">
        <v>72</v>
      </c>
    </row>
    <row r="73" spans="1:10" x14ac:dyDescent="0.15">
      <c r="A73">
        <v>2002</v>
      </c>
      <c r="B73">
        <v>161.1</v>
      </c>
      <c r="C73">
        <v>27</v>
      </c>
      <c r="D73">
        <v>31</v>
      </c>
      <c r="E73">
        <v>495</v>
      </c>
      <c r="F73"/>
      <c r="G73" s="1">
        <f t="shared" si="3"/>
        <v>3.0726256983240225</v>
      </c>
      <c r="H73" s="1">
        <f t="shared" si="4"/>
        <v>31.180645161290318</v>
      </c>
      <c r="I73" s="1">
        <f t="shared" si="5"/>
        <v>15.96774193548387</v>
      </c>
      <c r="J73" s="3" t="s">
        <v>89</v>
      </c>
    </row>
    <row r="74" spans="1:10" x14ac:dyDescent="0.15">
      <c r="A74">
        <v>2003</v>
      </c>
      <c r="B74">
        <v>139.4</v>
      </c>
      <c r="C74">
        <v>24</v>
      </c>
      <c r="D74">
        <v>28</v>
      </c>
      <c r="E74">
        <v>423</v>
      </c>
      <c r="F74">
        <v>1</v>
      </c>
      <c r="G74" s="1">
        <f t="shared" si="3"/>
        <v>3.0344332855093255</v>
      </c>
      <c r="H74" s="1">
        <f t="shared" si="4"/>
        <v>29.871428571428574</v>
      </c>
      <c r="I74" s="1">
        <f t="shared" si="5"/>
        <v>15.107142857142858</v>
      </c>
      <c r="J74" s="3" t="s">
        <v>87</v>
      </c>
    </row>
    <row r="75" spans="1:10" x14ac:dyDescent="0.15">
      <c r="A75">
        <v>2004</v>
      </c>
      <c r="B75">
        <v>205.1</v>
      </c>
      <c r="C75">
        <v>58</v>
      </c>
      <c r="D75">
        <v>50</v>
      </c>
      <c r="E75">
        <v>634</v>
      </c>
      <c r="F75">
        <v>1</v>
      </c>
      <c r="G75" s="1">
        <f t="shared" si="3"/>
        <v>3.0911750365675279</v>
      </c>
      <c r="H75" s="1">
        <f t="shared" si="4"/>
        <v>24.611999999999998</v>
      </c>
      <c r="I75" s="1">
        <f t="shared" si="5"/>
        <v>12.68</v>
      </c>
      <c r="J75" s="3" t="s">
        <v>82</v>
      </c>
    </row>
    <row r="76" spans="1:10" x14ac:dyDescent="0.15">
      <c r="A76">
        <v>2005</v>
      </c>
      <c r="B76">
        <v>213.2</v>
      </c>
      <c r="C76">
        <v>54</v>
      </c>
      <c r="D76">
        <v>61</v>
      </c>
      <c r="E76">
        <v>609</v>
      </c>
      <c r="F76">
        <v>4</v>
      </c>
      <c r="G76" s="1">
        <f t="shared" si="3"/>
        <v>2.856472795497186</v>
      </c>
      <c r="H76" s="1">
        <f t="shared" si="4"/>
        <v>20.970491803278687</v>
      </c>
      <c r="I76" s="1">
        <f t="shared" si="5"/>
        <v>9.9836065573770494</v>
      </c>
      <c r="J76" s="3" t="s">
        <v>75</v>
      </c>
    </row>
    <row r="77" spans="1:10" x14ac:dyDescent="0.15">
      <c r="A77">
        <v>2006</v>
      </c>
      <c r="B77">
        <v>130.1</v>
      </c>
      <c r="C77">
        <v>32</v>
      </c>
      <c r="D77">
        <v>42</v>
      </c>
      <c r="E77">
        <v>369</v>
      </c>
      <c r="F77">
        <v>2</v>
      </c>
      <c r="G77" s="1">
        <f t="shared" si="3"/>
        <v>2.8362797847809378</v>
      </c>
      <c r="H77" s="1">
        <f t="shared" si="4"/>
        <v>18.585714285714282</v>
      </c>
      <c r="I77" s="1">
        <f t="shared" si="5"/>
        <v>8.7857142857142865</v>
      </c>
      <c r="J77" s="3" t="s">
        <v>65</v>
      </c>
    </row>
    <row r="78" spans="1:10" x14ac:dyDescent="0.15">
      <c r="A78">
        <v>2007</v>
      </c>
      <c r="B78">
        <v>123</v>
      </c>
      <c r="C78">
        <v>20</v>
      </c>
      <c r="D78">
        <v>25</v>
      </c>
      <c r="E78">
        <v>401</v>
      </c>
      <c r="F78">
        <v>1</v>
      </c>
      <c r="G78" s="1">
        <f t="shared" si="3"/>
        <v>3.2601626016260163</v>
      </c>
      <c r="H78" s="1">
        <f t="shared" si="4"/>
        <v>29.52</v>
      </c>
      <c r="I78" s="1">
        <f t="shared" si="5"/>
        <v>16.04</v>
      </c>
      <c r="J78" s="3" t="s">
        <v>70</v>
      </c>
    </row>
    <row r="79" spans="1:10" x14ac:dyDescent="0.15">
      <c r="A79">
        <v>2008</v>
      </c>
      <c r="B79">
        <v>165.5</v>
      </c>
      <c r="C79">
        <v>50</v>
      </c>
      <c r="D79">
        <v>39</v>
      </c>
      <c r="E79">
        <v>410</v>
      </c>
      <c r="F79">
        <v>1</v>
      </c>
      <c r="G79" s="1">
        <f t="shared" si="3"/>
        <v>2.4773413897280965</v>
      </c>
      <c r="H79" s="1">
        <f t="shared" si="4"/>
        <v>25.46153846153846</v>
      </c>
      <c r="I79" s="1">
        <f t="shared" si="5"/>
        <v>10.512820512820513</v>
      </c>
      <c r="J79" s="3" t="s">
        <v>19</v>
      </c>
    </row>
    <row r="80" spans="1:10" x14ac:dyDescent="0.15">
      <c r="A80">
        <v>2009</v>
      </c>
      <c r="B80">
        <v>158.30000000000001</v>
      </c>
      <c r="C80">
        <v>37</v>
      </c>
      <c r="D80">
        <v>39</v>
      </c>
      <c r="E80">
        <v>432</v>
      </c>
      <c r="F80">
        <v>2</v>
      </c>
      <c r="G80" s="1">
        <f t="shared" si="3"/>
        <v>2.7289955780164243</v>
      </c>
      <c r="H80" s="1">
        <f t="shared" si="4"/>
        <v>24.353846153846156</v>
      </c>
      <c r="I80" s="1">
        <f t="shared" si="5"/>
        <v>11.076923076923077</v>
      </c>
      <c r="J80" s="3" t="s">
        <v>25</v>
      </c>
    </row>
    <row r="81" spans="1:10" x14ac:dyDescent="0.15">
      <c r="A81">
        <v>2010</v>
      </c>
      <c r="B81">
        <v>153.4</v>
      </c>
      <c r="C81">
        <v>31</v>
      </c>
      <c r="D81">
        <v>35</v>
      </c>
      <c r="E81">
        <v>478</v>
      </c>
      <c r="F81">
        <v>1</v>
      </c>
      <c r="G81" s="1">
        <f t="shared" si="3"/>
        <v>3.1160365058670143</v>
      </c>
      <c r="H81" s="1">
        <f t="shared" si="4"/>
        <v>26.297142857142859</v>
      </c>
      <c r="I81" s="1">
        <f t="shared" si="5"/>
        <v>13.657142857142857</v>
      </c>
      <c r="J81" s="3" t="s">
        <v>185</v>
      </c>
    </row>
    <row r="82" spans="1:10" x14ac:dyDescent="0.15">
      <c r="A82">
        <v>2011</v>
      </c>
      <c r="B82">
        <v>145.4</v>
      </c>
      <c r="C82">
        <v>34</v>
      </c>
      <c r="D82">
        <v>36</v>
      </c>
      <c r="E82">
        <v>420</v>
      </c>
      <c r="F82">
        <v>1</v>
      </c>
      <c r="G82" s="1">
        <f t="shared" si="3"/>
        <v>2.8885832187070148</v>
      </c>
      <c r="H82" s="1">
        <f t="shared" si="4"/>
        <v>24.233333333333334</v>
      </c>
      <c r="I82" s="1">
        <f t="shared" si="5"/>
        <v>11.666666666666666</v>
      </c>
      <c r="J82" s="3" t="s">
        <v>186</v>
      </c>
    </row>
    <row r="83" spans="1:10" x14ac:dyDescent="0.15">
      <c r="A83">
        <v>2012</v>
      </c>
      <c r="B83">
        <v>139.6</v>
      </c>
      <c r="C83">
        <v>38</v>
      </c>
      <c r="D83">
        <v>38</v>
      </c>
      <c r="E83">
        <v>388</v>
      </c>
      <c r="F83">
        <v>4</v>
      </c>
      <c r="G83" s="1">
        <f t="shared" si="3"/>
        <v>2.7793696275071635</v>
      </c>
      <c r="H83" s="1">
        <f t="shared" si="4"/>
        <v>22.042105263157893</v>
      </c>
      <c r="I83" s="1">
        <f t="shared" si="5"/>
        <v>10.210526315789474</v>
      </c>
      <c r="J83" s="3" t="s">
        <v>109</v>
      </c>
    </row>
    <row r="84" spans="1:10" x14ac:dyDescent="0.15">
      <c r="A84">
        <v>2013</v>
      </c>
      <c r="B84" s="23">
        <v>223.4</v>
      </c>
      <c r="C84" s="23">
        <v>49</v>
      </c>
      <c r="D84" s="23">
        <v>41</v>
      </c>
      <c r="E84" s="23">
        <v>747</v>
      </c>
      <c r="F84" s="23">
        <v>1</v>
      </c>
      <c r="G84" s="1">
        <f t="shared" si="3"/>
        <v>3.343777976723366</v>
      </c>
      <c r="H84" s="1">
        <f t="shared" si="4"/>
        <v>32.692682926829271</v>
      </c>
      <c r="I84" s="1">
        <f t="shared" si="5"/>
        <v>18.219512195121951</v>
      </c>
      <c r="J84" s="3" t="s">
        <v>3</v>
      </c>
    </row>
    <row r="85" spans="1:10" x14ac:dyDescent="0.15">
      <c r="A85">
        <v>2014</v>
      </c>
      <c r="B85" s="23">
        <v>132.80000000000001</v>
      </c>
      <c r="C85" s="23">
        <v>37</v>
      </c>
      <c r="D85" s="23">
        <v>36</v>
      </c>
      <c r="E85" s="23">
        <v>372</v>
      </c>
      <c r="F85" s="23">
        <v>1</v>
      </c>
      <c r="G85" s="1">
        <f t="shared" si="3"/>
        <v>2.8012048192771082</v>
      </c>
      <c r="H85" s="1">
        <f t="shared" si="4"/>
        <v>22.133333333333336</v>
      </c>
      <c r="I85" s="1">
        <f t="shared" si="5"/>
        <v>10.333333333333334</v>
      </c>
      <c r="J85" s="3" t="s">
        <v>235</v>
      </c>
    </row>
    <row r="86" spans="1:10" x14ac:dyDescent="0.15">
      <c r="A86">
        <v>2015</v>
      </c>
      <c r="B86" s="23">
        <v>168.6</v>
      </c>
      <c r="C86" s="23">
        <v>41</v>
      </c>
      <c r="D86" s="23">
        <v>37</v>
      </c>
      <c r="E86" s="23">
        <v>487</v>
      </c>
      <c r="F86" s="23">
        <v>2</v>
      </c>
      <c r="G86" s="1">
        <f t="shared" ref="G86:G87" si="6">IF(ISERROR(E86/B86),"N/A",E86/B86)</f>
        <v>2.8884934756820879</v>
      </c>
      <c r="H86" s="1">
        <f>IF(D86=0,"--",(B86*6)/D86)</f>
        <v>27.340540540540538</v>
      </c>
      <c r="I86" s="1">
        <f>IF(D86=0,"--",E86/D86)</f>
        <v>13.162162162162161</v>
      </c>
      <c r="J86" s="3" t="s">
        <v>171</v>
      </c>
    </row>
    <row r="87" spans="1:10" x14ac:dyDescent="0.15">
      <c r="A87">
        <v>2016</v>
      </c>
      <c r="B87" s="34">
        <v>175.3</v>
      </c>
      <c r="C87" s="23">
        <v>44</v>
      </c>
      <c r="D87" s="23">
        <v>43</v>
      </c>
      <c r="E87" s="23">
        <v>590</v>
      </c>
      <c r="F87" s="23">
        <v>1</v>
      </c>
      <c r="G87" s="10">
        <f t="shared" si="6"/>
        <v>3.3656588705077009</v>
      </c>
      <c r="H87" s="10">
        <f t="shared" ref="H87" si="7">IF(ISERROR((B87*6)/D87),"N/A",(B87*6)/D87)</f>
        <v>24.460465116279074</v>
      </c>
      <c r="I87" s="10">
        <f t="shared" ref="I87" si="8">IF(ISERROR(E87/D87),"N/A",E87/D87)</f>
        <v>13.720930232558139</v>
      </c>
      <c r="J87" s="3" t="s">
        <v>70</v>
      </c>
    </row>
    <row r="88" spans="1:10" x14ac:dyDescent="0.15">
      <c r="A88">
        <v>2017</v>
      </c>
      <c r="B88" s="23">
        <v>215.2</v>
      </c>
      <c r="C88" s="23">
        <v>51</v>
      </c>
      <c r="D88" s="23">
        <v>53</v>
      </c>
      <c r="E88" s="23">
        <v>694</v>
      </c>
      <c r="F88" s="23">
        <v>2</v>
      </c>
      <c r="G88" s="52">
        <v>3.2249070631970262</v>
      </c>
      <c r="H88" s="52">
        <v>24.362264150943393</v>
      </c>
      <c r="I88" s="52">
        <v>13.09433962264151</v>
      </c>
      <c r="J88" s="51" t="s">
        <v>348</v>
      </c>
    </row>
    <row r="89" spans="1:10" x14ac:dyDescent="0.15">
      <c r="A89">
        <v>2018</v>
      </c>
      <c r="B89" s="34">
        <v>182.0667</v>
      </c>
      <c r="C89" s="29">
        <v>40</v>
      </c>
      <c r="D89" s="29">
        <v>37</v>
      </c>
      <c r="E89" s="29">
        <v>624</v>
      </c>
      <c r="F89" s="29">
        <v>1</v>
      </c>
      <c r="G89" s="52">
        <f>IF(ISERROR(E89/B89),"N/A",E89/B89)</f>
        <v>3.4273153739810742</v>
      </c>
      <c r="H89" s="52">
        <f>IF(ISERROR((B89*6)/D89),"N/A",(B89*6)/D89)</f>
        <v>29.524329729729732</v>
      </c>
      <c r="I89" s="52">
        <f t="shared" ref="I89:I91" si="9">IF(ISERROR(E89/D89),"N/A",E89/D89)</f>
        <v>16.864864864864863</v>
      </c>
      <c r="J89" s="51" t="s">
        <v>418</v>
      </c>
    </row>
    <row r="90" spans="1:10" x14ac:dyDescent="0.15">
      <c r="A90">
        <v>2019</v>
      </c>
      <c r="B90" s="23">
        <v>190.9</v>
      </c>
      <c r="C90" s="23">
        <v>61</v>
      </c>
      <c r="D90" s="23">
        <v>48</v>
      </c>
      <c r="E90" s="23">
        <v>498</v>
      </c>
      <c r="F90" s="23">
        <v>2</v>
      </c>
      <c r="G90" s="10">
        <f>IF(ISERROR(E90/B90),"N/A",E90/B90)</f>
        <v>2.6086956521739131</v>
      </c>
      <c r="H90" s="10">
        <f>IF(ISERROR((B90*6)/D90),"N/A",(B90*6)/D90)</f>
        <v>23.862500000000001</v>
      </c>
      <c r="I90" s="10">
        <f t="shared" si="9"/>
        <v>10.375</v>
      </c>
      <c r="J90" s="51" t="s">
        <v>431</v>
      </c>
    </row>
    <row r="91" spans="1:10" x14ac:dyDescent="0.15">
      <c r="A91">
        <v>2020</v>
      </c>
      <c r="B91" s="23">
        <v>119</v>
      </c>
      <c r="C91" s="23">
        <v>21</v>
      </c>
      <c r="D91" s="23">
        <v>21</v>
      </c>
      <c r="E91" s="23">
        <v>431</v>
      </c>
      <c r="F91" s="23">
        <v>0</v>
      </c>
      <c r="G91" s="10">
        <f t="shared" ref="G91" si="10">IF(ISERROR(E91/B91),"N/A",E91/B91)</f>
        <v>3.6218487394957983</v>
      </c>
      <c r="H91" s="10">
        <f t="shared" ref="H91" si="11">IF(ISERROR((B91*6)/D91),"N/A",(B91*6)/D91)</f>
        <v>34</v>
      </c>
      <c r="I91" s="10">
        <f t="shared" si="9"/>
        <v>20.523809523809526</v>
      </c>
      <c r="J91" s="51" t="s">
        <v>461</v>
      </c>
    </row>
    <row r="92" spans="1:10" x14ac:dyDescent="0.15">
      <c r="F92"/>
      <c r="G92" s="1"/>
      <c r="J92" s="16"/>
    </row>
    <row r="93" spans="1:10" x14ac:dyDescent="0.15">
      <c r="A93" t="s">
        <v>55</v>
      </c>
      <c r="B93" s="11">
        <f>SUM(B64:B92)</f>
        <v>4783.7667000000001</v>
      </c>
      <c r="C93">
        <f>SUM(C64:C92)</f>
        <v>1162</v>
      </c>
      <c r="D93">
        <f>SUM(D64:D92)</f>
        <v>1026</v>
      </c>
      <c r="E93">
        <f>SUM(E64:E92)</f>
        <v>13960</v>
      </c>
      <c r="F93">
        <f>SUM(F64:F92)</f>
        <v>33</v>
      </c>
      <c r="G93" s="1">
        <f>E93/B93</f>
        <v>2.9182025118407218</v>
      </c>
      <c r="H93" s="1">
        <f>(B93*6)/D93</f>
        <v>27.975243859649122</v>
      </c>
      <c r="I93" s="1">
        <f>E93/D93</f>
        <v>13.606237816764132</v>
      </c>
      <c r="J93" s="16" t="s">
        <v>110</v>
      </c>
    </row>
  </sheetData>
  <phoneticPr fontId="3" type="noConversion"/>
  <hyperlinks>
    <hyperlink ref="A1" location="'Overall ave'!A1" display="(back to front sheet)" xr:uid="{00000000-0004-0000-1600-000000000000}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5"/>
  <sheetViews>
    <sheetView zoomScale="125" zoomScaleNormal="125" zoomScalePageLayoutView="125" workbookViewId="0"/>
  </sheetViews>
  <sheetFormatPr baseColWidth="10" defaultColWidth="8.83203125" defaultRowHeight="13" x14ac:dyDescent="0.15"/>
  <cols>
    <col min="1" max="1" width="12.1640625" customWidth="1"/>
    <col min="2" max="8" width="9.1640625" style="9" customWidth="1"/>
  </cols>
  <sheetData>
    <row r="1" spans="1:12" x14ac:dyDescent="0.15">
      <c r="A1" s="21" t="s">
        <v>164</v>
      </c>
      <c r="C1" s="9" t="s">
        <v>281</v>
      </c>
    </row>
    <row r="2" spans="1:12" x14ac:dyDescent="0.15">
      <c r="A2" s="5" t="s">
        <v>295</v>
      </c>
      <c r="B2" s="5" t="s">
        <v>240</v>
      </c>
      <c r="D2" s="9">
        <f>COUNTA(A7:A15)</f>
        <v>8</v>
      </c>
    </row>
    <row r="3" spans="1:12" x14ac:dyDescent="0.15">
      <c r="A3" s="5" t="s">
        <v>108</v>
      </c>
      <c r="B3" s="17"/>
    </row>
    <row r="4" spans="1:12" hidden="1" x14ac:dyDescent="0.15">
      <c r="A4" s="5"/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x14ac:dyDescent="0.15">
      <c r="A5" s="5"/>
      <c r="J5" s="9"/>
      <c r="K5" s="9"/>
      <c r="L5" s="9"/>
    </row>
    <row r="6" spans="1:12" x14ac:dyDescent="0.15">
      <c r="A6" t="s">
        <v>99</v>
      </c>
      <c r="B6" s="9" t="s">
        <v>140</v>
      </c>
      <c r="C6" s="9" t="s">
        <v>141</v>
      </c>
      <c r="D6" s="9" t="s">
        <v>26</v>
      </c>
      <c r="E6" s="9" t="s">
        <v>265</v>
      </c>
      <c r="F6" s="9" t="s">
        <v>34</v>
      </c>
      <c r="G6" s="9" t="s">
        <v>22</v>
      </c>
      <c r="H6" s="9" t="s">
        <v>35</v>
      </c>
      <c r="I6" s="9" t="s">
        <v>114</v>
      </c>
      <c r="J6" s="9" t="s">
        <v>196</v>
      </c>
      <c r="K6" s="9" t="s">
        <v>296</v>
      </c>
      <c r="L6" s="9" t="s">
        <v>276</v>
      </c>
    </row>
    <row r="7" spans="1:12" x14ac:dyDescent="0.15">
      <c r="A7">
        <v>2013</v>
      </c>
      <c r="B7" s="23">
        <v>6</v>
      </c>
      <c r="C7" s="23">
        <v>6</v>
      </c>
      <c r="D7" s="23">
        <v>0</v>
      </c>
      <c r="E7" s="23">
        <v>0</v>
      </c>
      <c r="F7" s="23">
        <v>100</v>
      </c>
      <c r="I7" s="1">
        <f>IF(C7=0,"",ROUND(F7/(C7-D7),3))</f>
        <v>16.667000000000002</v>
      </c>
      <c r="J7">
        <v>37</v>
      </c>
      <c r="L7">
        <v>2</v>
      </c>
    </row>
    <row r="8" spans="1:12" x14ac:dyDescent="0.15">
      <c r="A8">
        <v>2014</v>
      </c>
      <c r="B8" s="23">
        <v>16</v>
      </c>
      <c r="C8" s="23">
        <v>14</v>
      </c>
      <c r="D8" s="23">
        <v>1</v>
      </c>
      <c r="E8" s="23">
        <v>2</v>
      </c>
      <c r="F8" s="23">
        <v>138</v>
      </c>
      <c r="I8" s="1">
        <f>IF(C8=0,"",ROUND(F8/(C8-D8),3))</f>
        <v>10.615</v>
      </c>
      <c r="J8">
        <v>37</v>
      </c>
      <c r="L8">
        <v>3</v>
      </c>
    </row>
    <row r="9" spans="1:12" x14ac:dyDescent="0.15">
      <c r="A9">
        <v>2015</v>
      </c>
      <c r="B9" s="23">
        <v>15</v>
      </c>
      <c r="C9" s="23">
        <v>13</v>
      </c>
      <c r="D9" s="23">
        <v>0</v>
      </c>
      <c r="E9" s="23">
        <v>1</v>
      </c>
      <c r="F9" s="23">
        <v>393</v>
      </c>
      <c r="H9" s="9">
        <v>2</v>
      </c>
      <c r="I9" s="1">
        <f>IF(C9=0,"",ROUND(F9/(C9-D9),3))</f>
        <v>30.231000000000002</v>
      </c>
      <c r="J9">
        <v>96</v>
      </c>
      <c r="L9">
        <v>5</v>
      </c>
    </row>
    <row r="10" spans="1:12" x14ac:dyDescent="0.15">
      <c r="A10">
        <v>2016</v>
      </c>
      <c r="B10" s="23">
        <v>7</v>
      </c>
      <c r="C10" s="23">
        <v>6</v>
      </c>
      <c r="D10" s="23">
        <v>1</v>
      </c>
      <c r="E10" s="23">
        <v>0</v>
      </c>
      <c r="F10" s="23">
        <v>60</v>
      </c>
      <c r="G10" s="23">
        <v>0</v>
      </c>
      <c r="H10" s="23">
        <v>0</v>
      </c>
      <c r="I10" s="10">
        <f>IF(C10-D10=0,"--",F10/(C10-D10))</f>
        <v>12</v>
      </c>
      <c r="J10" s="23">
        <v>25</v>
      </c>
      <c r="L10">
        <v>1</v>
      </c>
    </row>
    <row r="11" spans="1:12" x14ac:dyDescent="0.15">
      <c r="A11">
        <v>2017</v>
      </c>
      <c r="B11" s="23">
        <v>16</v>
      </c>
      <c r="C11" s="23">
        <v>14</v>
      </c>
      <c r="D11" s="23">
        <v>1</v>
      </c>
      <c r="E11" s="23">
        <v>2</v>
      </c>
      <c r="F11" s="23">
        <v>189</v>
      </c>
      <c r="G11" s="23">
        <v>0</v>
      </c>
      <c r="H11" s="23">
        <v>0</v>
      </c>
      <c r="I11" s="52">
        <f>IF(C11-D11=0,"--",F11/(C11-D11))</f>
        <v>14.538461538461538</v>
      </c>
      <c r="J11" s="23">
        <v>42</v>
      </c>
      <c r="L11" s="23">
        <v>6</v>
      </c>
    </row>
    <row r="12" spans="1:12" x14ac:dyDescent="0.15">
      <c r="A12">
        <v>2018</v>
      </c>
      <c r="B12" s="23">
        <v>14</v>
      </c>
      <c r="C12" s="23">
        <v>11</v>
      </c>
      <c r="D12" s="23">
        <v>0</v>
      </c>
      <c r="E12" s="23">
        <v>1</v>
      </c>
      <c r="F12" s="23">
        <v>195</v>
      </c>
      <c r="G12" s="23">
        <v>0</v>
      </c>
      <c r="H12" s="23">
        <v>1</v>
      </c>
      <c r="I12" s="52">
        <f>IF(C12-D12=0,"--",F12/(C12-D12))</f>
        <v>17.727272727272727</v>
      </c>
      <c r="J12" s="23">
        <v>60</v>
      </c>
      <c r="L12" s="23">
        <v>1</v>
      </c>
    </row>
    <row r="13" spans="1:12" x14ac:dyDescent="0.15">
      <c r="A13">
        <v>2019</v>
      </c>
      <c r="B13" s="23">
        <v>13</v>
      </c>
      <c r="C13" s="23">
        <v>13</v>
      </c>
      <c r="D13" s="23">
        <v>2</v>
      </c>
      <c r="E13" s="23">
        <v>0</v>
      </c>
      <c r="F13" s="23">
        <v>366</v>
      </c>
      <c r="G13" s="23">
        <v>0</v>
      </c>
      <c r="H13" s="23">
        <v>1</v>
      </c>
      <c r="I13" s="52">
        <f>IF(C13-D13=0,"--",F13/(C13-D13))</f>
        <v>33.272727272727273</v>
      </c>
      <c r="J13" s="23">
        <v>79</v>
      </c>
      <c r="K13" s="23" t="s">
        <v>26</v>
      </c>
      <c r="L13" s="23">
        <v>2</v>
      </c>
    </row>
    <row r="14" spans="1:12" x14ac:dyDescent="0.15">
      <c r="A14">
        <v>2020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4" t="str">
        <f>IF(C14-D14=0,"--",F14/(C14-D14))</f>
        <v>--</v>
      </c>
      <c r="J14" s="28">
        <v>0</v>
      </c>
      <c r="K14" s="28" t="s">
        <v>414</v>
      </c>
      <c r="L14" s="23">
        <v>0</v>
      </c>
    </row>
    <row r="15" spans="1:12" x14ac:dyDescent="0.15">
      <c r="I15" s="9"/>
    </row>
    <row r="16" spans="1:12" x14ac:dyDescent="0.15">
      <c r="A16" t="s">
        <v>142</v>
      </c>
      <c r="B16" s="9">
        <f t="shared" ref="B16:H16" si="0">SUM(B7:B15)</f>
        <v>87</v>
      </c>
      <c r="C16" s="9">
        <f t="shared" si="0"/>
        <v>77</v>
      </c>
      <c r="D16" s="9">
        <f t="shared" si="0"/>
        <v>5</v>
      </c>
      <c r="E16" s="9">
        <f t="shared" si="0"/>
        <v>6</v>
      </c>
      <c r="F16" s="9">
        <f t="shared" si="0"/>
        <v>1441</v>
      </c>
      <c r="G16" s="9">
        <f t="shared" si="0"/>
        <v>0</v>
      </c>
      <c r="H16" s="9">
        <f t="shared" si="0"/>
        <v>4</v>
      </c>
      <c r="I16" s="10">
        <f>F16/(C16-D16)</f>
        <v>20.013888888888889</v>
      </c>
      <c r="J16">
        <f>MAX(J7:J15)</f>
        <v>96</v>
      </c>
      <c r="L16" s="9">
        <f t="shared" ref="L16" si="1">SUM(L7:L15)</f>
        <v>20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</sheetData>
  <hyperlinks>
    <hyperlink ref="A1" location="'Overall ave'!A1" display="(back to front sheet)" xr:uid="{00000000-0004-0000-17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/>
  </sheetViews>
  <sheetFormatPr baseColWidth="10" defaultColWidth="10.83203125" defaultRowHeight="16" x14ac:dyDescent="0.2"/>
  <cols>
    <col min="1" max="1" width="10.83203125" style="48"/>
    <col min="2" max="2" width="12.1640625" style="48" bestFit="1" customWidth="1"/>
    <col min="3" max="16384" width="10.83203125" style="48"/>
  </cols>
  <sheetData>
    <row r="1" spans="1:11" ht="19" x14ac:dyDescent="0.25">
      <c r="A1" s="47" t="s">
        <v>302</v>
      </c>
    </row>
    <row r="2" spans="1:11" ht="15" customHeight="1" x14ac:dyDescent="0.2">
      <c r="A2" s="49"/>
      <c r="B2" s="82"/>
      <c r="C2" s="82"/>
      <c r="D2" s="82"/>
      <c r="E2" s="82"/>
    </row>
    <row r="3" spans="1:11" x14ac:dyDescent="0.2">
      <c r="A3" s="49" t="s">
        <v>99</v>
      </c>
      <c r="B3" s="82" t="s">
        <v>303</v>
      </c>
      <c r="C3" s="82"/>
      <c r="D3" s="82" t="s">
        <v>304</v>
      </c>
      <c r="E3" s="82"/>
      <c r="F3" s="48" t="s">
        <v>305</v>
      </c>
      <c r="H3" s="48" t="s">
        <v>306</v>
      </c>
      <c r="J3" s="48" t="s">
        <v>307</v>
      </c>
    </row>
    <row r="4" spans="1:11" x14ac:dyDescent="0.2">
      <c r="B4" s="48" t="s">
        <v>308</v>
      </c>
      <c r="C4" s="48" t="s">
        <v>34</v>
      </c>
      <c r="D4" s="48" t="s">
        <v>308</v>
      </c>
      <c r="E4" s="48" t="s">
        <v>309</v>
      </c>
      <c r="F4" s="48" t="s">
        <v>308</v>
      </c>
      <c r="G4" s="48" t="s">
        <v>310</v>
      </c>
      <c r="H4" s="48" t="s">
        <v>308</v>
      </c>
      <c r="I4" s="48" t="s">
        <v>60</v>
      </c>
      <c r="J4" s="48" t="s">
        <v>308</v>
      </c>
      <c r="K4" s="48" t="s">
        <v>311</v>
      </c>
    </row>
    <row r="5" spans="1:11" x14ac:dyDescent="0.2">
      <c r="A5" s="48">
        <v>2020</v>
      </c>
      <c r="B5" s="59" t="s">
        <v>446</v>
      </c>
      <c r="C5" s="48">
        <v>162</v>
      </c>
      <c r="D5" s="59" t="s">
        <v>312</v>
      </c>
      <c r="E5" s="48">
        <v>422</v>
      </c>
      <c r="F5" s="59" t="s">
        <v>448</v>
      </c>
      <c r="G5" s="58" t="s">
        <v>449</v>
      </c>
      <c r="H5" s="59" t="s">
        <v>447</v>
      </c>
      <c r="I5" s="48">
        <v>21</v>
      </c>
      <c r="J5" s="59" t="s">
        <v>312</v>
      </c>
      <c r="K5" s="48">
        <v>12</v>
      </c>
    </row>
    <row r="6" spans="1:11" x14ac:dyDescent="0.2">
      <c r="A6" s="48">
        <v>2019</v>
      </c>
      <c r="B6" s="59" t="s">
        <v>312</v>
      </c>
      <c r="C6" s="58" t="s">
        <v>391</v>
      </c>
      <c r="D6" s="59" t="s">
        <v>312</v>
      </c>
      <c r="E6" s="48">
        <v>755</v>
      </c>
      <c r="F6" s="59" t="s">
        <v>316</v>
      </c>
      <c r="G6" s="58" t="s">
        <v>392</v>
      </c>
      <c r="H6" s="59" t="s">
        <v>316</v>
      </c>
      <c r="I6" s="48">
        <v>48</v>
      </c>
      <c r="J6" s="59" t="s">
        <v>312</v>
      </c>
      <c r="K6" s="48">
        <v>18</v>
      </c>
    </row>
    <row r="7" spans="1:11" x14ac:dyDescent="0.2">
      <c r="A7" s="48">
        <v>2018</v>
      </c>
      <c r="B7" s="59" t="s">
        <v>349</v>
      </c>
      <c r="C7" s="58" t="s">
        <v>350</v>
      </c>
      <c r="D7" s="59" t="s">
        <v>312</v>
      </c>
      <c r="E7" s="48">
        <v>810</v>
      </c>
      <c r="F7" s="59" t="s">
        <v>316</v>
      </c>
      <c r="G7" s="58" t="s">
        <v>351</v>
      </c>
      <c r="H7" s="59" t="s">
        <v>316</v>
      </c>
      <c r="I7" s="48">
        <v>37</v>
      </c>
      <c r="J7" s="59" t="s">
        <v>352</v>
      </c>
      <c r="K7" s="48">
        <v>13</v>
      </c>
    </row>
    <row r="8" spans="1:11" x14ac:dyDescent="0.2">
      <c r="A8" s="48">
        <v>2017</v>
      </c>
      <c r="B8" s="48" t="s">
        <v>312</v>
      </c>
      <c r="C8" s="58" t="s">
        <v>313</v>
      </c>
      <c r="D8" s="59" t="s">
        <v>312</v>
      </c>
      <c r="E8" s="48">
        <v>919</v>
      </c>
      <c r="F8" s="59" t="s">
        <v>316</v>
      </c>
      <c r="G8" s="58" t="s">
        <v>343</v>
      </c>
      <c r="H8" s="59" t="s">
        <v>312</v>
      </c>
      <c r="I8" s="48">
        <v>61</v>
      </c>
      <c r="J8" s="59" t="s">
        <v>158</v>
      </c>
      <c r="K8" s="48">
        <v>17</v>
      </c>
    </row>
    <row r="9" spans="1:11" x14ac:dyDescent="0.2">
      <c r="A9" s="48">
        <v>2016</v>
      </c>
      <c r="B9" s="48" t="s">
        <v>312</v>
      </c>
      <c r="C9" s="50" t="s">
        <v>313</v>
      </c>
      <c r="D9" s="48" t="s">
        <v>312</v>
      </c>
      <c r="E9" s="48">
        <v>738</v>
      </c>
      <c r="F9" s="48" t="s">
        <v>292</v>
      </c>
      <c r="G9" s="50" t="s">
        <v>314</v>
      </c>
      <c r="H9" s="48" t="s">
        <v>312</v>
      </c>
      <c r="I9" s="48">
        <v>62</v>
      </c>
      <c r="J9" s="48" t="s">
        <v>158</v>
      </c>
      <c r="K9" s="48">
        <v>17</v>
      </c>
    </row>
    <row r="10" spans="1:11" x14ac:dyDescent="0.2">
      <c r="A10" s="48">
        <v>2015</v>
      </c>
      <c r="B10" s="48" t="s">
        <v>291</v>
      </c>
      <c r="C10" s="50" t="s">
        <v>315</v>
      </c>
      <c r="D10" s="48" t="s">
        <v>312</v>
      </c>
      <c r="E10" s="48">
        <v>526</v>
      </c>
      <c r="F10" s="48" t="s">
        <v>316</v>
      </c>
      <c r="G10" s="50" t="s">
        <v>317</v>
      </c>
      <c r="H10" s="48" t="s">
        <v>316</v>
      </c>
      <c r="I10" s="48">
        <v>37</v>
      </c>
      <c r="J10" s="48" t="s">
        <v>158</v>
      </c>
      <c r="K10" s="48">
        <v>17</v>
      </c>
    </row>
    <row r="11" spans="1:11" x14ac:dyDescent="0.2">
      <c r="A11" s="48">
        <v>2014</v>
      </c>
      <c r="B11" s="48" t="s">
        <v>318</v>
      </c>
      <c r="C11" s="58" t="s">
        <v>344</v>
      </c>
      <c r="D11" s="48" t="s">
        <v>312</v>
      </c>
      <c r="E11" s="48">
        <v>565</v>
      </c>
      <c r="F11" s="48" t="s">
        <v>316</v>
      </c>
      <c r="G11" s="50" t="s">
        <v>319</v>
      </c>
      <c r="H11" s="48" t="s">
        <v>316</v>
      </c>
      <c r="I11" s="48">
        <v>38</v>
      </c>
      <c r="J11" s="48" t="s">
        <v>158</v>
      </c>
      <c r="K11" s="48">
        <v>21</v>
      </c>
    </row>
    <row r="12" spans="1:11" x14ac:dyDescent="0.2">
      <c r="A12" s="48">
        <v>2013</v>
      </c>
      <c r="B12" s="48" t="s">
        <v>312</v>
      </c>
      <c r="C12" s="48">
        <v>138</v>
      </c>
      <c r="D12" s="48" t="s">
        <v>320</v>
      </c>
      <c r="E12" s="48">
        <v>935</v>
      </c>
      <c r="F12" s="48" t="s">
        <v>316</v>
      </c>
      <c r="G12" s="50" t="s">
        <v>321</v>
      </c>
      <c r="H12" s="48" t="s">
        <v>316</v>
      </c>
      <c r="I12" s="48">
        <v>41</v>
      </c>
      <c r="J12" s="48" t="s">
        <v>158</v>
      </c>
      <c r="K12" s="48">
        <v>23</v>
      </c>
    </row>
    <row r="13" spans="1:11" x14ac:dyDescent="0.2">
      <c r="A13" s="48">
        <v>2012</v>
      </c>
      <c r="B13" s="48" t="s">
        <v>312</v>
      </c>
      <c r="C13" s="48">
        <v>133</v>
      </c>
      <c r="D13" s="48" t="s">
        <v>312</v>
      </c>
      <c r="E13" s="48">
        <v>554</v>
      </c>
      <c r="F13" s="48" t="s">
        <v>316</v>
      </c>
      <c r="G13" s="50" t="s">
        <v>322</v>
      </c>
      <c r="H13" s="48" t="s">
        <v>312</v>
      </c>
      <c r="I13" s="48">
        <v>38</v>
      </c>
      <c r="J13" s="48" t="s">
        <v>312</v>
      </c>
      <c r="K13" s="48">
        <v>9</v>
      </c>
    </row>
    <row r="14" spans="1:11" x14ac:dyDescent="0.2">
      <c r="A14" s="48">
        <v>2011</v>
      </c>
      <c r="B14" s="48" t="s">
        <v>318</v>
      </c>
      <c r="C14" s="48">
        <v>112</v>
      </c>
      <c r="D14" s="48" t="s">
        <v>318</v>
      </c>
      <c r="E14" s="48">
        <v>649</v>
      </c>
      <c r="F14" s="48" t="s">
        <v>316</v>
      </c>
      <c r="G14" s="50" t="s">
        <v>323</v>
      </c>
      <c r="H14" s="48" t="s">
        <v>312</v>
      </c>
      <c r="I14" s="48">
        <v>36</v>
      </c>
      <c r="J14" s="48" t="s">
        <v>318</v>
      </c>
      <c r="K14" s="48">
        <v>14</v>
      </c>
    </row>
    <row r="15" spans="1:11" x14ac:dyDescent="0.2">
      <c r="A15" s="48">
        <v>2010</v>
      </c>
      <c r="B15" s="48" t="s">
        <v>318</v>
      </c>
      <c r="C15" s="48">
        <v>125</v>
      </c>
      <c r="D15" s="48" t="s">
        <v>318</v>
      </c>
      <c r="E15" s="48">
        <v>749</v>
      </c>
      <c r="F15" s="48" t="s">
        <v>324</v>
      </c>
      <c r="G15" s="50" t="s">
        <v>325</v>
      </c>
      <c r="H15" s="48" t="s">
        <v>316</v>
      </c>
      <c r="I15" s="48">
        <v>37</v>
      </c>
      <c r="J15" s="48" t="s">
        <v>158</v>
      </c>
      <c r="K15" s="48">
        <v>13</v>
      </c>
    </row>
    <row r="16" spans="1:11" x14ac:dyDescent="0.2">
      <c r="A16" s="48">
        <v>2009</v>
      </c>
      <c r="B16" s="48" t="s">
        <v>326</v>
      </c>
      <c r="C16" s="48">
        <v>131</v>
      </c>
      <c r="D16" s="48" t="s">
        <v>318</v>
      </c>
      <c r="E16" s="48">
        <v>706</v>
      </c>
      <c r="F16" s="48" t="s">
        <v>318</v>
      </c>
      <c r="G16" s="50" t="s">
        <v>327</v>
      </c>
      <c r="H16" s="48" t="s">
        <v>316</v>
      </c>
      <c r="I16" s="48">
        <v>39</v>
      </c>
      <c r="J16" s="48" t="s">
        <v>158</v>
      </c>
      <c r="K16" s="48">
        <v>20</v>
      </c>
    </row>
    <row r="17" spans="1:11" x14ac:dyDescent="0.2">
      <c r="A17" s="48">
        <v>2008</v>
      </c>
      <c r="B17" s="48" t="s">
        <v>318</v>
      </c>
      <c r="C17" s="48">
        <v>99</v>
      </c>
      <c r="D17" s="48" t="s">
        <v>318</v>
      </c>
      <c r="E17" s="48">
        <v>462</v>
      </c>
      <c r="F17" s="48" t="s">
        <v>328</v>
      </c>
      <c r="G17" s="50" t="s">
        <v>329</v>
      </c>
      <c r="H17" s="48" t="s">
        <v>316</v>
      </c>
      <c r="I17" s="48">
        <v>39</v>
      </c>
      <c r="J17" s="48" t="s">
        <v>158</v>
      </c>
      <c r="K17" s="48">
        <v>19</v>
      </c>
    </row>
    <row r="18" spans="1:11" x14ac:dyDescent="0.2">
      <c r="A18" s="48">
        <v>2007</v>
      </c>
      <c r="B18" s="48" t="s">
        <v>330</v>
      </c>
      <c r="C18" s="48">
        <v>89</v>
      </c>
      <c r="D18" s="48" t="s">
        <v>316</v>
      </c>
      <c r="E18" s="48">
        <v>368</v>
      </c>
      <c r="F18" s="48" t="s">
        <v>37</v>
      </c>
      <c r="G18" s="50" t="s">
        <v>331</v>
      </c>
      <c r="H18" s="48" t="s">
        <v>316</v>
      </c>
      <c r="I18" s="48">
        <v>25</v>
      </c>
      <c r="J18" s="48" t="s">
        <v>318</v>
      </c>
      <c r="K18" s="48">
        <v>11</v>
      </c>
    </row>
    <row r="19" spans="1:11" x14ac:dyDescent="0.2">
      <c r="A19" s="48">
        <v>2006</v>
      </c>
      <c r="B19" s="48" t="s">
        <v>330</v>
      </c>
      <c r="C19" s="48">
        <v>95</v>
      </c>
      <c r="D19" s="48" t="s">
        <v>318</v>
      </c>
      <c r="E19" s="48">
        <v>311</v>
      </c>
      <c r="F19" s="48" t="s">
        <v>316</v>
      </c>
      <c r="G19" s="50" t="s">
        <v>332</v>
      </c>
      <c r="H19" s="48" t="s">
        <v>316</v>
      </c>
      <c r="I19" s="48">
        <v>42</v>
      </c>
      <c r="J19" s="48" t="s">
        <v>158</v>
      </c>
      <c r="K19" s="48">
        <v>12</v>
      </c>
    </row>
    <row r="20" spans="1:11" x14ac:dyDescent="0.2">
      <c r="A20" s="48">
        <v>2005</v>
      </c>
      <c r="B20" s="48" t="s">
        <v>316</v>
      </c>
      <c r="C20" s="48">
        <v>80</v>
      </c>
      <c r="D20" s="48" t="s">
        <v>316</v>
      </c>
      <c r="E20" s="48">
        <v>395</v>
      </c>
      <c r="F20" s="48" t="s">
        <v>316</v>
      </c>
      <c r="G20" s="50" t="s">
        <v>333</v>
      </c>
      <c r="H20" s="48" t="s">
        <v>316</v>
      </c>
      <c r="I20" s="48">
        <v>61</v>
      </c>
      <c r="J20" s="48" t="s">
        <v>158</v>
      </c>
      <c r="K20" s="48">
        <v>19</v>
      </c>
    </row>
    <row r="21" spans="1:11" x14ac:dyDescent="0.2">
      <c r="A21" s="48">
        <v>2004</v>
      </c>
      <c r="B21" s="48" t="s">
        <v>318</v>
      </c>
      <c r="C21" s="48">
        <v>71</v>
      </c>
      <c r="D21" s="48" t="s">
        <v>330</v>
      </c>
      <c r="E21" s="48">
        <v>370</v>
      </c>
      <c r="F21" s="48" t="s">
        <v>324</v>
      </c>
      <c r="G21" s="50" t="s">
        <v>334</v>
      </c>
      <c r="H21" s="48" t="s">
        <v>316</v>
      </c>
      <c r="I21" s="48">
        <v>50</v>
      </c>
      <c r="J21" s="48" t="s">
        <v>158</v>
      </c>
      <c r="K21" s="48">
        <v>13</v>
      </c>
    </row>
  </sheetData>
  <mergeCells count="4">
    <mergeCell ref="B2:C2"/>
    <mergeCell ref="D2:E2"/>
    <mergeCell ref="B3:C3"/>
    <mergeCell ref="D3:E3"/>
  </mergeCells>
  <pageMargins left="0.75" right="0.75" top="1" bottom="1" header="0.5" footer="0.5"/>
  <pageSetup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86A3-840D-7146-A8CD-B4206B36D845}">
  <dimension ref="A1:L42"/>
  <sheetViews>
    <sheetView zoomScale="125" zoomScaleNormal="125" workbookViewId="0"/>
  </sheetViews>
  <sheetFormatPr baseColWidth="10" defaultColWidth="10.83203125" defaultRowHeight="13" x14ac:dyDescent="0.15"/>
  <sheetData>
    <row r="1" spans="1:12" x14ac:dyDescent="0.15">
      <c r="A1" s="21" t="s">
        <v>164</v>
      </c>
      <c r="C1" s="9" t="s">
        <v>382</v>
      </c>
    </row>
    <row r="2" spans="1:12" x14ac:dyDescent="0.15">
      <c r="A2" s="5" t="s">
        <v>380</v>
      </c>
      <c r="B2" s="5" t="s">
        <v>381</v>
      </c>
      <c r="E2" s="9"/>
      <c r="F2" s="9"/>
      <c r="G2" s="9"/>
      <c r="H2" s="9"/>
    </row>
    <row r="3" spans="1:12" x14ac:dyDescent="0.15">
      <c r="A3" s="5" t="s">
        <v>108</v>
      </c>
      <c r="B3" s="17"/>
      <c r="D3" s="9"/>
      <c r="E3" s="9"/>
      <c r="F3" s="9"/>
      <c r="G3" s="9"/>
      <c r="H3" s="9"/>
    </row>
    <row r="4" spans="1:12" hidden="1" x14ac:dyDescent="0.15">
      <c r="A4" s="9">
        <f>COUNTA(A8:A11)</f>
        <v>3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>
        <f>COUNTA(A38:A41)</f>
        <v>3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J5">
        <v>15</v>
      </c>
      <c r="L5" s="9"/>
    </row>
    <row r="6" spans="1:12" x14ac:dyDescent="0.15">
      <c r="B6" s="9"/>
      <c r="C6" s="9"/>
      <c r="D6" s="9"/>
      <c r="E6" s="9"/>
      <c r="F6" s="9"/>
      <c r="G6" s="9"/>
      <c r="H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2018</v>
      </c>
      <c r="B8" s="23">
        <v>2</v>
      </c>
      <c r="C8" s="23">
        <v>2</v>
      </c>
      <c r="D8" s="23">
        <v>1</v>
      </c>
      <c r="E8" s="23">
        <v>0</v>
      </c>
      <c r="F8" s="23">
        <v>62</v>
      </c>
      <c r="G8" s="23">
        <v>0</v>
      </c>
      <c r="H8" s="23">
        <v>0</v>
      </c>
      <c r="I8" s="52">
        <f>IF(C8-D8=0,"--",F8/(C8-D8))</f>
        <v>62</v>
      </c>
      <c r="J8" s="29">
        <v>40</v>
      </c>
      <c r="L8" s="23">
        <v>0</v>
      </c>
    </row>
    <row r="9" spans="1:12" x14ac:dyDescent="0.15">
      <c r="A9">
        <v>2019</v>
      </c>
      <c r="B9" s="23">
        <v>11</v>
      </c>
      <c r="C9" s="23">
        <v>11</v>
      </c>
      <c r="D9" s="23">
        <v>2</v>
      </c>
      <c r="E9" s="23">
        <v>0</v>
      </c>
      <c r="F9" s="23">
        <v>466</v>
      </c>
      <c r="G9" s="23">
        <v>1</v>
      </c>
      <c r="H9" s="23">
        <v>3</v>
      </c>
      <c r="I9" s="52">
        <f>IF(C9-D9=0,"--",F9/(C9-D9))</f>
        <v>51.777777777777779</v>
      </c>
      <c r="J9" s="63">
        <v>117</v>
      </c>
      <c r="K9" s="63"/>
      <c r="L9" s="28">
        <v>3</v>
      </c>
    </row>
    <row r="10" spans="1:12" x14ac:dyDescent="0.15">
      <c r="A10">
        <v>2020</v>
      </c>
      <c r="B10" s="23">
        <v>6</v>
      </c>
      <c r="C10" s="23">
        <v>6</v>
      </c>
      <c r="D10" s="23">
        <v>0</v>
      </c>
      <c r="E10" s="23">
        <v>0</v>
      </c>
      <c r="F10" s="23">
        <v>335</v>
      </c>
      <c r="G10" s="23">
        <v>1</v>
      </c>
      <c r="H10" s="23">
        <v>1</v>
      </c>
      <c r="I10" s="52">
        <f>IF(C10-D10=0,"--",F10/(C10-D10))</f>
        <v>55.833333333333336</v>
      </c>
      <c r="J10" s="28">
        <v>162</v>
      </c>
      <c r="K10" s="28" t="s">
        <v>414</v>
      </c>
      <c r="L10" s="23">
        <v>3</v>
      </c>
    </row>
    <row r="11" spans="1:12" x14ac:dyDescent="0.15">
      <c r="B11" s="9"/>
      <c r="C11" s="9"/>
      <c r="D11" s="9"/>
      <c r="E11" s="9"/>
      <c r="F11" s="9"/>
      <c r="G11" s="9"/>
      <c r="H11" s="9"/>
      <c r="I11" s="9"/>
    </row>
    <row r="12" spans="1:12" x14ac:dyDescent="0.15">
      <c r="A12" t="s">
        <v>142</v>
      </c>
      <c r="B12" s="9">
        <f t="shared" ref="B12:H12" si="0">SUM(B8:B11)</f>
        <v>19</v>
      </c>
      <c r="C12" s="9">
        <f t="shared" si="0"/>
        <v>19</v>
      </c>
      <c r="D12" s="9">
        <f t="shared" si="0"/>
        <v>3</v>
      </c>
      <c r="E12" s="9">
        <f t="shared" si="0"/>
        <v>0</v>
      </c>
      <c r="F12" s="9">
        <f t="shared" si="0"/>
        <v>863</v>
      </c>
      <c r="G12" s="9">
        <f t="shared" si="0"/>
        <v>2</v>
      </c>
      <c r="H12" s="9">
        <f t="shared" si="0"/>
        <v>4</v>
      </c>
      <c r="I12" s="1">
        <f>IF(ISERROR(F12/(C12-D12)),"",ROUND(F12/(C12-D12),3))</f>
        <v>53.938000000000002</v>
      </c>
      <c r="J12">
        <f>MAX(J8:J11)</f>
        <v>162</v>
      </c>
      <c r="K12" t="str">
        <f>IF(INDEX(K8:K11,MATCH(J12,J8:J11,0),)=0,"",INDEX(K8:K11,MATCH(J12,J8:J11,0),))</f>
        <v/>
      </c>
      <c r="L12" s="9">
        <f>SUM(L8:L11)</f>
        <v>6</v>
      </c>
    </row>
    <row r="13" spans="1:12" x14ac:dyDescent="0.15">
      <c r="B13" s="9"/>
      <c r="C13" s="9"/>
      <c r="D13" s="9"/>
      <c r="E13" s="9"/>
      <c r="F13" s="9"/>
      <c r="G13" s="9"/>
      <c r="H13" s="9"/>
      <c r="I13" s="1"/>
      <c r="L13" s="9"/>
    </row>
    <row r="14" spans="1:12" x14ac:dyDescent="0.15">
      <c r="B14" s="9"/>
      <c r="C14" s="9"/>
      <c r="D14" s="9"/>
      <c r="E14" s="9"/>
      <c r="F14" s="9"/>
      <c r="G14" s="9"/>
      <c r="H14" s="9"/>
      <c r="I14" s="1"/>
      <c r="L14" s="9"/>
    </row>
    <row r="15" spans="1:12" x14ac:dyDescent="0.15">
      <c r="B15" s="9"/>
      <c r="C15" s="9"/>
      <c r="D15" s="9"/>
      <c r="E15" s="9"/>
      <c r="F15" s="9"/>
      <c r="G15" s="9"/>
      <c r="H15" s="9"/>
      <c r="I15" s="1"/>
      <c r="L15" s="9"/>
    </row>
    <row r="16" spans="1:12" x14ac:dyDescent="0.15">
      <c r="B16" s="9"/>
      <c r="C16" s="9"/>
      <c r="D16" s="9"/>
      <c r="E16" s="9"/>
      <c r="F16" s="9"/>
      <c r="G16" s="9"/>
      <c r="H16" s="9"/>
      <c r="I16" s="1"/>
      <c r="L16" s="9"/>
    </row>
    <row r="17" spans="2:12" x14ac:dyDescent="0.15">
      <c r="B17" s="9"/>
      <c r="C17" s="9"/>
      <c r="D17" s="9"/>
      <c r="E17" s="9"/>
      <c r="F17" s="9"/>
      <c r="G17" s="9"/>
      <c r="H17" s="9"/>
      <c r="I17" s="1"/>
      <c r="L17" s="9"/>
    </row>
    <row r="18" spans="2:12" x14ac:dyDescent="0.15">
      <c r="B18" s="9"/>
      <c r="C18" s="9"/>
      <c r="D18" s="9"/>
      <c r="E18" s="9"/>
      <c r="F18" s="9"/>
      <c r="G18" s="9"/>
      <c r="H18" s="9"/>
      <c r="I18" s="1"/>
      <c r="L18" s="9"/>
    </row>
    <row r="19" spans="2:12" x14ac:dyDescent="0.15">
      <c r="B19" s="9"/>
      <c r="C19" s="9"/>
      <c r="D19" s="9"/>
      <c r="E19" s="9"/>
      <c r="F19" s="9"/>
      <c r="G19" s="9"/>
      <c r="H19" s="9"/>
      <c r="I19" s="1"/>
      <c r="L19" s="9"/>
    </row>
    <row r="20" spans="2:12" x14ac:dyDescent="0.15">
      <c r="B20" s="9"/>
      <c r="C20" s="9"/>
      <c r="D20" s="9"/>
      <c r="E20" s="9"/>
      <c r="F20" s="9"/>
      <c r="G20" s="9"/>
      <c r="H20" s="9"/>
      <c r="I20" s="1"/>
      <c r="L20" s="9"/>
    </row>
    <row r="21" spans="2:12" x14ac:dyDescent="0.15">
      <c r="B21" s="9"/>
      <c r="C21" s="9"/>
      <c r="D21" s="9"/>
      <c r="E21" s="9"/>
      <c r="F21" s="9"/>
      <c r="G21" s="9"/>
      <c r="H21" s="9"/>
      <c r="I21" s="1"/>
      <c r="L21" s="9"/>
    </row>
    <row r="22" spans="2:12" x14ac:dyDescent="0.15">
      <c r="B22" s="9"/>
      <c r="C22" s="9"/>
      <c r="D22" s="9"/>
      <c r="E22" s="9"/>
      <c r="F22" s="9"/>
      <c r="G22" s="9"/>
      <c r="H22" s="9"/>
      <c r="I22" s="1"/>
      <c r="L22" s="9"/>
    </row>
    <row r="23" spans="2:12" x14ac:dyDescent="0.15">
      <c r="B23" s="9"/>
      <c r="C23" s="9"/>
      <c r="D23" s="9"/>
      <c r="E23" s="9"/>
      <c r="F23" s="9"/>
      <c r="G23" s="9"/>
      <c r="H23" s="9"/>
      <c r="I23" s="1"/>
      <c r="L23" s="9"/>
    </row>
    <row r="24" spans="2:12" x14ac:dyDescent="0.15">
      <c r="B24" s="9"/>
      <c r="C24" s="9"/>
      <c r="D24" s="9"/>
      <c r="E24" s="9"/>
      <c r="F24" s="9"/>
      <c r="G24" s="9"/>
      <c r="H24" s="9"/>
      <c r="I24" s="1"/>
      <c r="L24" s="9"/>
    </row>
    <row r="25" spans="2:12" x14ac:dyDescent="0.15">
      <c r="B25" s="9"/>
      <c r="C25" s="9"/>
      <c r="D25" s="9"/>
      <c r="E25" s="9"/>
      <c r="F25" s="9"/>
      <c r="G25" s="9"/>
      <c r="H25" s="9"/>
      <c r="I25" s="1"/>
      <c r="L25" s="9"/>
    </row>
    <row r="26" spans="2:12" x14ac:dyDescent="0.15">
      <c r="B26" s="9"/>
      <c r="C26" s="9"/>
      <c r="D26" s="9"/>
      <c r="E26" s="9"/>
      <c r="F26" s="9"/>
      <c r="G26" s="9"/>
      <c r="H26" s="9"/>
      <c r="I26" s="1"/>
      <c r="L26" s="9"/>
    </row>
    <row r="27" spans="2:12" x14ac:dyDescent="0.15">
      <c r="B27" s="9"/>
      <c r="C27" s="9"/>
      <c r="D27" s="9"/>
      <c r="E27" s="9"/>
      <c r="F27" s="9"/>
      <c r="G27" s="9"/>
      <c r="H27" s="9"/>
      <c r="I27" s="1"/>
      <c r="L27" s="9"/>
    </row>
    <row r="28" spans="2:12" x14ac:dyDescent="0.15">
      <c r="B28" s="9"/>
      <c r="C28" s="9"/>
      <c r="D28" s="9"/>
      <c r="E28" s="9"/>
      <c r="F28" s="9"/>
      <c r="G28" s="9"/>
      <c r="H28" s="9"/>
      <c r="I28" s="1"/>
      <c r="L28" s="9"/>
    </row>
    <row r="29" spans="2:12" x14ac:dyDescent="0.15">
      <c r="B29" s="9"/>
      <c r="C29" s="9"/>
      <c r="D29" s="9"/>
      <c r="E29" s="9"/>
      <c r="F29" s="9"/>
      <c r="G29" s="9"/>
      <c r="H29" s="9"/>
      <c r="I29" s="1"/>
      <c r="L29" s="9"/>
    </row>
    <row r="30" spans="2:12" x14ac:dyDescent="0.15">
      <c r="B30" s="9"/>
      <c r="C30" s="9"/>
      <c r="D30" s="9"/>
      <c r="E30" s="9"/>
      <c r="F30" s="9"/>
      <c r="G30" s="9"/>
      <c r="H30" s="9"/>
      <c r="I30" s="1"/>
      <c r="L30" s="9"/>
    </row>
    <row r="31" spans="2:12" x14ac:dyDescent="0.15">
      <c r="B31" s="9"/>
      <c r="C31" s="9"/>
      <c r="D31" s="9"/>
      <c r="E31" s="9"/>
      <c r="F31" s="9"/>
      <c r="G31" s="9"/>
      <c r="H31" s="9"/>
      <c r="I31" s="1"/>
      <c r="L31" s="9"/>
    </row>
    <row r="32" spans="2:12" x14ac:dyDescent="0.15">
      <c r="B32" s="9"/>
      <c r="C32" s="9"/>
      <c r="D32" s="9"/>
      <c r="E32" s="9"/>
      <c r="F32" s="9"/>
      <c r="G32" s="9"/>
      <c r="H32" s="9"/>
      <c r="I32" s="1"/>
      <c r="L32" s="9"/>
    </row>
    <row r="33" spans="1:12" x14ac:dyDescent="0.15">
      <c r="B33" s="9"/>
      <c r="C33" s="9"/>
      <c r="D33" s="9"/>
      <c r="E33" s="9"/>
      <c r="F33" s="9"/>
      <c r="G33" s="9"/>
      <c r="H33" s="9"/>
      <c r="I33" s="1"/>
      <c r="L33" s="9"/>
    </row>
    <row r="35" spans="1:12" x14ac:dyDescent="0.15">
      <c r="G35" s="9"/>
      <c r="H35" s="9"/>
    </row>
    <row r="36" spans="1:12" x14ac:dyDescent="0.15">
      <c r="A36" s="60" t="s">
        <v>118</v>
      </c>
      <c r="F36" s="2"/>
      <c r="H36" s="1"/>
      <c r="I36" s="1"/>
      <c r="J36" s="1"/>
    </row>
    <row r="37" spans="1:12" x14ac:dyDescent="0.15">
      <c r="A37" s="26" t="s">
        <v>99</v>
      </c>
      <c r="B37" t="s">
        <v>112</v>
      </c>
      <c r="C37" t="s">
        <v>59</v>
      </c>
      <c r="D37" t="s">
        <v>111</v>
      </c>
      <c r="E37" t="s">
        <v>34</v>
      </c>
      <c r="F37" t="s">
        <v>62</v>
      </c>
      <c r="G37" s="1" t="s">
        <v>115</v>
      </c>
      <c r="H37" s="1" t="s">
        <v>113</v>
      </c>
      <c r="I37" s="1" t="s">
        <v>114</v>
      </c>
      <c r="J37" s="16" t="s">
        <v>61</v>
      </c>
    </row>
    <row r="38" spans="1:12" x14ac:dyDescent="0.15">
      <c r="A38">
        <v>2018</v>
      </c>
      <c r="B38" s="23">
        <v>7</v>
      </c>
      <c r="C38" s="23">
        <v>0</v>
      </c>
      <c r="D38" s="23">
        <v>2</v>
      </c>
      <c r="E38" s="23">
        <v>46</v>
      </c>
      <c r="F38" s="23">
        <v>0</v>
      </c>
      <c r="G38" s="4">
        <f>IF(ISERROR(E38/B38),"N/A",E38/B38)</f>
        <v>6.5714285714285712</v>
      </c>
      <c r="H38" s="4">
        <f>IF(ISERROR((B38*6)/D38),"N/A",(B38*6)/D38)</f>
        <v>21</v>
      </c>
      <c r="I38" s="4">
        <f t="shared" ref="I38" si="1">IF(ISERROR(E38/D38),"N/A",E38/D38)</f>
        <v>23</v>
      </c>
      <c r="J38" s="51" t="s">
        <v>419</v>
      </c>
    </row>
    <row r="39" spans="1:12" x14ac:dyDescent="0.15">
      <c r="A39">
        <v>2019</v>
      </c>
      <c r="B39" s="23">
        <v>13.3</v>
      </c>
      <c r="C39" s="23">
        <v>2</v>
      </c>
      <c r="D39" s="23">
        <v>6</v>
      </c>
      <c r="E39" s="23">
        <v>55</v>
      </c>
      <c r="F39" s="23">
        <v>0</v>
      </c>
      <c r="G39" s="4">
        <f>IF(ISERROR(E39/B39),"N/A",E39/B39)</f>
        <v>4.1353383458646613</v>
      </c>
      <c r="H39" s="4">
        <f>IF(ISERROR((B39*6)/D39),"N/A",(B39*6)/D39)</f>
        <v>13.300000000000002</v>
      </c>
      <c r="I39" s="4">
        <f t="shared" ref="I39:I40" si="2">IF(ISERROR(E39/D39),"N/A",E39/D39)</f>
        <v>9.1666666666666661</v>
      </c>
      <c r="J39" s="51" t="s">
        <v>365</v>
      </c>
    </row>
    <row r="40" spans="1:12" x14ac:dyDescent="0.15">
      <c r="A40">
        <v>2020</v>
      </c>
      <c r="B40" s="23">
        <v>4</v>
      </c>
      <c r="C40" s="23">
        <v>0</v>
      </c>
      <c r="D40" s="23">
        <v>1</v>
      </c>
      <c r="E40" s="23">
        <v>19</v>
      </c>
      <c r="F40" s="23">
        <v>0</v>
      </c>
      <c r="G40" s="10">
        <f t="shared" ref="G40" si="3">IF(ISERROR(E40/B40),"N/A",E40/B40)</f>
        <v>4.75</v>
      </c>
      <c r="H40" s="10">
        <f t="shared" ref="H40" si="4">IF(ISERROR((B40*6)/D40),"N/A",(B40*6)/D40)</f>
        <v>24</v>
      </c>
      <c r="I40" s="10">
        <f t="shared" si="2"/>
        <v>19</v>
      </c>
      <c r="J40" s="51" t="s">
        <v>462</v>
      </c>
    </row>
    <row r="41" spans="1:12" x14ac:dyDescent="0.15">
      <c r="B41" s="9"/>
      <c r="C41" s="9"/>
      <c r="D41" s="9"/>
      <c r="E41" s="9"/>
      <c r="F41" s="9"/>
      <c r="G41" s="9"/>
      <c r="H41" s="10"/>
    </row>
    <row r="42" spans="1:12" x14ac:dyDescent="0.15">
      <c r="A42" t="s">
        <v>55</v>
      </c>
      <c r="B42" s="35">
        <f>SUM(B38:B41)</f>
        <v>24.3</v>
      </c>
      <c r="C42" s="9">
        <f>SUM(C38:C41)</f>
        <v>2</v>
      </c>
      <c r="D42" s="9">
        <f>SUM(D38:D41)</f>
        <v>9</v>
      </c>
      <c r="E42" s="9">
        <f>SUM(E38:E41)</f>
        <v>120</v>
      </c>
      <c r="F42" s="9">
        <f>SUM(F38:F41)</f>
        <v>0</v>
      </c>
      <c r="G42" s="4">
        <f>IF(ISERROR(E42/B42),"--",E42/B42)</f>
        <v>4.9382716049382713</v>
      </c>
      <c r="H42" s="4">
        <f t="shared" ref="H42" si="5">IF(D42=0,"--",(B42*6)/D42)</f>
        <v>16.200000000000003</v>
      </c>
      <c r="I42" s="4">
        <f t="shared" ref="I42" si="6">IF(D42=0,"--",E42/D42)</f>
        <v>13.333333333333334</v>
      </c>
      <c r="J42" s="3" t="s">
        <v>365</v>
      </c>
    </row>
  </sheetData>
  <hyperlinks>
    <hyperlink ref="A1" location="'Overall ave'!A1" display="(back to front sheet)" xr:uid="{78B3643E-A326-E744-9293-F4449642D692}"/>
  </hyperlinks>
  <pageMargins left="0.7" right="0.7" top="0.75" bottom="0.75" header="0.3" footer="0.3"/>
  <ignoredErrors>
    <ignoredError sqref="I8:I9" formula="1"/>
  </ignoredError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/>
  <dimension ref="A1:L52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404</v>
      </c>
    </row>
    <row r="2" spans="1:12" x14ac:dyDescent="0.15">
      <c r="A2" s="5" t="s">
        <v>151</v>
      </c>
      <c r="B2" s="5" t="s">
        <v>152</v>
      </c>
    </row>
    <row r="3" spans="1:12" x14ac:dyDescent="0.15">
      <c r="A3" s="5" t="s">
        <v>108</v>
      </c>
      <c r="B3" s="17"/>
    </row>
    <row r="4" spans="1:12" hidden="1" x14ac:dyDescent="0.15">
      <c r="A4" s="9">
        <f>COUNTA(A7:A16)</f>
        <v>9</v>
      </c>
    </row>
    <row r="5" spans="1:12" x14ac:dyDescent="0.15">
      <c r="A5" s="9"/>
    </row>
    <row r="6" spans="1:12" x14ac:dyDescent="0.15">
      <c r="A6" t="s">
        <v>99</v>
      </c>
      <c r="B6" s="9" t="s">
        <v>140</v>
      </c>
      <c r="C6" s="9" t="s">
        <v>141</v>
      </c>
      <c r="D6" s="9" t="s">
        <v>26</v>
      </c>
      <c r="E6" s="9" t="s">
        <v>265</v>
      </c>
      <c r="F6" s="9" t="s">
        <v>34</v>
      </c>
      <c r="G6" s="9" t="s">
        <v>22</v>
      </c>
      <c r="H6" s="9" t="s">
        <v>35</v>
      </c>
      <c r="I6" s="9" t="s">
        <v>114</v>
      </c>
      <c r="J6" s="9" t="s">
        <v>196</v>
      </c>
      <c r="K6" s="1" t="s">
        <v>263</v>
      </c>
      <c r="L6" s="1" t="s">
        <v>276</v>
      </c>
    </row>
    <row r="7" spans="1:12" x14ac:dyDescent="0.15">
      <c r="A7">
        <v>2008</v>
      </c>
      <c r="B7" s="9">
        <v>5</v>
      </c>
      <c r="C7" s="9">
        <v>3</v>
      </c>
      <c r="D7" s="9">
        <v>1</v>
      </c>
      <c r="E7" s="9">
        <v>1</v>
      </c>
      <c r="F7" s="9">
        <v>23</v>
      </c>
      <c r="I7" s="1">
        <f t="shared" ref="I7:I12" si="0">IF(C7=0,"",ROUND(F7/(C7-D7),3))</f>
        <v>11.5</v>
      </c>
      <c r="L7">
        <v>2</v>
      </c>
    </row>
    <row r="8" spans="1:12" x14ac:dyDescent="0.15">
      <c r="A8">
        <v>2009</v>
      </c>
      <c r="B8" s="9">
        <v>9</v>
      </c>
      <c r="C8" s="9">
        <v>4</v>
      </c>
      <c r="D8" s="9">
        <v>1</v>
      </c>
      <c r="E8" s="9">
        <v>1</v>
      </c>
      <c r="F8" s="9">
        <v>9</v>
      </c>
      <c r="I8" s="1">
        <f t="shared" si="0"/>
        <v>3</v>
      </c>
      <c r="J8">
        <v>5</v>
      </c>
      <c r="L8">
        <v>3</v>
      </c>
    </row>
    <row r="9" spans="1:12" x14ac:dyDescent="0.15">
      <c r="A9">
        <v>2010</v>
      </c>
      <c r="B9">
        <v>11</v>
      </c>
      <c r="C9">
        <v>7</v>
      </c>
      <c r="D9">
        <v>2</v>
      </c>
      <c r="E9">
        <v>2</v>
      </c>
      <c r="F9">
        <v>18</v>
      </c>
      <c r="G9"/>
      <c r="H9"/>
      <c r="I9" s="1">
        <f t="shared" si="0"/>
        <v>3.6</v>
      </c>
      <c r="J9">
        <v>7</v>
      </c>
      <c r="L9">
        <v>2</v>
      </c>
    </row>
    <row r="10" spans="1:12" x14ac:dyDescent="0.15">
      <c r="A10">
        <v>2011</v>
      </c>
      <c r="B10">
        <v>7</v>
      </c>
      <c r="C10">
        <v>1</v>
      </c>
      <c r="D10">
        <v>0</v>
      </c>
      <c r="E10"/>
      <c r="F10">
        <v>0</v>
      </c>
      <c r="G10"/>
      <c r="H10"/>
      <c r="I10" s="1">
        <f t="shared" si="0"/>
        <v>0</v>
      </c>
      <c r="L10">
        <v>1</v>
      </c>
    </row>
    <row r="11" spans="1:12" x14ac:dyDescent="0.15">
      <c r="A11">
        <v>2012</v>
      </c>
      <c r="B11" s="9">
        <v>6</v>
      </c>
      <c r="C11" s="9">
        <v>4</v>
      </c>
      <c r="D11" s="9">
        <v>3</v>
      </c>
      <c r="E11" s="9">
        <v>1</v>
      </c>
      <c r="F11" s="9">
        <v>47</v>
      </c>
      <c r="I11" s="1">
        <f t="shared" si="0"/>
        <v>47</v>
      </c>
      <c r="J11">
        <v>34</v>
      </c>
      <c r="L11">
        <v>2</v>
      </c>
    </row>
    <row r="12" spans="1:12" x14ac:dyDescent="0.15">
      <c r="A12">
        <v>2013</v>
      </c>
      <c r="B12" s="23">
        <v>16</v>
      </c>
      <c r="C12" s="23">
        <v>5</v>
      </c>
      <c r="D12" s="23">
        <v>4</v>
      </c>
      <c r="E12" s="23">
        <v>1</v>
      </c>
      <c r="F12" s="23">
        <v>8</v>
      </c>
      <c r="I12" s="1">
        <f t="shared" si="0"/>
        <v>8</v>
      </c>
      <c r="J12">
        <v>6</v>
      </c>
      <c r="L12">
        <v>3</v>
      </c>
    </row>
    <row r="13" spans="1:12" x14ac:dyDescent="0.15">
      <c r="A13">
        <v>2014</v>
      </c>
      <c r="B13" s="23">
        <v>11</v>
      </c>
      <c r="C13" s="23">
        <v>2</v>
      </c>
      <c r="D13" s="23">
        <v>2</v>
      </c>
      <c r="E13" s="23"/>
      <c r="F13" s="23">
        <v>0</v>
      </c>
      <c r="I13" s="30" t="s">
        <v>236</v>
      </c>
      <c r="L13">
        <v>1</v>
      </c>
    </row>
    <row r="14" spans="1:12" x14ac:dyDescent="0.15">
      <c r="A14">
        <v>2015</v>
      </c>
      <c r="B14" s="23">
        <v>3</v>
      </c>
      <c r="C14" s="23">
        <v>0</v>
      </c>
      <c r="D14" s="23"/>
      <c r="E14" s="23"/>
      <c r="F14" s="23"/>
      <c r="I14" s="30" t="s">
        <v>236</v>
      </c>
      <c r="L14">
        <v>0</v>
      </c>
    </row>
    <row r="15" spans="1:12" x14ac:dyDescent="0.15">
      <c r="A15">
        <v>2016</v>
      </c>
      <c r="B15" s="23">
        <v>7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0</v>
      </c>
      <c r="I15" s="4" t="str">
        <f>IF(C15-D15=0,"--",F15/(C15-D15))</f>
        <v>--</v>
      </c>
      <c r="J15" s="23">
        <v>0</v>
      </c>
      <c r="L15">
        <v>1</v>
      </c>
    </row>
    <row r="16" spans="1:12" x14ac:dyDescent="0.15">
      <c r="I16" s="9"/>
    </row>
    <row r="17" spans="1:12" x14ac:dyDescent="0.15">
      <c r="A17" t="s">
        <v>142</v>
      </c>
      <c r="B17" s="9">
        <f t="shared" ref="B17:H17" si="1">SUM(B7:B16)</f>
        <v>75</v>
      </c>
      <c r="C17" s="9">
        <f t="shared" si="1"/>
        <v>27</v>
      </c>
      <c r="D17" s="9">
        <f t="shared" si="1"/>
        <v>14</v>
      </c>
      <c r="E17" s="9">
        <f t="shared" si="1"/>
        <v>6</v>
      </c>
      <c r="F17" s="9">
        <f t="shared" si="1"/>
        <v>105</v>
      </c>
      <c r="G17" s="9">
        <f t="shared" si="1"/>
        <v>0</v>
      </c>
      <c r="H17" s="9">
        <f t="shared" si="1"/>
        <v>0</v>
      </c>
      <c r="I17" s="10">
        <f>F17/(C17-D17)</f>
        <v>8.0769230769230766</v>
      </c>
      <c r="J17">
        <f>MAX(J7:J16)</f>
        <v>34</v>
      </c>
      <c r="L17" s="9">
        <f t="shared" ref="L17" si="2">SUM(L7:L16)</f>
        <v>15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9" spans="1:10" x14ac:dyDescent="0.15">
      <c r="A39" s="5" t="s">
        <v>118</v>
      </c>
    </row>
    <row r="40" spans="1:10" x14ac:dyDescent="0.15">
      <c r="A40" s="5"/>
    </row>
    <row r="41" spans="1:10" x14ac:dyDescent="0.15">
      <c r="A41" t="s">
        <v>99</v>
      </c>
      <c r="B41" t="s">
        <v>58</v>
      </c>
      <c r="C41" t="s">
        <v>59</v>
      </c>
      <c r="D41" t="s">
        <v>60</v>
      </c>
      <c r="E41" t="s">
        <v>34</v>
      </c>
      <c r="F41" t="s">
        <v>62</v>
      </c>
      <c r="G41" s="1" t="s">
        <v>63</v>
      </c>
      <c r="H41" s="1" t="s">
        <v>64</v>
      </c>
      <c r="I41" s="1" t="s">
        <v>36</v>
      </c>
      <c r="J41" s="1" t="s">
        <v>61</v>
      </c>
    </row>
    <row r="42" spans="1:10" x14ac:dyDescent="0.15">
      <c r="A42">
        <v>2008</v>
      </c>
      <c r="B42">
        <v>25</v>
      </c>
      <c r="C42">
        <v>2</v>
      </c>
      <c r="D42">
        <v>6</v>
      </c>
      <c r="E42">
        <v>91</v>
      </c>
      <c r="F42"/>
      <c r="G42" s="10">
        <f t="shared" ref="G42:G45" si="3">IF(ISERROR(E42/B42),"N/A",E42/B42)</f>
        <v>3.64</v>
      </c>
      <c r="H42" s="10">
        <f t="shared" ref="H42:H45" si="4">IF(ISERROR((B42*6)/D42),"N/A",(B42*6)/D42)</f>
        <v>25</v>
      </c>
      <c r="I42" s="10">
        <f t="shared" ref="I42:I44" si="5">IF(ISERROR(E42/D42),"N/A",E42/D42)</f>
        <v>15.166666666666666</v>
      </c>
      <c r="J42" s="3" t="s">
        <v>199</v>
      </c>
    </row>
    <row r="43" spans="1:10" x14ac:dyDescent="0.15">
      <c r="A43">
        <v>2009</v>
      </c>
      <c r="B43">
        <v>52</v>
      </c>
      <c r="C43">
        <v>10</v>
      </c>
      <c r="D43">
        <v>11</v>
      </c>
      <c r="E43">
        <v>143</v>
      </c>
      <c r="F43">
        <v>1</v>
      </c>
      <c r="G43" s="10">
        <f t="shared" si="3"/>
        <v>2.75</v>
      </c>
      <c r="H43" s="10">
        <f t="shared" si="4"/>
        <v>28.363636363636363</v>
      </c>
      <c r="I43" s="10">
        <f t="shared" si="5"/>
        <v>13</v>
      </c>
      <c r="J43" s="3" t="s">
        <v>175</v>
      </c>
    </row>
    <row r="44" spans="1:10" x14ac:dyDescent="0.15">
      <c r="A44">
        <v>2010</v>
      </c>
      <c r="B44">
        <v>55.4</v>
      </c>
      <c r="C44">
        <v>7</v>
      </c>
      <c r="D44">
        <v>10</v>
      </c>
      <c r="E44">
        <v>189</v>
      </c>
      <c r="F44"/>
      <c r="G44" s="10">
        <f t="shared" si="3"/>
        <v>3.4115523465703972</v>
      </c>
      <c r="H44" s="10">
        <f t="shared" si="4"/>
        <v>33.239999999999995</v>
      </c>
      <c r="I44" s="10">
        <f t="shared" si="5"/>
        <v>18.899999999999999</v>
      </c>
      <c r="J44" s="3" t="s">
        <v>67</v>
      </c>
    </row>
    <row r="45" spans="1:10" x14ac:dyDescent="0.15">
      <c r="A45">
        <v>2011</v>
      </c>
      <c r="B45">
        <v>32</v>
      </c>
      <c r="C45">
        <v>6</v>
      </c>
      <c r="D45">
        <v>3</v>
      </c>
      <c r="E45">
        <v>87</v>
      </c>
      <c r="F45"/>
      <c r="G45" s="10">
        <f t="shared" si="3"/>
        <v>2.71875</v>
      </c>
      <c r="H45" s="10">
        <f t="shared" si="4"/>
        <v>64</v>
      </c>
      <c r="I45" s="10">
        <f>IF(ISERROR(E45/D45),"N/A",E45/D45)</f>
        <v>29</v>
      </c>
      <c r="J45" s="3" t="s">
        <v>187</v>
      </c>
    </row>
    <row r="46" spans="1:10" x14ac:dyDescent="0.15">
      <c r="A46">
        <v>2012</v>
      </c>
      <c r="B46">
        <v>40</v>
      </c>
      <c r="C46">
        <v>5</v>
      </c>
      <c r="D46">
        <v>6</v>
      </c>
      <c r="E46">
        <v>177</v>
      </c>
      <c r="F46"/>
      <c r="G46" s="10">
        <f>IF(ISERROR(E46/B46),"N/A",E46/B46)</f>
        <v>4.4249999999999998</v>
      </c>
      <c r="H46" s="10">
        <f>IF(ISERROR((B46*6)/D46),"N/A",(B46*6)/D46)</f>
        <v>40</v>
      </c>
      <c r="I46" s="10">
        <f>IF(ISERROR(E46/D46),"N/A",E46/D46)</f>
        <v>29.5</v>
      </c>
      <c r="J46" s="3" t="s">
        <v>188</v>
      </c>
    </row>
    <row r="47" spans="1:10" x14ac:dyDescent="0.15">
      <c r="A47">
        <v>2013</v>
      </c>
      <c r="B47" s="23">
        <v>87</v>
      </c>
      <c r="C47" s="23">
        <v>12</v>
      </c>
      <c r="D47" s="23">
        <v>26</v>
      </c>
      <c r="E47" s="23">
        <v>350</v>
      </c>
      <c r="F47" s="23">
        <v>1</v>
      </c>
      <c r="G47" s="10">
        <f>IF(ISERROR(E47/B47),"N/A",E47/B47)</f>
        <v>4.0229885057471266</v>
      </c>
      <c r="H47" s="10">
        <f>IF(ISERROR((B47*6)/D47),"N/A",(B47*6)/D47)</f>
        <v>20.076923076923077</v>
      </c>
      <c r="I47" s="10">
        <f>IF(ISERROR(E47/D47),"N/A",E47/D47)</f>
        <v>13.461538461538462</v>
      </c>
      <c r="J47" s="3" t="s">
        <v>222</v>
      </c>
    </row>
    <row r="48" spans="1:10" x14ac:dyDescent="0.15">
      <c r="A48">
        <v>2014</v>
      </c>
      <c r="B48" s="23">
        <v>66.400000000000006</v>
      </c>
      <c r="C48" s="23">
        <v>7</v>
      </c>
      <c r="D48" s="23">
        <v>15</v>
      </c>
      <c r="E48" s="23">
        <v>220</v>
      </c>
      <c r="F48" s="23"/>
      <c r="G48" s="10">
        <f>IF(ISERROR(E48/B48),"N/A",E48/B48)</f>
        <v>3.3132530120481927</v>
      </c>
      <c r="H48" s="10">
        <f>IF(ISERROR((B48*6)/D48),"N/A",(B48*6)/D48)</f>
        <v>26.560000000000002</v>
      </c>
      <c r="I48" s="10">
        <f>IF(ISERROR(E48/D48),"N/A",E48/D48)</f>
        <v>14.666666666666666</v>
      </c>
      <c r="J48" s="3" t="s">
        <v>7</v>
      </c>
    </row>
    <row r="49" spans="1:11" x14ac:dyDescent="0.15">
      <c r="A49">
        <v>2015</v>
      </c>
      <c r="B49" s="23">
        <v>13.4</v>
      </c>
      <c r="C49" s="23">
        <v>3</v>
      </c>
      <c r="D49" s="23">
        <v>6</v>
      </c>
      <c r="E49" s="23">
        <v>44</v>
      </c>
      <c r="F49" s="23"/>
      <c r="G49" s="10">
        <f>IF(ISERROR(E49/B49),"N/A",E49/B49)</f>
        <v>3.2835820895522385</v>
      </c>
      <c r="H49" s="10">
        <f>IF(ISERROR((B49*6)/D49),"N/A",(B49*6)/D49)</f>
        <v>13.4</v>
      </c>
      <c r="I49" s="10">
        <f>IF(ISERROR(E49/D49),"N/A",E49/D49)</f>
        <v>7.333333333333333</v>
      </c>
      <c r="J49" s="3" t="s">
        <v>122</v>
      </c>
    </row>
    <row r="50" spans="1:11" x14ac:dyDescent="0.15">
      <c r="A50">
        <v>2016</v>
      </c>
      <c r="B50" s="34">
        <v>22</v>
      </c>
      <c r="C50" s="23">
        <v>2</v>
      </c>
      <c r="D50" s="23">
        <v>6</v>
      </c>
      <c r="E50" s="23">
        <v>109</v>
      </c>
      <c r="F50" s="23">
        <v>1</v>
      </c>
      <c r="G50" s="10">
        <f t="shared" ref="G50" si="6">IF(ISERROR(E50/B50),"N/A",E50/B50)</f>
        <v>4.9545454545454541</v>
      </c>
      <c r="H50" s="10">
        <f t="shared" ref="H50" si="7">IF(ISERROR((B50*6)/D50),"N/A",(B50*6)/D50)</f>
        <v>22</v>
      </c>
      <c r="I50" s="10">
        <f t="shared" ref="I50" si="8">IF(ISERROR(E50/D50),"N/A",E50/D50)</f>
        <v>18.166666666666668</v>
      </c>
      <c r="J50" s="3" t="s">
        <v>70</v>
      </c>
    </row>
    <row r="51" spans="1:11" x14ac:dyDescent="0.15">
      <c r="B51"/>
      <c r="C51"/>
      <c r="D51"/>
      <c r="E51"/>
      <c r="F51"/>
      <c r="G51" s="1"/>
      <c r="H51" s="1"/>
      <c r="I51" s="1"/>
      <c r="J51" s="3"/>
      <c r="K51" s="36"/>
    </row>
    <row r="52" spans="1:11" x14ac:dyDescent="0.15">
      <c r="A52" t="s">
        <v>55</v>
      </c>
      <c r="B52">
        <f>SUM(B42:B51)</f>
        <v>393.19999999999993</v>
      </c>
      <c r="C52">
        <f>SUM(C42:C51)</f>
        <v>54</v>
      </c>
      <c r="D52">
        <f>SUM(D42:D51)</f>
        <v>89</v>
      </c>
      <c r="E52">
        <f>SUM(E42:E51)</f>
        <v>1410</v>
      </c>
      <c r="F52">
        <f>SUM(F42:F51)</f>
        <v>3</v>
      </c>
      <c r="G52" s="1">
        <f>E52/B52</f>
        <v>3.5859613428280781</v>
      </c>
      <c r="H52" s="1">
        <f>(B52*6)/D52</f>
        <v>26.507865168539325</v>
      </c>
      <c r="I52" s="1">
        <f>E52/D52</f>
        <v>15.842696629213483</v>
      </c>
      <c r="J52" s="3" t="s">
        <v>70</v>
      </c>
    </row>
  </sheetData>
  <hyperlinks>
    <hyperlink ref="A1" location="'Overall ave'!A1" display="(back to front sheet)" xr:uid="{00000000-0004-0000-18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L74"/>
  <sheetViews>
    <sheetView zoomScale="120" zoomScaleNormal="120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21" t="s">
        <v>164</v>
      </c>
      <c r="C1" t="s">
        <v>279</v>
      </c>
    </row>
    <row r="2" spans="1:12" x14ac:dyDescent="0.15">
      <c r="A2" s="5" t="s">
        <v>45</v>
      </c>
      <c r="B2" s="5" t="s">
        <v>130</v>
      </c>
    </row>
    <row r="3" spans="1:12" x14ac:dyDescent="0.15">
      <c r="A3" s="5" t="s">
        <v>108</v>
      </c>
      <c r="B3" s="5"/>
    </row>
    <row r="4" spans="1:12" hidden="1" x14ac:dyDescent="0.15">
      <c r="A4" s="9">
        <f>COUNTA(A8:A30)</f>
        <v>22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/>
      <c r="B5">
        <v>2</v>
      </c>
      <c r="C5">
        <v>19</v>
      </c>
      <c r="D5">
        <v>20</v>
      </c>
      <c r="E5">
        <v>21</v>
      </c>
      <c r="F5">
        <v>7</v>
      </c>
      <c r="G5" s="9"/>
      <c r="H5" s="9"/>
      <c r="J5" s="9"/>
      <c r="K5" s="9"/>
      <c r="L5" s="9"/>
    </row>
    <row r="6" spans="1:12" x14ac:dyDescent="0.15">
      <c r="A6" s="9"/>
      <c r="G6" s="9"/>
      <c r="H6" s="9"/>
      <c r="J6" s="9"/>
      <c r="K6" s="9"/>
      <c r="L6" s="9"/>
    </row>
    <row r="7" spans="1:12" x14ac:dyDescent="0.15">
      <c r="A7" t="s">
        <v>99</v>
      </c>
      <c r="B7" t="s">
        <v>31</v>
      </c>
      <c r="C7" t="s">
        <v>32</v>
      </c>
      <c r="D7" t="s">
        <v>33</v>
      </c>
      <c r="E7" t="s">
        <v>264</v>
      </c>
      <c r="F7" t="s">
        <v>34</v>
      </c>
      <c r="G7" t="s">
        <v>22</v>
      </c>
      <c r="H7" t="s">
        <v>35</v>
      </c>
      <c r="I7" s="1" t="s">
        <v>36</v>
      </c>
      <c r="J7" t="s">
        <v>196</v>
      </c>
      <c r="K7" s="1" t="s">
        <v>263</v>
      </c>
      <c r="L7" s="1" t="s">
        <v>276</v>
      </c>
    </row>
    <row r="8" spans="1:12" x14ac:dyDescent="0.15">
      <c r="A8">
        <v>1999</v>
      </c>
      <c r="B8">
        <v>13</v>
      </c>
      <c r="C8">
        <v>10</v>
      </c>
      <c r="D8">
        <v>1</v>
      </c>
      <c r="E8">
        <v>4</v>
      </c>
      <c r="F8">
        <v>17</v>
      </c>
      <c r="H8"/>
      <c r="I8" s="1">
        <f t="shared" ref="I8:I24" si="0">IF(C8=0,"",ROUND(F8/(C8-D8),3))</f>
        <v>1.889</v>
      </c>
      <c r="J8">
        <v>5</v>
      </c>
      <c r="L8">
        <v>5</v>
      </c>
    </row>
    <row r="9" spans="1:12" x14ac:dyDescent="0.15">
      <c r="A9">
        <v>2000</v>
      </c>
      <c r="B9">
        <v>11</v>
      </c>
      <c r="C9">
        <v>7</v>
      </c>
      <c r="D9">
        <v>2</v>
      </c>
      <c r="E9">
        <v>3</v>
      </c>
      <c r="F9">
        <v>10</v>
      </c>
      <c r="H9"/>
      <c r="I9" s="1">
        <f t="shared" si="0"/>
        <v>2</v>
      </c>
      <c r="J9">
        <v>4</v>
      </c>
      <c r="K9" t="s">
        <v>356</v>
      </c>
      <c r="L9">
        <v>3</v>
      </c>
    </row>
    <row r="10" spans="1:12" x14ac:dyDescent="0.15">
      <c r="A10">
        <v>2001</v>
      </c>
      <c r="B10">
        <v>11</v>
      </c>
      <c r="C10">
        <v>8</v>
      </c>
      <c r="D10">
        <v>1</v>
      </c>
      <c r="E10">
        <v>2</v>
      </c>
      <c r="F10">
        <v>7</v>
      </c>
      <c r="H10"/>
      <c r="I10" s="1">
        <f t="shared" si="0"/>
        <v>1</v>
      </c>
      <c r="J10">
        <v>2</v>
      </c>
      <c r="L10">
        <v>10</v>
      </c>
    </row>
    <row r="11" spans="1:12" x14ac:dyDescent="0.15">
      <c r="A11">
        <v>2002</v>
      </c>
      <c r="B11">
        <v>11</v>
      </c>
      <c r="C11">
        <v>8</v>
      </c>
      <c r="D11">
        <v>3</v>
      </c>
      <c r="F11">
        <v>37</v>
      </c>
      <c r="H11"/>
      <c r="I11" s="1">
        <f t="shared" si="0"/>
        <v>7.4</v>
      </c>
    </row>
    <row r="12" spans="1:12" x14ac:dyDescent="0.15">
      <c r="A12">
        <v>2003</v>
      </c>
      <c r="B12">
        <v>7</v>
      </c>
      <c r="C12">
        <v>3</v>
      </c>
      <c r="D12">
        <v>0</v>
      </c>
      <c r="E12">
        <v>1</v>
      </c>
      <c r="F12">
        <v>12</v>
      </c>
      <c r="H12"/>
      <c r="I12" s="1">
        <f t="shared" si="0"/>
        <v>4</v>
      </c>
      <c r="J12">
        <v>10</v>
      </c>
      <c r="L12">
        <v>1</v>
      </c>
    </row>
    <row r="13" spans="1:12" x14ac:dyDescent="0.15">
      <c r="A13">
        <v>2004</v>
      </c>
      <c r="B13">
        <v>9</v>
      </c>
      <c r="C13">
        <v>9</v>
      </c>
      <c r="D13">
        <v>1</v>
      </c>
      <c r="E13">
        <v>3</v>
      </c>
      <c r="F13">
        <v>31</v>
      </c>
      <c r="H13"/>
      <c r="I13" s="1">
        <f t="shared" si="0"/>
        <v>3.875</v>
      </c>
      <c r="J13">
        <v>10</v>
      </c>
      <c r="K13" t="s">
        <v>354</v>
      </c>
      <c r="L13">
        <v>2</v>
      </c>
    </row>
    <row r="14" spans="1:12" x14ac:dyDescent="0.15">
      <c r="A14">
        <v>2005</v>
      </c>
      <c r="B14">
        <v>15</v>
      </c>
      <c r="C14">
        <v>13</v>
      </c>
      <c r="D14">
        <v>2</v>
      </c>
      <c r="E14">
        <v>2</v>
      </c>
      <c r="F14">
        <v>92</v>
      </c>
      <c r="H14"/>
      <c r="I14" s="1">
        <f t="shared" si="0"/>
        <v>8.3640000000000008</v>
      </c>
      <c r="J14" s="9">
        <v>43</v>
      </c>
      <c r="K14" t="s">
        <v>354</v>
      </c>
      <c r="L14">
        <v>3</v>
      </c>
    </row>
    <row r="15" spans="1:12" x14ac:dyDescent="0.15">
      <c r="A15">
        <v>2006</v>
      </c>
      <c r="B15">
        <v>10</v>
      </c>
      <c r="C15">
        <v>10</v>
      </c>
      <c r="D15">
        <v>1</v>
      </c>
      <c r="E15">
        <v>3</v>
      </c>
      <c r="F15">
        <v>43</v>
      </c>
      <c r="H15"/>
      <c r="I15" s="1">
        <f t="shared" si="0"/>
        <v>4.7779999999999996</v>
      </c>
      <c r="J15" s="9">
        <v>23</v>
      </c>
      <c r="K15" t="s">
        <v>354</v>
      </c>
      <c r="L15">
        <v>5</v>
      </c>
    </row>
    <row r="16" spans="1:12" x14ac:dyDescent="0.15">
      <c r="A16">
        <v>2007</v>
      </c>
      <c r="B16" s="9">
        <v>10</v>
      </c>
      <c r="C16" s="9">
        <v>10</v>
      </c>
      <c r="D16" s="9">
        <v>0</v>
      </c>
      <c r="E16" s="9">
        <v>3</v>
      </c>
      <c r="F16" s="9">
        <v>50</v>
      </c>
      <c r="G16" s="9"/>
      <c r="H16" s="9"/>
      <c r="I16" s="1">
        <f t="shared" si="0"/>
        <v>5</v>
      </c>
      <c r="J16">
        <v>18</v>
      </c>
      <c r="L16">
        <v>6</v>
      </c>
    </row>
    <row r="17" spans="1:12" x14ac:dyDescent="0.15">
      <c r="A17">
        <v>2008</v>
      </c>
      <c r="B17" s="9">
        <v>12</v>
      </c>
      <c r="C17" s="9">
        <v>12</v>
      </c>
      <c r="D17" s="9">
        <v>2</v>
      </c>
      <c r="E17" s="9">
        <v>3</v>
      </c>
      <c r="F17" s="9">
        <v>142</v>
      </c>
      <c r="G17" s="9"/>
      <c r="H17" s="9">
        <v>1</v>
      </c>
      <c r="I17" s="1">
        <f t="shared" si="0"/>
        <v>14.2</v>
      </c>
      <c r="J17" s="9">
        <v>66</v>
      </c>
      <c r="L17">
        <v>4</v>
      </c>
    </row>
    <row r="18" spans="1:12" x14ac:dyDescent="0.15">
      <c r="A18">
        <v>2009</v>
      </c>
      <c r="B18" s="11">
        <v>13</v>
      </c>
      <c r="C18">
        <v>10</v>
      </c>
      <c r="D18">
        <v>0</v>
      </c>
      <c r="E18">
        <v>2</v>
      </c>
      <c r="F18">
        <v>50</v>
      </c>
      <c r="H18"/>
      <c r="I18" s="1">
        <f t="shared" si="0"/>
        <v>5</v>
      </c>
      <c r="J18">
        <v>15</v>
      </c>
      <c r="L18">
        <v>5</v>
      </c>
    </row>
    <row r="19" spans="1:12" x14ac:dyDescent="0.15">
      <c r="A19">
        <v>2010</v>
      </c>
      <c r="B19">
        <v>10</v>
      </c>
      <c r="C19">
        <v>9</v>
      </c>
      <c r="D19">
        <v>1</v>
      </c>
      <c r="E19">
        <v>3</v>
      </c>
      <c r="F19">
        <v>53</v>
      </c>
      <c r="H19"/>
      <c r="I19" s="1">
        <f t="shared" si="0"/>
        <v>6.625</v>
      </c>
      <c r="J19" s="9">
        <v>15</v>
      </c>
      <c r="L19">
        <v>5</v>
      </c>
    </row>
    <row r="20" spans="1:12" x14ac:dyDescent="0.15">
      <c r="A20">
        <v>2011</v>
      </c>
      <c r="B20">
        <v>11</v>
      </c>
      <c r="C20">
        <v>7</v>
      </c>
      <c r="D20">
        <v>0</v>
      </c>
      <c r="E20">
        <v>1</v>
      </c>
      <c r="F20">
        <v>35</v>
      </c>
      <c r="H20"/>
      <c r="I20" s="1">
        <f t="shared" si="0"/>
        <v>5</v>
      </c>
      <c r="J20">
        <v>11</v>
      </c>
      <c r="L20">
        <v>3</v>
      </c>
    </row>
    <row r="21" spans="1:12" x14ac:dyDescent="0.15">
      <c r="A21">
        <v>2012</v>
      </c>
      <c r="B21">
        <v>10</v>
      </c>
      <c r="C21">
        <v>10</v>
      </c>
      <c r="D21">
        <v>0</v>
      </c>
      <c r="E21">
        <v>3</v>
      </c>
      <c r="F21">
        <v>29</v>
      </c>
      <c r="H21"/>
      <c r="I21" s="1">
        <f t="shared" si="0"/>
        <v>2.9</v>
      </c>
      <c r="J21">
        <v>10</v>
      </c>
      <c r="L21">
        <v>2</v>
      </c>
    </row>
    <row r="22" spans="1:12" x14ac:dyDescent="0.15">
      <c r="A22">
        <v>2013</v>
      </c>
      <c r="B22" s="23">
        <v>12</v>
      </c>
      <c r="C22" s="23">
        <v>10</v>
      </c>
      <c r="D22" s="23">
        <v>0</v>
      </c>
      <c r="E22" s="23">
        <v>4</v>
      </c>
      <c r="F22" s="23">
        <v>42</v>
      </c>
      <c r="H22"/>
      <c r="I22" s="1">
        <f t="shared" si="0"/>
        <v>4.2</v>
      </c>
      <c r="J22">
        <v>12</v>
      </c>
      <c r="L22">
        <v>3</v>
      </c>
    </row>
    <row r="23" spans="1:12" x14ac:dyDescent="0.15">
      <c r="A23">
        <v>2014</v>
      </c>
      <c r="B23" s="23">
        <v>11</v>
      </c>
      <c r="C23" s="23">
        <v>9</v>
      </c>
      <c r="D23" s="23">
        <v>0</v>
      </c>
      <c r="E23" s="23">
        <v>3</v>
      </c>
      <c r="F23" s="23">
        <v>49</v>
      </c>
      <c r="H23"/>
      <c r="I23" s="1">
        <f t="shared" si="0"/>
        <v>5.444</v>
      </c>
      <c r="J23">
        <v>14</v>
      </c>
      <c r="L23">
        <v>4</v>
      </c>
    </row>
    <row r="24" spans="1:12" x14ac:dyDescent="0.15">
      <c r="A24">
        <v>2015</v>
      </c>
      <c r="B24" s="23">
        <v>8</v>
      </c>
      <c r="C24" s="23">
        <v>7</v>
      </c>
      <c r="D24" s="23">
        <v>1</v>
      </c>
      <c r="E24" s="23">
        <v>3</v>
      </c>
      <c r="F24" s="23">
        <v>17</v>
      </c>
      <c r="H24"/>
      <c r="I24" s="1">
        <f t="shared" si="0"/>
        <v>2.8330000000000002</v>
      </c>
      <c r="J24">
        <v>6</v>
      </c>
      <c r="L24">
        <v>6</v>
      </c>
    </row>
    <row r="25" spans="1:12" x14ac:dyDescent="0.15">
      <c r="A25">
        <v>2016</v>
      </c>
      <c r="B25" s="23">
        <v>16</v>
      </c>
      <c r="C25" s="23">
        <v>12</v>
      </c>
      <c r="D25" s="23">
        <v>3</v>
      </c>
      <c r="E25" s="23">
        <v>3</v>
      </c>
      <c r="F25" s="23">
        <v>88</v>
      </c>
      <c r="G25" s="23">
        <v>0</v>
      </c>
      <c r="H25" s="23">
        <v>0</v>
      </c>
      <c r="I25" s="10">
        <f>IF(C25-D25=0,"--",F25/(C25-D25))</f>
        <v>9.7777777777777786</v>
      </c>
      <c r="J25" s="23">
        <v>36</v>
      </c>
      <c r="L25">
        <v>2</v>
      </c>
    </row>
    <row r="26" spans="1:12" x14ac:dyDescent="0.15">
      <c r="A26">
        <v>2017</v>
      </c>
      <c r="B26" s="23">
        <v>9</v>
      </c>
      <c r="C26" s="23">
        <v>7</v>
      </c>
      <c r="D26" s="23">
        <v>1</v>
      </c>
      <c r="E26" s="23">
        <v>1</v>
      </c>
      <c r="F26" s="23">
        <v>30</v>
      </c>
      <c r="G26" s="23">
        <v>0</v>
      </c>
      <c r="H26" s="23">
        <v>0</v>
      </c>
      <c r="I26" s="52">
        <f>IF(C26-D26=0,"--",F26/(C26-D26))</f>
        <v>5</v>
      </c>
      <c r="J26" s="23">
        <v>18</v>
      </c>
      <c r="L26" s="23">
        <v>3</v>
      </c>
    </row>
    <row r="27" spans="1:12" x14ac:dyDescent="0.15">
      <c r="A27">
        <v>2018</v>
      </c>
      <c r="B27" s="23">
        <v>10</v>
      </c>
      <c r="C27" s="23">
        <v>9</v>
      </c>
      <c r="D27" s="23">
        <v>1</v>
      </c>
      <c r="E27" s="23">
        <v>3</v>
      </c>
      <c r="F27" s="23">
        <v>41</v>
      </c>
      <c r="G27" s="23">
        <v>0</v>
      </c>
      <c r="H27" s="23">
        <v>0</v>
      </c>
      <c r="I27" s="52">
        <f>IF(C27-D27=0,"--",F27/(C27-D27))</f>
        <v>5.125</v>
      </c>
      <c r="J27" s="23">
        <v>19</v>
      </c>
      <c r="L27" s="23">
        <v>0</v>
      </c>
    </row>
    <row r="28" spans="1:12" x14ac:dyDescent="0.15">
      <c r="A28">
        <v>2019</v>
      </c>
      <c r="B28" s="23">
        <v>10</v>
      </c>
      <c r="C28" s="23">
        <v>8</v>
      </c>
      <c r="D28" s="23">
        <v>1</v>
      </c>
      <c r="E28" s="23">
        <v>1</v>
      </c>
      <c r="F28" s="23">
        <v>30</v>
      </c>
      <c r="G28" s="23">
        <v>0</v>
      </c>
      <c r="H28" s="23">
        <v>0</v>
      </c>
      <c r="I28" s="52">
        <f>IF(C28-D28=0,"--",F28/(C28-D28))</f>
        <v>4.2857142857142856</v>
      </c>
      <c r="J28" s="23">
        <v>11</v>
      </c>
      <c r="K28" s="23"/>
      <c r="L28" s="23">
        <v>1</v>
      </c>
    </row>
    <row r="29" spans="1:12" x14ac:dyDescent="0.15">
      <c r="A29">
        <v>2020</v>
      </c>
      <c r="B29" s="23">
        <v>7</v>
      </c>
      <c r="C29" s="23">
        <v>8</v>
      </c>
      <c r="D29" s="23">
        <v>1</v>
      </c>
      <c r="E29" s="23">
        <v>3</v>
      </c>
      <c r="F29" s="23">
        <v>15</v>
      </c>
      <c r="G29" s="23">
        <v>0</v>
      </c>
      <c r="H29" s="23">
        <v>0</v>
      </c>
      <c r="I29" s="52">
        <f>IF(C29-D29=0,"--",F29/(C29-D29))</f>
        <v>2.1428571428571428</v>
      </c>
      <c r="J29" s="28">
        <v>11</v>
      </c>
      <c r="K29" s="28" t="s">
        <v>414</v>
      </c>
      <c r="L29" s="23">
        <v>0</v>
      </c>
    </row>
    <row r="30" spans="1:12" x14ac:dyDescent="0.15">
      <c r="H30"/>
    </row>
    <row r="31" spans="1:12" x14ac:dyDescent="0.15">
      <c r="A31" t="s">
        <v>55</v>
      </c>
      <c r="B31">
        <f t="shared" ref="B31:H31" si="1">SUM(B8:B30)</f>
        <v>236</v>
      </c>
      <c r="C31">
        <f t="shared" si="1"/>
        <v>196</v>
      </c>
      <c r="D31">
        <f t="shared" si="1"/>
        <v>22</v>
      </c>
      <c r="E31">
        <f t="shared" si="1"/>
        <v>54</v>
      </c>
      <c r="F31">
        <f t="shared" si="1"/>
        <v>920</v>
      </c>
      <c r="G31">
        <f t="shared" si="1"/>
        <v>0</v>
      </c>
      <c r="H31">
        <f t="shared" si="1"/>
        <v>1</v>
      </c>
      <c r="I31" s="1">
        <f>F31/(C31-D31)</f>
        <v>5.2873563218390807</v>
      </c>
      <c r="J31">
        <f>MAX(J8:J30)</f>
        <v>66</v>
      </c>
      <c r="L31">
        <f t="shared" ref="L31" si="2">SUM(L8:L30)</f>
        <v>73</v>
      </c>
    </row>
    <row r="56" spans="1:11" x14ac:dyDescent="0.15">
      <c r="A56" s="5" t="s">
        <v>118</v>
      </c>
      <c r="G56" s="2"/>
      <c r="H56"/>
      <c r="I56" s="1"/>
      <c r="J56" s="1"/>
      <c r="K56" s="1"/>
    </row>
    <row r="57" spans="1:11" x14ac:dyDescent="0.15">
      <c r="A57" s="3" t="s">
        <v>99</v>
      </c>
      <c r="B57" s="3" t="s">
        <v>112</v>
      </c>
      <c r="C57" s="3" t="s">
        <v>117</v>
      </c>
      <c r="D57" s="3" t="s">
        <v>111</v>
      </c>
      <c r="E57" s="3" t="s">
        <v>34</v>
      </c>
      <c r="F57" s="16" t="s">
        <v>61</v>
      </c>
      <c r="G57" s="3" t="s">
        <v>62</v>
      </c>
      <c r="H57" s="4" t="s">
        <v>115</v>
      </c>
      <c r="I57" s="4" t="s">
        <v>113</v>
      </c>
      <c r="J57" s="4" t="s">
        <v>114</v>
      </c>
      <c r="K57" s="4" t="s">
        <v>61</v>
      </c>
    </row>
    <row r="58" spans="1:11" x14ac:dyDescent="0.15">
      <c r="A58">
        <v>2011</v>
      </c>
      <c r="B58">
        <v>5</v>
      </c>
      <c r="C58">
        <v>0</v>
      </c>
      <c r="D58">
        <v>2</v>
      </c>
      <c r="E58">
        <v>33</v>
      </c>
      <c r="G58" s="1"/>
      <c r="H58" s="1">
        <f>E58/B58</f>
        <v>6.6</v>
      </c>
      <c r="I58" s="1">
        <f>IF(D58=0,"",(B58*6)/D58)</f>
        <v>15</v>
      </c>
      <c r="J58" s="1">
        <f>IF(D58=0,"",E58/D58)</f>
        <v>16.5</v>
      </c>
      <c r="K58" s="9" t="s">
        <v>172</v>
      </c>
    </row>
    <row r="59" spans="1:11" x14ac:dyDescent="0.15">
      <c r="A59">
        <v>2012</v>
      </c>
      <c r="B59">
        <v>6</v>
      </c>
      <c r="C59">
        <v>0</v>
      </c>
      <c r="D59">
        <v>1</v>
      </c>
      <c r="E59">
        <v>41</v>
      </c>
      <c r="H59" s="1">
        <f>E59/B59</f>
        <v>6.833333333333333</v>
      </c>
      <c r="I59" s="1">
        <f>IF(D59=0,"",(B59*6)/D59)</f>
        <v>36</v>
      </c>
      <c r="J59" s="1">
        <f>IF(D59=0,"",E59/D59)</f>
        <v>41</v>
      </c>
      <c r="K59" s="9" t="s">
        <v>189</v>
      </c>
    </row>
    <row r="60" spans="1:11" x14ac:dyDescent="0.15">
      <c r="K60" s="9"/>
    </row>
    <row r="61" spans="1:11" x14ac:dyDescent="0.15">
      <c r="A61" t="s">
        <v>55</v>
      </c>
      <c r="B61">
        <f>SUM(B43:B60)</f>
        <v>11</v>
      </c>
      <c r="C61">
        <f>SUM(C43:C60)</f>
        <v>0</v>
      </c>
      <c r="D61">
        <f>SUM(D43:D60)</f>
        <v>3</v>
      </c>
      <c r="E61">
        <f>SUM(E43:E60)</f>
        <v>74</v>
      </c>
      <c r="F61" s="2"/>
      <c r="G61">
        <f>SUM(G43:G54)</f>
        <v>0</v>
      </c>
      <c r="H61" s="1">
        <f>E61/B61</f>
        <v>6.7272727272727275</v>
      </c>
      <c r="I61" s="1">
        <f>(B61*6)/D61</f>
        <v>22</v>
      </c>
      <c r="J61" s="1">
        <f>E61/D61</f>
        <v>24.666666666666668</v>
      </c>
      <c r="K61" s="9" t="s">
        <v>172</v>
      </c>
    </row>
    <row r="64" spans="1:11" x14ac:dyDescent="0.15">
      <c r="A64" s="5" t="s">
        <v>138</v>
      </c>
    </row>
    <row r="66" spans="1:8" x14ac:dyDescent="0.15">
      <c r="A66" t="s">
        <v>99</v>
      </c>
      <c r="B66" t="s">
        <v>31</v>
      </c>
      <c r="C66" t="s">
        <v>132</v>
      </c>
      <c r="D66" t="s">
        <v>133</v>
      </c>
      <c r="E66" t="s">
        <v>134</v>
      </c>
      <c r="F66" t="s">
        <v>135</v>
      </c>
      <c r="G66" t="s">
        <v>136</v>
      </c>
      <c r="H66" s="1" t="s">
        <v>137</v>
      </c>
    </row>
    <row r="67" spans="1:8" x14ac:dyDescent="0.15">
      <c r="A67">
        <v>1999</v>
      </c>
      <c r="B67">
        <v>1</v>
      </c>
      <c r="C67">
        <v>2</v>
      </c>
      <c r="D67">
        <v>0</v>
      </c>
      <c r="E67">
        <v>2</v>
      </c>
      <c r="G67" s="1">
        <f t="shared" ref="G67:G69" si="3">ROUND(E67/B67,2)</f>
        <v>2</v>
      </c>
      <c r="H67" s="75">
        <f t="shared" ref="H67:H69" si="4">ROUND(F67/B67,2)</f>
        <v>0</v>
      </c>
    </row>
    <row r="68" spans="1:8" x14ac:dyDescent="0.15">
      <c r="A68">
        <v>2000</v>
      </c>
      <c r="B68">
        <v>7</v>
      </c>
      <c r="C68">
        <v>3</v>
      </c>
      <c r="D68">
        <v>0</v>
      </c>
      <c r="E68">
        <v>3</v>
      </c>
      <c r="F68">
        <v>51</v>
      </c>
      <c r="G68" s="1">
        <f t="shared" ref="G68" si="5">ROUND(E68/B68,2)</f>
        <v>0.43</v>
      </c>
      <c r="H68" s="75">
        <f t="shared" ref="H68" si="6">ROUND(F68/B68,2)</f>
        <v>7.29</v>
      </c>
    </row>
    <row r="69" spans="1:8" x14ac:dyDescent="0.15">
      <c r="A69">
        <v>2001</v>
      </c>
      <c r="B69">
        <v>11</v>
      </c>
      <c r="C69">
        <v>8</v>
      </c>
      <c r="D69">
        <v>2</v>
      </c>
      <c r="E69">
        <v>10</v>
      </c>
      <c r="F69">
        <v>35</v>
      </c>
      <c r="G69" s="1">
        <f t="shared" si="3"/>
        <v>0.91</v>
      </c>
      <c r="H69" s="75">
        <f t="shared" si="4"/>
        <v>3.18</v>
      </c>
    </row>
    <row r="70" spans="1:8" x14ac:dyDescent="0.15">
      <c r="A70">
        <v>2002</v>
      </c>
      <c r="G70" t="str">
        <f>IFERROR(ROUND(E70/B70,2),"")</f>
        <v/>
      </c>
      <c r="H70" t="str">
        <f>IFERROR(ROUND(F70/B70,2),"")</f>
        <v/>
      </c>
    </row>
    <row r="71" spans="1:8" x14ac:dyDescent="0.15">
      <c r="A71">
        <v>2003</v>
      </c>
      <c r="B71">
        <v>5</v>
      </c>
      <c r="C71">
        <v>0</v>
      </c>
      <c r="D71">
        <v>1</v>
      </c>
      <c r="E71">
        <v>1</v>
      </c>
      <c r="F71">
        <v>27</v>
      </c>
      <c r="G71">
        <f t="shared" ref="G71" si="7">ROUND(E71/B71,2)</f>
        <v>0.2</v>
      </c>
      <c r="H71">
        <f t="shared" ref="H71" si="8">ROUND(F71/B71,2)</f>
        <v>5.4</v>
      </c>
    </row>
    <row r="72" spans="1:8" x14ac:dyDescent="0.15">
      <c r="A72">
        <v>2020</v>
      </c>
      <c r="B72" s="23">
        <v>7</v>
      </c>
      <c r="C72" s="23">
        <v>0</v>
      </c>
      <c r="D72" s="23">
        <v>0</v>
      </c>
      <c r="E72" s="23">
        <v>0</v>
      </c>
      <c r="F72" s="23">
        <v>2</v>
      </c>
      <c r="G72">
        <f>IFERROR(ROUND(E72/B72,2),0)</f>
        <v>0</v>
      </c>
      <c r="H72">
        <f>IFERROR(ROUND(F72/B72,2),0)</f>
        <v>0.28999999999999998</v>
      </c>
    </row>
    <row r="74" spans="1:8" x14ac:dyDescent="0.15">
      <c r="A74" t="s">
        <v>55</v>
      </c>
      <c r="B74">
        <f>SUM(B67:B73)</f>
        <v>31</v>
      </c>
      <c r="C74">
        <f>SUM(C67:C73)</f>
        <v>13</v>
      </c>
      <c r="D74">
        <f>SUM(D67:D73)</f>
        <v>3</v>
      </c>
      <c r="E74">
        <f>SUM(E67:E73)</f>
        <v>16</v>
      </c>
      <c r="F74">
        <f>SUM(F67:F73)</f>
        <v>115</v>
      </c>
      <c r="G74">
        <f>ROUND(E74/B74,2)</f>
        <v>0.52</v>
      </c>
      <c r="H74">
        <f>ROUND(F74/B74,2)</f>
        <v>3.71</v>
      </c>
    </row>
  </sheetData>
  <phoneticPr fontId="3" type="noConversion"/>
  <hyperlinks>
    <hyperlink ref="A1" location="'Overall ave'!A1" display="(back to front sheet)" xr:uid="{00000000-0004-0000-1900-000000000000}"/>
  </hyperlinks>
  <pageMargins left="0.75" right="0.75" top="1" bottom="1" header="0.5" footer="0.5"/>
  <pageSetup orientation="portrait" horizontalDpi="4294967292" verticalDpi="4294967292"/>
  <ignoredErrors>
    <ignoredError sqref="G70:H70" formula="1"/>
  </ignoredError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42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 x14ac:dyDescent="0.15">
      <c r="A1" s="21" t="s">
        <v>164</v>
      </c>
    </row>
    <row r="2" spans="1:10" x14ac:dyDescent="0.15">
      <c r="A2" s="5" t="s">
        <v>45</v>
      </c>
      <c r="B2" s="5" t="s">
        <v>167</v>
      </c>
    </row>
    <row r="3" spans="1:10" x14ac:dyDescent="0.15">
      <c r="A3" s="5" t="s">
        <v>108</v>
      </c>
      <c r="B3" s="17"/>
    </row>
    <row r="5" spans="1:10" x14ac:dyDescent="0.15">
      <c r="A5" t="s">
        <v>99</v>
      </c>
      <c r="B5" s="9" t="s">
        <v>140</v>
      </c>
      <c r="C5" s="9" t="s">
        <v>141</v>
      </c>
      <c r="D5" s="9" t="s">
        <v>26</v>
      </c>
      <c r="E5" s="9" t="s">
        <v>265</v>
      </c>
      <c r="F5" s="9" t="s">
        <v>34</v>
      </c>
      <c r="G5" s="9" t="s">
        <v>22</v>
      </c>
      <c r="H5" s="9" t="s">
        <v>35</v>
      </c>
      <c r="I5" s="9" t="s">
        <v>114</v>
      </c>
      <c r="J5" s="9" t="s">
        <v>196</v>
      </c>
    </row>
    <row r="6" spans="1:10" x14ac:dyDescent="0.15">
      <c r="A6">
        <v>2005</v>
      </c>
      <c r="B6" s="9">
        <v>1</v>
      </c>
      <c r="C6" s="9">
        <v>1</v>
      </c>
      <c r="D6" s="9">
        <v>0</v>
      </c>
      <c r="E6" s="9">
        <v>1</v>
      </c>
      <c r="F6" s="9">
        <v>0</v>
      </c>
      <c r="I6" s="9"/>
      <c r="J6" s="9"/>
    </row>
    <row r="7" spans="1:10" x14ac:dyDescent="0.15">
      <c r="A7">
        <v>2006</v>
      </c>
      <c r="B7" s="9">
        <v>1</v>
      </c>
      <c r="C7" s="9">
        <v>1</v>
      </c>
      <c r="D7" s="9">
        <v>0</v>
      </c>
      <c r="E7" s="9">
        <v>0</v>
      </c>
      <c r="F7" s="9">
        <v>0</v>
      </c>
      <c r="I7" s="9"/>
      <c r="J7" s="9">
        <v>0</v>
      </c>
    </row>
    <row r="8" spans="1:10" x14ac:dyDescent="0.15">
      <c r="A8">
        <v>2011</v>
      </c>
      <c r="B8">
        <v>2</v>
      </c>
      <c r="C8">
        <v>1</v>
      </c>
      <c r="D8">
        <v>1</v>
      </c>
      <c r="E8"/>
      <c r="F8">
        <v>4</v>
      </c>
      <c r="G8"/>
      <c r="H8"/>
      <c r="I8" s="1" t="str">
        <f>IF(ISERROR(F8/(C8-D8)),"",ROUND(F8/(C8-D8),3))</f>
        <v/>
      </c>
      <c r="J8">
        <v>4</v>
      </c>
    </row>
    <row r="9" spans="1:10" x14ac:dyDescent="0.15">
      <c r="A9">
        <v>2012</v>
      </c>
      <c r="B9" s="9">
        <v>2</v>
      </c>
      <c r="C9" s="9">
        <v>2</v>
      </c>
      <c r="D9" s="9">
        <v>0</v>
      </c>
      <c r="F9" s="9">
        <v>2</v>
      </c>
      <c r="I9" s="1">
        <f>IF(ISERROR(F9/(C9-D9)),"",ROUND(F9/(C9-D9),3))</f>
        <v>1</v>
      </c>
      <c r="J9">
        <v>1</v>
      </c>
    </row>
    <row r="10" spans="1:10" x14ac:dyDescent="0.15">
      <c r="A10">
        <v>2013</v>
      </c>
      <c r="B10" s="23">
        <v>3</v>
      </c>
      <c r="C10" s="23">
        <v>1</v>
      </c>
      <c r="D10" s="23">
        <v>0</v>
      </c>
      <c r="E10" s="23"/>
      <c r="F10" s="23">
        <v>2</v>
      </c>
      <c r="I10" s="1">
        <f>IF(ISERROR(F10/(C10-D10)),"",ROUND(F10/(C10-D10),3))</f>
        <v>2</v>
      </c>
      <c r="J10">
        <v>2</v>
      </c>
    </row>
    <row r="11" spans="1:10" x14ac:dyDescent="0.15">
      <c r="I11" s="9"/>
    </row>
    <row r="12" spans="1:10" x14ac:dyDescent="0.15">
      <c r="A12" t="s">
        <v>142</v>
      </c>
      <c r="B12" s="9">
        <f>SUM(B6:B11)</f>
        <v>9</v>
      </c>
      <c r="C12" s="9">
        <f t="shared" ref="C12:H12" si="0">SUM(C6:C11)</f>
        <v>6</v>
      </c>
      <c r="D12" s="9">
        <f t="shared" si="0"/>
        <v>1</v>
      </c>
      <c r="E12" s="9">
        <f t="shared" si="0"/>
        <v>1</v>
      </c>
      <c r="F12" s="9">
        <f t="shared" si="0"/>
        <v>8</v>
      </c>
      <c r="G12" s="9">
        <f t="shared" si="0"/>
        <v>0</v>
      </c>
      <c r="H12" s="9">
        <f t="shared" si="0"/>
        <v>0</v>
      </c>
      <c r="I12" s="10">
        <f>F12/(C12-D12)</f>
        <v>1.6</v>
      </c>
      <c r="J12">
        <f>MAX(J6:J11)</f>
        <v>4</v>
      </c>
    </row>
    <row r="13" spans="1:10" x14ac:dyDescent="0.15">
      <c r="H13" s="10"/>
    </row>
    <row r="14" spans="1:10" x14ac:dyDescent="0.15">
      <c r="H14" s="10"/>
    </row>
    <row r="15" spans="1:10" x14ac:dyDescent="0.15">
      <c r="H15" s="10"/>
    </row>
    <row r="16" spans="1:10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4" spans="1:9" x14ac:dyDescent="0.15">
      <c r="A34" s="5"/>
    </row>
    <row r="35" spans="1:9" x14ac:dyDescent="0.15">
      <c r="A35" s="5"/>
    </row>
    <row r="36" spans="1:9" x14ac:dyDescent="0.15">
      <c r="B36"/>
      <c r="C36"/>
      <c r="D36"/>
      <c r="E36"/>
      <c r="F36"/>
      <c r="G36" s="1"/>
      <c r="H36" s="1"/>
      <c r="I36" s="1"/>
    </row>
    <row r="37" spans="1:9" x14ac:dyDescent="0.15">
      <c r="B37"/>
      <c r="C37"/>
      <c r="D37"/>
      <c r="E37"/>
      <c r="F37"/>
      <c r="G37" s="10"/>
      <c r="H37" s="10"/>
      <c r="I37" s="10"/>
    </row>
    <row r="38" spans="1:9" x14ac:dyDescent="0.15">
      <c r="B38"/>
      <c r="C38"/>
      <c r="D38"/>
      <c r="E38"/>
      <c r="F38"/>
      <c r="G38" s="10"/>
      <c r="H38" s="10"/>
      <c r="I38" s="10"/>
    </row>
    <row r="39" spans="1:9" x14ac:dyDescent="0.15">
      <c r="B39"/>
      <c r="C39"/>
      <c r="D39"/>
      <c r="E39"/>
      <c r="F39"/>
      <c r="G39" s="10"/>
      <c r="H39" s="10"/>
      <c r="I39" s="10"/>
    </row>
    <row r="40" spans="1:9" x14ac:dyDescent="0.15">
      <c r="B40"/>
      <c r="C40"/>
      <c r="D40"/>
      <c r="E40"/>
      <c r="F40"/>
      <c r="G40" s="10"/>
      <c r="H40" s="10"/>
      <c r="I40" s="10"/>
    </row>
    <row r="41" spans="1:9" x14ac:dyDescent="0.15">
      <c r="B41"/>
      <c r="C41"/>
      <c r="D41"/>
      <c r="E41"/>
      <c r="F41"/>
      <c r="G41" s="1"/>
      <c r="H41" s="1"/>
      <c r="I41" s="1"/>
    </row>
    <row r="42" spans="1:9" x14ac:dyDescent="0.15">
      <c r="B42"/>
      <c r="C42"/>
      <c r="D42"/>
      <c r="E42"/>
      <c r="F42"/>
      <c r="G42" s="1"/>
      <c r="H42" s="1"/>
      <c r="I42" s="1"/>
    </row>
  </sheetData>
  <hyperlinks>
    <hyperlink ref="A1" location="'Overall ave'!A1" display="(back to front sheet)" xr:uid="{00000000-0004-0000-1A00-000000000000}"/>
  </hyperlinks>
  <pageMargins left="0.75" right="0.75" top="1" bottom="1" header="0.5" footer="0.5"/>
  <pageSetup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7"/>
  <dimension ref="A1:L5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280</v>
      </c>
    </row>
    <row r="2" spans="1:12" x14ac:dyDescent="0.15">
      <c r="A2" s="5" t="s">
        <v>29</v>
      </c>
      <c r="B2" s="5" t="s">
        <v>148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COUNTA(A8:A22)</f>
        <v>14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COUNTA(A48:A57)</f>
        <v>9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2007</v>
      </c>
      <c r="B8" s="9">
        <v>3</v>
      </c>
      <c r="C8" s="9">
        <v>3</v>
      </c>
      <c r="D8" s="9">
        <v>1</v>
      </c>
      <c r="E8" s="9">
        <v>0</v>
      </c>
      <c r="F8" s="9">
        <v>32</v>
      </c>
      <c r="I8" s="1">
        <f t="shared" ref="I8:I16" si="0">IF(C8=0,"",ROUND(F8/(C8-D8),3))</f>
        <v>16</v>
      </c>
      <c r="J8">
        <v>19</v>
      </c>
      <c r="L8">
        <v>1</v>
      </c>
    </row>
    <row r="9" spans="1:12" x14ac:dyDescent="0.15">
      <c r="A9">
        <v>2008</v>
      </c>
      <c r="B9" s="9">
        <v>14</v>
      </c>
      <c r="C9" s="9">
        <v>13</v>
      </c>
      <c r="D9" s="9">
        <v>1</v>
      </c>
      <c r="E9" s="9">
        <v>2</v>
      </c>
      <c r="F9" s="9">
        <v>74</v>
      </c>
      <c r="I9" s="1">
        <f t="shared" si="0"/>
        <v>6.1669999999999998</v>
      </c>
      <c r="J9" s="9">
        <v>19</v>
      </c>
      <c r="L9">
        <v>2</v>
      </c>
    </row>
    <row r="10" spans="1:12" x14ac:dyDescent="0.15">
      <c r="A10">
        <v>2009</v>
      </c>
      <c r="B10">
        <v>14</v>
      </c>
      <c r="C10">
        <v>12</v>
      </c>
      <c r="D10">
        <v>4</v>
      </c>
      <c r="E10">
        <v>2</v>
      </c>
      <c r="F10">
        <v>116</v>
      </c>
      <c r="G10"/>
      <c r="H10">
        <v>1</v>
      </c>
      <c r="I10" s="1">
        <f t="shared" si="0"/>
        <v>14.5</v>
      </c>
      <c r="J10">
        <v>51</v>
      </c>
      <c r="L10">
        <v>5</v>
      </c>
    </row>
    <row r="11" spans="1:12" x14ac:dyDescent="0.15">
      <c r="A11">
        <v>2010</v>
      </c>
      <c r="B11">
        <v>14</v>
      </c>
      <c r="C11">
        <v>14</v>
      </c>
      <c r="D11">
        <v>1</v>
      </c>
      <c r="E11">
        <v>3</v>
      </c>
      <c r="F11">
        <v>132</v>
      </c>
      <c r="G11"/>
      <c r="H11"/>
      <c r="I11" s="1">
        <f t="shared" si="0"/>
        <v>10.154</v>
      </c>
      <c r="J11">
        <v>33</v>
      </c>
      <c r="L11">
        <v>2</v>
      </c>
    </row>
    <row r="12" spans="1:12" x14ac:dyDescent="0.15">
      <c r="A12">
        <v>2011</v>
      </c>
      <c r="B12">
        <v>16</v>
      </c>
      <c r="C12">
        <v>16</v>
      </c>
      <c r="D12">
        <v>4</v>
      </c>
      <c r="E12"/>
      <c r="F12">
        <v>150</v>
      </c>
      <c r="G12"/>
      <c r="H12"/>
      <c r="I12" s="1">
        <f t="shared" si="0"/>
        <v>12.5</v>
      </c>
      <c r="J12">
        <v>42</v>
      </c>
      <c r="L12">
        <v>5</v>
      </c>
    </row>
    <row r="13" spans="1:12" x14ac:dyDescent="0.15">
      <c r="A13">
        <v>2012</v>
      </c>
      <c r="B13">
        <v>13</v>
      </c>
      <c r="C13">
        <v>12</v>
      </c>
      <c r="D13">
        <v>1</v>
      </c>
      <c r="E13">
        <v>1</v>
      </c>
      <c r="F13">
        <v>138</v>
      </c>
      <c r="G13"/>
      <c r="H13"/>
      <c r="I13" s="1">
        <f t="shared" si="0"/>
        <v>12.545</v>
      </c>
      <c r="J13">
        <v>40</v>
      </c>
      <c r="L13" s="9">
        <v>5</v>
      </c>
    </row>
    <row r="14" spans="1:12" x14ac:dyDescent="0.15">
      <c r="A14">
        <v>2013</v>
      </c>
      <c r="B14" s="23">
        <v>21</v>
      </c>
      <c r="C14" s="23">
        <v>19</v>
      </c>
      <c r="D14" s="23">
        <v>2</v>
      </c>
      <c r="E14" s="23">
        <v>1</v>
      </c>
      <c r="F14" s="23">
        <v>411</v>
      </c>
      <c r="G14"/>
      <c r="H14">
        <v>2</v>
      </c>
      <c r="I14" s="1">
        <f t="shared" si="0"/>
        <v>24.175999999999998</v>
      </c>
      <c r="J14">
        <v>73</v>
      </c>
      <c r="L14">
        <v>9</v>
      </c>
    </row>
    <row r="15" spans="1:12" x14ac:dyDescent="0.15">
      <c r="A15">
        <v>2014</v>
      </c>
      <c r="B15" s="23">
        <v>18</v>
      </c>
      <c r="C15" s="23">
        <v>19</v>
      </c>
      <c r="D15" s="23">
        <v>2</v>
      </c>
      <c r="E15" s="23">
        <v>4</v>
      </c>
      <c r="F15" s="23">
        <v>230</v>
      </c>
      <c r="G15"/>
      <c r="H15">
        <v>1</v>
      </c>
      <c r="I15" s="1">
        <f t="shared" si="0"/>
        <v>13.529</v>
      </c>
      <c r="J15">
        <v>58</v>
      </c>
      <c r="K15" t="s">
        <v>354</v>
      </c>
      <c r="L15">
        <v>5</v>
      </c>
    </row>
    <row r="16" spans="1:12" x14ac:dyDescent="0.15">
      <c r="A16">
        <v>2015</v>
      </c>
      <c r="B16" s="23">
        <v>19</v>
      </c>
      <c r="C16" s="23">
        <v>16</v>
      </c>
      <c r="D16" s="23">
        <v>0</v>
      </c>
      <c r="E16" s="23">
        <v>1</v>
      </c>
      <c r="F16" s="23">
        <v>444</v>
      </c>
      <c r="G16"/>
      <c r="H16">
        <v>1</v>
      </c>
      <c r="I16" s="1">
        <f t="shared" si="0"/>
        <v>27.75</v>
      </c>
      <c r="J16">
        <v>96</v>
      </c>
      <c r="L16">
        <v>8</v>
      </c>
    </row>
    <row r="17" spans="1:12" x14ac:dyDescent="0.15">
      <c r="A17">
        <v>2016</v>
      </c>
      <c r="B17" s="23">
        <v>18</v>
      </c>
      <c r="C17" s="23">
        <v>17</v>
      </c>
      <c r="D17" s="23">
        <v>3</v>
      </c>
      <c r="E17" s="23">
        <v>1</v>
      </c>
      <c r="F17" s="23">
        <v>578</v>
      </c>
      <c r="G17" s="23">
        <v>1</v>
      </c>
      <c r="H17" s="23">
        <v>3</v>
      </c>
      <c r="I17" s="10">
        <f>IF(C17-D17=0,"--",F17/(C17-D17))</f>
        <v>41.285714285714285</v>
      </c>
      <c r="J17" s="23">
        <v>137</v>
      </c>
      <c r="L17">
        <v>3</v>
      </c>
    </row>
    <row r="18" spans="1:12" x14ac:dyDescent="0.15">
      <c r="A18">
        <v>2017</v>
      </c>
      <c r="B18" s="23">
        <v>20</v>
      </c>
      <c r="C18" s="23">
        <v>20</v>
      </c>
      <c r="D18" s="23">
        <v>5</v>
      </c>
      <c r="E18" s="23">
        <v>0</v>
      </c>
      <c r="F18" s="23">
        <v>446</v>
      </c>
      <c r="G18" s="23">
        <v>0</v>
      </c>
      <c r="H18" s="23">
        <v>3</v>
      </c>
      <c r="I18" s="52">
        <f>IF(C18-D18=0,"--",F18/(C18-D18))</f>
        <v>29.733333333333334</v>
      </c>
      <c r="J18" s="23">
        <v>63</v>
      </c>
      <c r="L18" s="23">
        <v>10</v>
      </c>
    </row>
    <row r="19" spans="1:12" x14ac:dyDescent="0.15">
      <c r="A19">
        <v>2018</v>
      </c>
      <c r="B19" s="23">
        <v>17</v>
      </c>
      <c r="C19" s="23">
        <v>16</v>
      </c>
      <c r="D19" s="23">
        <v>2</v>
      </c>
      <c r="E19" s="23">
        <v>4</v>
      </c>
      <c r="F19" s="23">
        <v>144</v>
      </c>
      <c r="G19" s="23">
        <v>0</v>
      </c>
      <c r="H19" s="23">
        <v>0</v>
      </c>
      <c r="I19" s="52">
        <f>IF(C19-D19=0,"--",F19/(C19-D19))</f>
        <v>10.285714285714286</v>
      </c>
      <c r="J19" s="23">
        <v>35</v>
      </c>
      <c r="L19" s="23">
        <v>4</v>
      </c>
    </row>
    <row r="20" spans="1:12" x14ac:dyDescent="0.15">
      <c r="A20">
        <v>2019</v>
      </c>
      <c r="B20" s="23">
        <v>17</v>
      </c>
      <c r="C20" s="23">
        <v>16</v>
      </c>
      <c r="D20" s="23">
        <v>1</v>
      </c>
      <c r="E20" s="23">
        <v>5</v>
      </c>
      <c r="F20" s="23">
        <v>245</v>
      </c>
      <c r="G20" s="23">
        <v>0</v>
      </c>
      <c r="H20" s="23">
        <v>2</v>
      </c>
      <c r="I20" s="52">
        <f>IF(C20-D20=0,"--",F20/(C20-D20))</f>
        <v>16.333333333333332</v>
      </c>
      <c r="J20" s="23">
        <v>75</v>
      </c>
      <c r="K20" s="23"/>
      <c r="L20" s="23">
        <v>9</v>
      </c>
    </row>
    <row r="21" spans="1:12" x14ac:dyDescent="0.15">
      <c r="A21">
        <v>2020</v>
      </c>
      <c r="B21" s="23">
        <v>10</v>
      </c>
      <c r="C21" s="23">
        <v>11</v>
      </c>
      <c r="D21" s="23">
        <v>1</v>
      </c>
      <c r="E21" s="23">
        <v>1</v>
      </c>
      <c r="F21" s="23">
        <v>126</v>
      </c>
      <c r="G21" s="23">
        <v>0</v>
      </c>
      <c r="H21" s="23">
        <v>0</v>
      </c>
      <c r="I21" s="52">
        <f>IF(C21-D21=0,"--",F21/(C21-D21))</f>
        <v>12.6</v>
      </c>
      <c r="J21" s="28">
        <v>29</v>
      </c>
      <c r="K21" s="28" t="s">
        <v>414</v>
      </c>
      <c r="L21" s="23">
        <v>8</v>
      </c>
    </row>
    <row r="22" spans="1:12" x14ac:dyDescent="0.15">
      <c r="I22" s="9"/>
    </row>
    <row r="23" spans="1:12" x14ac:dyDescent="0.15">
      <c r="A23" t="s">
        <v>27</v>
      </c>
      <c r="B23" s="9">
        <f t="shared" ref="B23:H23" si="1">SUM(B8:B22)</f>
        <v>214</v>
      </c>
      <c r="C23" s="9">
        <f t="shared" si="1"/>
        <v>204</v>
      </c>
      <c r="D23" s="9">
        <f t="shared" si="1"/>
        <v>28</v>
      </c>
      <c r="E23" s="9">
        <f t="shared" si="1"/>
        <v>25</v>
      </c>
      <c r="F23" s="9">
        <f t="shared" si="1"/>
        <v>3266</v>
      </c>
      <c r="G23" s="9">
        <f t="shared" si="1"/>
        <v>1</v>
      </c>
      <c r="H23" s="9">
        <f t="shared" si="1"/>
        <v>13</v>
      </c>
      <c r="I23" s="10">
        <f>F23/(C23-D23)</f>
        <v>18.556818181818183</v>
      </c>
      <c r="J23">
        <f>MAX(J8:J22)</f>
        <v>137</v>
      </c>
      <c r="L23" s="9">
        <f t="shared" ref="L23" si="2">SUM(L8:L22)</f>
        <v>76</v>
      </c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5" spans="1:10" x14ac:dyDescent="0.15">
      <c r="A45" s="5" t="s">
        <v>118</v>
      </c>
    </row>
    <row r="47" spans="1:10" x14ac:dyDescent="0.15">
      <c r="A47" t="s">
        <v>99</v>
      </c>
      <c r="B47" t="s">
        <v>58</v>
      </c>
      <c r="C47" t="s">
        <v>59</v>
      </c>
      <c r="D47" t="s">
        <v>60</v>
      </c>
      <c r="E47" t="s">
        <v>34</v>
      </c>
      <c r="F47" t="s">
        <v>62</v>
      </c>
      <c r="G47" s="1" t="s">
        <v>63</v>
      </c>
      <c r="H47" s="1" t="s">
        <v>64</v>
      </c>
      <c r="I47" s="1" t="s">
        <v>36</v>
      </c>
      <c r="J47" s="1" t="s">
        <v>61</v>
      </c>
    </row>
    <row r="48" spans="1:10" x14ac:dyDescent="0.15">
      <c r="A48">
        <v>2008</v>
      </c>
      <c r="B48">
        <v>5</v>
      </c>
      <c r="C48">
        <v>0</v>
      </c>
      <c r="D48">
        <v>2</v>
      </c>
      <c r="E48">
        <v>19</v>
      </c>
      <c r="F48"/>
      <c r="G48" s="1">
        <f t="shared" ref="G48:G51" si="3">IF(ISERROR(E48/B48),"N/A",E48/B48)</f>
        <v>3.8</v>
      </c>
      <c r="H48" s="1">
        <f t="shared" ref="H48:H51" si="4">IF(ISERROR((B48*6)/D48),"N/A",(B48*6)/D48)</f>
        <v>15</v>
      </c>
      <c r="I48" s="10">
        <f t="shared" ref="I48:I51" si="5">IF(ISERROR(E48/D48),"N/A",E48/D48)</f>
        <v>9.5</v>
      </c>
      <c r="J48" s="56" t="s">
        <v>198</v>
      </c>
    </row>
    <row r="49" spans="1:10" x14ac:dyDescent="0.15">
      <c r="A49">
        <v>2009</v>
      </c>
      <c r="B49">
        <v>2</v>
      </c>
      <c r="C49">
        <v>0</v>
      </c>
      <c r="D49">
        <v>1</v>
      </c>
      <c r="E49">
        <v>19</v>
      </c>
      <c r="F49"/>
      <c r="G49" s="1">
        <f t="shared" si="3"/>
        <v>9.5</v>
      </c>
      <c r="H49" s="1">
        <f t="shared" si="4"/>
        <v>12</v>
      </c>
      <c r="I49" s="10">
        <f t="shared" si="5"/>
        <v>19</v>
      </c>
      <c r="J49" s="3" t="s">
        <v>170</v>
      </c>
    </row>
    <row r="50" spans="1:10" x14ac:dyDescent="0.15">
      <c r="A50">
        <v>2010</v>
      </c>
      <c r="B50">
        <v>4</v>
      </c>
      <c r="C50">
        <v>0</v>
      </c>
      <c r="D50">
        <v>1</v>
      </c>
      <c r="E50">
        <v>31</v>
      </c>
      <c r="F50"/>
      <c r="G50" s="1">
        <f t="shared" si="3"/>
        <v>7.75</v>
      </c>
      <c r="H50" s="1">
        <f t="shared" si="4"/>
        <v>24</v>
      </c>
      <c r="I50" s="10">
        <f t="shared" si="5"/>
        <v>31</v>
      </c>
      <c r="J50" s="3" t="s">
        <v>190</v>
      </c>
    </row>
    <row r="51" spans="1:10" x14ac:dyDescent="0.15">
      <c r="A51">
        <v>2011</v>
      </c>
      <c r="B51">
        <v>3</v>
      </c>
      <c r="C51">
        <v>1</v>
      </c>
      <c r="D51">
        <v>0</v>
      </c>
      <c r="E51">
        <v>15</v>
      </c>
      <c r="F51"/>
      <c r="G51" s="10">
        <f t="shared" si="3"/>
        <v>5</v>
      </c>
      <c r="H51" s="10" t="str">
        <f t="shared" si="4"/>
        <v>N/A</v>
      </c>
      <c r="I51" s="10" t="str">
        <f t="shared" si="5"/>
        <v>N/A</v>
      </c>
      <c r="J51" s="3"/>
    </row>
    <row r="52" spans="1:10" x14ac:dyDescent="0.15">
      <c r="A52">
        <v>2012</v>
      </c>
      <c r="B52"/>
      <c r="C52"/>
      <c r="D52"/>
      <c r="E52"/>
      <c r="F52"/>
      <c r="G52" s="10"/>
      <c r="H52" s="10"/>
      <c r="I52" s="10"/>
      <c r="J52" s="3"/>
    </row>
    <row r="53" spans="1:10" x14ac:dyDescent="0.15">
      <c r="A53">
        <v>2013</v>
      </c>
      <c r="B53" s="23">
        <v>11</v>
      </c>
      <c r="C53" s="23">
        <v>3</v>
      </c>
      <c r="D53" s="23">
        <v>3</v>
      </c>
      <c r="E53" s="23">
        <v>44</v>
      </c>
      <c r="F53"/>
      <c r="G53" s="10">
        <f t="shared" ref="G53" si="6">IF(ISERROR(E53/B53),"N/A",E53/B53)</f>
        <v>4</v>
      </c>
      <c r="H53" s="10">
        <f t="shared" ref="H53" si="7">IF(ISERROR((B53*6)/D53),"N/A",(B53*6)/D53)</f>
        <v>22</v>
      </c>
      <c r="I53" s="10">
        <f t="shared" ref="I53:I54" si="8">IF(ISERROR(E53/D53),"N/A",E53/D53)</f>
        <v>14.666666666666666</v>
      </c>
      <c r="J53" s="3" t="s">
        <v>218</v>
      </c>
    </row>
    <row r="54" spans="1:10" x14ac:dyDescent="0.15">
      <c r="A54">
        <v>2017</v>
      </c>
      <c r="B54" s="23">
        <v>2</v>
      </c>
      <c r="C54" s="23">
        <v>0</v>
      </c>
      <c r="D54" s="23">
        <v>1</v>
      </c>
      <c r="E54" s="23">
        <v>22</v>
      </c>
      <c r="F54" s="23">
        <v>0</v>
      </c>
      <c r="G54" s="52">
        <f>IF(ISERROR(E54/B54),"N/A",E54/B54)</f>
        <v>11</v>
      </c>
      <c r="H54" s="52">
        <f>IF(ISERROR((B54*6)/D54),"N/A",(B54*6)/D54)</f>
        <v>12</v>
      </c>
      <c r="I54" s="52">
        <f t="shared" si="8"/>
        <v>22</v>
      </c>
      <c r="J54" s="51" t="s">
        <v>191</v>
      </c>
    </row>
    <row r="55" spans="1:10" x14ac:dyDescent="0.15">
      <c r="A55">
        <v>2018</v>
      </c>
      <c r="B55" s="23">
        <v>2</v>
      </c>
      <c r="C55" s="23">
        <v>0</v>
      </c>
      <c r="D55" s="23">
        <v>0</v>
      </c>
      <c r="E55" s="23">
        <v>25</v>
      </c>
      <c r="F55" s="23">
        <v>0</v>
      </c>
      <c r="G55" s="52">
        <v>12.5</v>
      </c>
      <c r="H55" s="10" t="s">
        <v>169</v>
      </c>
      <c r="I55" s="10" t="s">
        <v>169</v>
      </c>
      <c r="J55" s="51" t="s">
        <v>388</v>
      </c>
    </row>
    <row r="56" spans="1:10" x14ac:dyDescent="0.15">
      <c r="A56">
        <v>2019</v>
      </c>
      <c r="B56" s="23">
        <v>1</v>
      </c>
      <c r="C56" s="23">
        <v>0</v>
      </c>
      <c r="D56" s="23">
        <v>0</v>
      </c>
      <c r="E56" s="23">
        <v>10</v>
      </c>
      <c r="F56" s="23">
        <v>0</v>
      </c>
      <c r="G56" s="10">
        <f>IF(ISERROR(E56/B56),"N/A",E56/B56)</f>
        <v>10</v>
      </c>
      <c r="H56" s="10" t="str">
        <f>IF(ISERROR((B56*6)/D56),"N/A",(B56*6)/D56)</f>
        <v>N/A</v>
      </c>
      <c r="I56" s="10" t="str">
        <f t="shared" ref="I56" si="9">IF(ISERROR(E56/D56),"N/A",E56/D56)</f>
        <v>N/A</v>
      </c>
      <c r="J56" s="51" t="s">
        <v>432</v>
      </c>
    </row>
    <row r="57" spans="1:10" x14ac:dyDescent="0.15">
      <c r="B57"/>
      <c r="C57"/>
      <c r="D57"/>
      <c r="E57"/>
      <c r="F57"/>
      <c r="G57" s="1"/>
      <c r="H57" s="1"/>
      <c r="I57" s="1"/>
    </row>
    <row r="58" spans="1:10" x14ac:dyDescent="0.15">
      <c r="A58" t="s">
        <v>55</v>
      </c>
      <c r="B58">
        <f>SUM(B48:B57)</f>
        <v>30</v>
      </c>
      <c r="C58">
        <f>SUM(C48:C57)</f>
        <v>4</v>
      </c>
      <c r="D58">
        <f>SUM(D48:D57)</f>
        <v>8</v>
      </c>
      <c r="E58">
        <f>SUM(E48:E57)</f>
        <v>185</v>
      </c>
      <c r="F58">
        <f>SUM(F48:F57)</f>
        <v>0</v>
      </c>
      <c r="G58" s="1">
        <f>E58/B58</f>
        <v>6.166666666666667</v>
      </c>
      <c r="H58" s="1">
        <f>(B58*6)/D58</f>
        <v>22.5</v>
      </c>
      <c r="I58" s="1">
        <f>E58/D58</f>
        <v>23.125</v>
      </c>
      <c r="J58" s="3" t="s">
        <v>198</v>
      </c>
    </row>
  </sheetData>
  <hyperlinks>
    <hyperlink ref="A1" location="'Overall ave'!A1" display="(back to front sheet)" xr:uid="{00000000-0004-0000-1B00-000000000000}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45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290</v>
      </c>
    </row>
    <row r="2" spans="1:12" x14ac:dyDescent="0.15">
      <c r="A2" s="5" t="s">
        <v>289</v>
      </c>
      <c r="B2" s="5" t="s">
        <v>224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COUNTA(A8:A13)</f>
        <v>5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COUNTA(A39:A44)</f>
        <v>5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3" t="s">
        <v>22</v>
      </c>
      <c r="H7" s="3" t="s">
        <v>35</v>
      </c>
      <c r="I7" s="3" t="s">
        <v>114</v>
      </c>
      <c r="J7" s="3" t="s">
        <v>196</v>
      </c>
      <c r="K7" s="3" t="s">
        <v>263</v>
      </c>
      <c r="L7" s="9" t="s">
        <v>276</v>
      </c>
    </row>
    <row r="8" spans="1:12" x14ac:dyDescent="0.15">
      <c r="A8">
        <v>2016</v>
      </c>
      <c r="B8" s="23">
        <v>7</v>
      </c>
      <c r="C8" s="23">
        <v>3</v>
      </c>
      <c r="D8" s="23">
        <v>1</v>
      </c>
      <c r="E8" s="23">
        <v>1</v>
      </c>
      <c r="F8" s="23">
        <v>12</v>
      </c>
      <c r="G8" s="23">
        <v>0</v>
      </c>
      <c r="H8" s="23">
        <v>0</v>
      </c>
      <c r="I8" s="4">
        <f>IFERROR(ROUND(F8/(C8-D8),3),"--")</f>
        <v>6</v>
      </c>
      <c r="J8" s="23">
        <v>12</v>
      </c>
      <c r="K8" t="s">
        <v>354</v>
      </c>
      <c r="L8">
        <v>3</v>
      </c>
    </row>
    <row r="9" spans="1:12" x14ac:dyDescent="0.15">
      <c r="A9">
        <v>2017</v>
      </c>
      <c r="B9" s="23">
        <v>2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4" t="str">
        <f>IF(C9-D9=0,"--",F9/(C9-D9))</f>
        <v>--</v>
      </c>
      <c r="J9" s="23">
        <v>0</v>
      </c>
      <c r="L9" s="23">
        <v>0</v>
      </c>
    </row>
    <row r="10" spans="1:12" x14ac:dyDescent="0.15">
      <c r="A10">
        <v>2018</v>
      </c>
      <c r="B10" s="23">
        <v>9</v>
      </c>
      <c r="C10" s="23">
        <v>5</v>
      </c>
      <c r="D10" s="23">
        <v>1</v>
      </c>
      <c r="E10" s="23">
        <v>4</v>
      </c>
      <c r="F10" s="23">
        <v>0</v>
      </c>
      <c r="G10" s="23">
        <v>0</v>
      </c>
      <c r="H10" s="23">
        <v>0</v>
      </c>
      <c r="I10" s="4">
        <f>IF(C10-D10=0,"--",F10/(C10-D10))</f>
        <v>0</v>
      </c>
      <c r="J10" s="23">
        <v>0</v>
      </c>
      <c r="L10" s="23">
        <v>3</v>
      </c>
    </row>
    <row r="11" spans="1:12" x14ac:dyDescent="0.15">
      <c r="A11">
        <v>2019</v>
      </c>
      <c r="B11" s="23">
        <v>7</v>
      </c>
      <c r="C11" s="23">
        <v>4</v>
      </c>
      <c r="D11" s="23">
        <v>1</v>
      </c>
      <c r="E11" s="23">
        <v>2</v>
      </c>
      <c r="F11" s="23">
        <v>15</v>
      </c>
      <c r="G11" s="23">
        <v>0</v>
      </c>
      <c r="H11" s="23">
        <v>0</v>
      </c>
      <c r="I11" s="4">
        <f>IF(C11-D11=0,"--",F11/(C11-D11))</f>
        <v>5</v>
      </c>
      <c r="J11" s="23">
        <v>1</v>
      </c>
      <c r="K11" s="23"/>
      <c r="L11" s="23">
        <v>1</v>
      </c>
    </row>
    <row r="12" spans="1:12" x14ac:dyDescent="0.15">
      <c r="A12">
        <v>2020</v>
      </c>
      <c r="B12" s="23">
        <v>2</v>
      </c>
      <c r="C12" s="23">
        <v>1</v>
      </c>
      <c r="D12" s="23">
        <v>1</v>
      </c>
      <c r="E12" s="23">
        <v>0</v>
      </c>
      <c r="F12" s="23">
        <v>2</v>
      </c>
      <c r="G12" s="23">
        <v>0</v>
      </c>
      <c r="H12" s="23">
        <v>0</v>
      </c>
      <c r="I12" s="4" t="str">
        <f>IF(C12-D12=0,"--",F12/(C12-D12))</f>
        <v>--</v>
      </c>
      <c r="J12" s="28">
        <v>2</v>
      </c>
      <c r="K12" s="28" t="s">
        <v>414</v>
      </c>
      <c r="L12" s="23">
        <v>1</v>
      </c>
    </row>
    <row r="13" spans="1:12" x14ac:dyDescent="0.15">
      <c r="I13" s="9"/>
    </row>
    <row r="14" spans="1:12" x14ac:dyDescent="0.15">
      <c r="A14" t="s">
        <v>142</v>
      </c>
      <c r="B14" s="9">
        <f t="shared" ref="B14:H14" si="0">SUM(B8:B13)</f>
        <v>27</v>
      </c>
      <c r="C14" s="9">
        <f t="shared" si="0"/>
        <v>13</v>
      </c>
      <c r="D14" s="9">
        <f t="shared" si="0"/>
        <v>4</v>
      </c>
      <c r="E14" s="9">
        <f t="shared" si="0"/>
        <v>7</v>
      </c>
      <c r="F14" s="9">
        <f t="shared" si="0"/>
        <v>29</v>
      </c>
      <c r="G14" s="9">
        <f t="shared" si="0"/>
        <v>0</v>
      </c>
      <c r="H14" s="9">
        <f t="shared" si="0"/>
        <v>0</v>
      </c>
      <c r="I14" s="4">
        <f>IFERROR(ROUND(F14/(C14-D14),3),"--")</f>
        <v>3.222</v>
      </c>
      <c r="J14">
        <f>MAX(J8:J13)</f>
        <v>12</v>
      </c>
      <c r="K14" t="s">
        <v>356</v>
      </c>
      <c r="L14" s="9">
        <f>SUM(L8:L13)</f>
        <v>8</v>
      </c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6" spans="1:10" x14ac:dyDescent="0.15">
      <c r="A36" s="5" t="s">
        <v>118</v>
      </c>
    </row>
    <row r="37" spans="1:10" x14ac:dyDescent="0.15">
      <c r="A37" s="5"/>
    </row>
    <row r="38" spans="1:10" x14ac:dyDescent="0.15">
      <c r="A38" s="3" t="s">
        <v>99</v>
      </c>
      <c r="B38" s="3" t="s">
        <v>58</v>
      </c>
      <c r="C38" s="3" t="s">
        <v>59</v>
      </c>
      <c r="D38" s="3" t="s">
        <v>60</v>
      </c>
      <c r="E38" s="3" t="s">
        <v>34</v>
      </c>
      <c r="F38" s="3" t="s">
        <v>62</v>
      </c>
      <c r="G38" s="4" t="s">
        <v>63</v>
      </c>
      <c r="H38" s="4" t="s">
        <v>64</v>
      </c>
      <c r="I38" s="4" t="s">
        <v>36</v>
      </c>
      <c r="J38" s="4" t="s">
        <v>61</v>
      </c>
    </row>
    <row r="39" spans="1:10" x14ac:dyDescent="0.15">
      <c r="A39">
        <v>2016</v>
      </c>
      <c r="B39" s="23">
        <v>29</v>
      </c>
      <c r="C39" s="23">
        <v>2</v>
      </c>
      <c r="D39" s="23">
        <v>10</v>
      </c>
      <c r="E39" s="23">
        <v>120</v>
      </c>
      <c r="F39" s="23">
        <v>1</v>
      </c>
      <c r="G39" s="10">
        <f>IF(ISERROR(E39/B39),"N/A",E39/B39)</f>
        <v>4.1379310344827589</v>
      </c>
      <c r="H39" s="10">
        <f>IF(ISERROR((B39*6)/D39),"N/A",(B39*6)/D39)</f>
        <v>17.399999999999999</v>
      </c>
      <c r="I39" s="10">
        <f t="shared" ref="I39:I40" si="1">IF(ISERROR(E39/D39),"N/A",E39/D39)</f>
        <v>12</v>
      </c>
      <c r="J39" s="3" t="s">
        <v>357</v>
      </c>
    </row>
    <row r="40" spans="1:10" x14ac:dyDescent="0.15">
      <c r="A40">
        <v>2017</v>
      </c>
      <c r="B40" s="23">
        <v>4</v>
      </c>
      <c r="C40" s="23">
        <v>0</v>
      </c>
      <c r="D40" s="23">
        <v>0</v>
      </c>
      <c r="E40" s="23">
        <v>26</v>
      </c>
      <c r="F40" s="23">
        <v>0</v>
      </c>
      <c r="G40" s="52">
        <f>IF(ISERROR(E40/B40),"N/A",E40/B40)</f>
        <v>6.5</v>
      </c>
      <c r="H40" s="10" t="str">
        <f>IF(ISERROR((B40*6)/D40),"N/A",(B40*6)/D40)</f>
        <v>N/A</v>
      </c>
      <c r="I40" s="10" t="str">
        <f t="shared" si="1"/>
        <v>N/A</v>
      </c>
      <c r="J40" s="51" t="s">
        <v>236</v>
      </c>
    </row>
    <row r="41" spans="1:10" x14ac:dyDescent="0.15">
      <c r="A41">
        <v>2018</v>
      </c>
      <c r="B41" s="23">
        <v>28</v>
      </c>
      <c r="C41" s="23">
        <v>1</v>
      </c>
      <c r="D41" s="23">
        <v>7</v>
      </c>
      <c r="E41" s="23">
        <v>139</v>
      </c>
      <c r="F41" s="23">
        <v>0</v>
      </c>
      <c r="G41" s="52">
        <f>IF(ISERROR(E41/B41),"N/A",E41/B41)</f>
        <v>4.9642857142857144</v>
      </c>
      <c r="H41" s="10">
        <f>IF(ISERROR((B41*6)/D41),"N/A",(B41*6)/D41)</f>
        <v>24</v>
      </c>
      <c r="I41" s="10">
        <f t="shared" ref="I41:I43" si="2">IF(ISERROR(E41/D41),"N/A",E41/D41)</f>
        <v>19.857142857142858</v>
      </c>
      <c r="J41" s="51" t="s">
        <v>420</v>
      </c>
    </row>
    <row r="42" spans="1:10" x14ac:dyDescent="0.15">
      <c r="A42">
        <v>2019</v>
      </c>
      <c r="B42" s="23">
        <v>17.2</v>
      </c>
      <c r="C42" s="23">
        <v>2</v>
      </c>
      <c r="D42" s="23">
        <v>5</v>
      </c>
      <c r="E42" s="23">
        <v>105</v>
      </c>
      <c r="F42" s="23">
        <v>0</v>
      </c>
      <c r="G42" s="10">
        <f>IF(ISERROR(E42/B42),"N/A",E42/B42)</f>
        <v>6.1046511627906979</v>
      </c>
      <c r="H42" s="10">
        <f>IF(ISERROR((B42*6)/D42),"N/A",(B42*6)/D42)</f>
        <v>20.639999999999997</v>
      </c>
      <c r="I42" s="10">
        <f t="shared" si="2"/>
        <v>21</v>
      </c>
      <c r="J42" s="51" t="s">
        <v>433</v>
      </c>
    </row>
    <row r="43" spans="1:10" x14ac:dyDescent="0.15">
      <c r="A43">
        <v>2020</v>
      </c>
      <c r="B43" s="23">
        <v>4</v>
      </c>
      <c r="C43" s="23">
        <v>0</v>
      </c>
      <c r="D43" s="23">
        <v>0</v>
      </c>
      <c r="E43" s="23">
        <v>23</v>
      </c>
      <c r="F43" s="23">
        <v>0</v>
      </c>
      <c r="G43" s="10">
        <f t="shared" ref="G43" si="3">IF(ISERROR(E43/B43),"N/A",E43/B43)</f>
        <v>5.75</v>
      </c>
      <c r="H43" s="10" t="str">
        <f t="shared" ref="H43" si="4">IF(ISERROR((B43*6)/D43),"N/A",(B43*6)/D43)</f>
        <v>N/A</v>
      </c>
      <c r="I43" s="10" t="str">
        <f t="shared" si="2"/>
        <v>N/A</v>
      </c>
      <c r="J43" s="51" t="s">
        <v>463</v>
      </c>
    </row>
    <row r="44" spans="1:10" x14ac:dyDescent="0.15">
      <c r="B44"/>
      <c r="C44"/>
      <c r="D44"/>
      <c r="E44"/>
      <c r="F44"/>
      <c r="G44" s="1"/>
      <c r="H44" s="1"/>
      <c r="I44" s="1"/>
    </row>
    <row r="45" spans="1:10" x14ac:dyDescent="0.15">
      <c r="A45" t="s">
        <v>55</v>
      </c>
      <c r="B45">
        <f>SUM(B39:B44)</f>
        <v>82.2</v>
      </c>
      <c r="C45">
        <f>SUM(C39:C44)</f>
        <v>5</v>
      </c>
      <c r="D45">
        <f>SUM(D39:D44)</f>
        <v>22</v>
      </c>
      <c r="E45">
        <f>SUM(E39:E44)</f>
        <v>413</v>
      </c>
      <c r="F45">
        <f>SUM(F39:F44)</f>
        <v>1</v>
      </c>
      <c r="G45" s="1">
        <f>E45/B45</f>
        <v>5.0243309002433092</v>
      </c>
      <c r="H45" s="1">
        <f>(B45*6)/D45</f>
        <v>22.418181818181822</v>
      </c>
      <c r="I45" s="1">
        <f>E45/D45</f>
        <v>18.772727272727273</v>
      </c>
      <c r="J45" s="3" t="s">
        <v>357</v>
      </c>
    </row>
  </sheetData>
  <hyperlinks>
    <hyperlink ref="A1" location="'Overall ave'!A1" display="(back to front sheet)" xr:uid="{00000000-0004-0000-1C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4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339</v>
      </c>
    </row>
    <row r="2" spans="1:12" x14ac:dyDescent="0.15">
      <c r="A2" s="38" t="s">
        <v>340</v>
      </c>
      <c r="B2" s="5" t="s">
        <v>257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COUNTA(A8:A14)</f>
        <v>6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COUNTA(A40:A46)</f>
        <v>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3" t="s">
        <v>22</v>
      </c>
      <c r="H7" s="3" t="s">
        <v>35</v>
      </c>
      <c r="I7" s="3" t="s">
        <v>114</v>
      </c>
      <c r="J7" s="3" t="s">
        <v>196</v>
      </c>
      <c r="K7" s="3" t="s">
        <v>263</v>
      </c>
      <c r="L7" s="9" t="s">
        <v>276</v>
      </c>
    </row>
    <row r="8" spans="1:12" x14ac:dyDescent="0.15">
      <c r="A8">
        <v>2015</v>
      </c>
      <c r="B8" s="23">
        <v>3</v>
      </c>
      <c r="C8" s="23">
        <v>3</v>
      </c>
      <c r="D8" s="23">
        <v>1</v>
      </c>
      <c r="E8" s="23">
        <v>1</v>
      </c>
      <c r="F8" s="23">
        <v>53</v>
      </c>
      <c r="G8" s="9">
        <v>0</v>
      </c>
      <c r="H8" s="9">
        <v>0</v>
      </c>
      <c r="I8" s="4">
        <f>IF(C8=0,"",ROUND(F8/(C8-D8),3))</f>
        <v>26.5</v>
      </c>
      <c r="J8" s="25">
        <v>26</v>
      </c>
      <c r="L8">
        <v>1</v>
      </c>
    </row>
    <row r="9" spans="1:12" x14ac:dyDescent="0.15">
      <c r="A9">
        <v>2016</v>
      </c>
      <c r="B9" s="23">
        <v>6</v>
      </c>
      <c r="C9" s="23">
        <v>4</v>
      </c>
      <c r="D9" s="23">
        <v>2</v>
      </c>
      <c r="E9" s="23">
        <v>0</v>
      </c>
      <c r="F9" s="23">
        <v>39</v>
      </c>
      <c r="G9" s="23">
        <v>0</v>
      </c>
      <c r="H9" s="23">
        <v>0</v>
      </c>
      <c r="I9" s="4">
        <f>IF(C9-D9=0,"--",F9/(C9-D9))</f>
        <v>19.5</v>
      </c>
      <c r="J9" s="23">
        <v>17</v>
      </c>
      <c r="K9" t="s">
        <v>26</v>
      </c>
      <c r="L9">
        <v>3</v>
      </c>
    </row>
    <row r="10" spans="1:12" x14ac:dyDescent="0.15">
      <c r="A10">
        <v>2017</v>
      </c>
      <c r="B10" s="23">
        <v>6</v>
      </c>
      <c r="C10" s="23">
        <v>5</v>
      </c>
      <c r="D10" s="23">
        <v>1</v>
      </c>
      <c r="E10" s="23">
        <v>0</v>
      </c>
      <c r="F10" s="23">
        <v>49</v>
      </c>
      <c r="G10" s="23">
        <v>0</v>
      </c>
      <c r="H10" s="23">
        <v>0</v>
      </c>
      <c r="I10" s="4">
        <f>IF(C10-D10=0,"--",F10/(C10-D10))</f>
        <v>12.25</v>
      </c>
      <c r="J10" s="23">
        <v>37</v>
      </c>
      <c r="L10" s="23">
        <v>2</v>
      </c>
    </row>
    <row r="11" spans="1:12" x14ac:dyDescent="0.15">
      <c r="A11">
        <v>2018</v>
      </c>
      <c r="B11" s="23">
        <v>3</v>
      </c>
      <c r="C11" s="23">
        <v>3</v>
      </c>
      <c r="D11" s="23">
        <v>1</v>
      </c>
      <c r="E11" s="23">
        <v>1</v>
      </c>
      <c r="F11" s="23">
        <v>21</v>
      </c>
      <c r="G11" s="23">
        <v>0</v>
      </c>
      <c r="H11" s="23">
        <v>0</v>
      </c>
      <c r="I11" s="4">
        <f>IF(C11-D11=0,"--",F11/(C11-D11))</f>
        <v>10.5</v>
      </c>
      <c r="J11" s="23">
        <v>13</v>
      </c>
      <c r="L11" s="23">
        <v>1</v>
      </c>
    </row>
    <row r="12" spans="1:12" x14ac:dyDescent="0.15">
      <c r="A12">
        <v>2019</v>
      </c>
      <c r="B12" s="23">
        <v>3</v>
      </c>
      <c r="C12" s="23">
        <v>2</v>
      </c>
      <c r="D12" s="23">
        <v>1</v>
      </c>
      <c r="E12" s="23">
        <v>0</v>
      </c>
      <c r="F12" s="23">
        <v>13</v>
      </c>
      <c r="G12" s="23">
        <v>0</v>
      </c>
      <c r="H12" s="23">
        <v>0</v>
      </c>
      <c r="I12" s="4">
        <f>IF(C12-D12=0,"--",F12/(C12-D12))</f>
        <v>13</v>
      </c>
      <c r="J12" s="23">
        <v>7</v>
      </c>
      <c r="K12" s="23" t="s">
        <v>26</v>
      </c>
      <c r="L12" s="23">
        <v>0</v>
      </c>
    </row>
    <row r="13" spans="1:12" x14ac:dyDescent="0.15">
      <c r="A13">
        <v>2020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4" t="str">
        <f>IF(C13-D13=0,"--",F13/(C13-D13))</f>
        <v>--</v>
      </c>
      <c r="J13" s="9"/>
      <c r="K13" s="9"/>
      <c r="L13" s="23">
        <v>0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0">SUM(B8:B14)</f>
        <v>21</v>
      </c>
      <c r="C15" s="9">
        <f t="shared" si="0"/>
        <v>17</v>
      </c>
      <c r="D15" s="9">
        <f t="shared" si="0"/>
        <v>6</v>
      </c>
      <c r="E15" s="9">
        <f t="shared" si="0"/>
        <v>2</v>
      </c>
      <c r="F15" s="9">
        <f t="shared" si="0"/>
        <v>175</v>
      </c>
      <c r="G15" s="9">
        <f t="shared" si="0"/>
        <v>0</v>
      </c>
      <c r="H15" s="9">
        <f t="shared" si="0"/>
        <v>0</v>
      </c>
      <c r="I15" s="4">
        <f>F15/(C15-D15)</f>
        <v>15.909090909090908</v>
      </c>
      <c r="J15">
        <f>MAX(J8:J14)</f>
        <v>37</v>
      </c>
      <c r="L15" s="9">
        <f t="shared" ref="L15" si="1">SUM(L8:L14)</f>
        <v>7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118</v>
      </c>
    </row>
    <row r="38" spans="1:10" x14ac:dyDescent="0.15">
      <c r="A38" s="5"/>
    </row>
    <row r="39" spans="1:10" x14ac:dyDescent="0.15">
      <c r="A39" s="3" t="s">
        <v>99</v>
      </c>
      <c r="B39" s="3" t="s">
        <v>58</v>
      </c>
      <c r="C39" s="3" t="s">
        <v>59</v>
      </c>
      <c r="D39" s="3" t="s">
        <v>60</v>
      </c>
      <c r="E39" s="3" t="s">
        <v>34</v>
      </c>
      <c r="F39" s="3" t="s">
        <v>62</v>
      </c>
      <c r="G39" s="4" t="s">
        <v>63</v>
      </c>
      <c r="H39" s="4" t="s">
        <v>64</v>
      </c>
      <c r="I39" s="4" t="s">
        <v>36</v>
      </c>
      <c r="J39" s="4" t="s">
        <v>61</v>
      </c>
    </row>
    <row r="40" spans="1:10" x14ac:dyDescent="0.15">
      <c r="A40">
        <v>2015</v>
      </c>
      <c r="B40" s="23">
        <v>9</v>
      </c>
      <c r="C40" s="23">
        <v>0</v>
      </c>
      <c r="D40" s="9">
        <v>0</v>
      </c>
      <c r="E40" s="23">
        <v>84</v>
      </c>
      <c r="F40" s="23">
        <v>0</v>
      </c>
      <c r="G40" s="10">
        <f t="shared" ref="G40" si="2">IF(ISERROR(E40/B40),"N/A",E40/B40)</f>
        <v>9.3333333333333339</v>
      </c>
      <c r="H40" s="10" t="str">
        <f>IF(ISERROR((B40*6)/D40),"N/A",(B40*6)/D40)</f>
        <v>N/A</v>
      </c>
      <c r="I40" s="10" t="str">
        <f t="shared" ref="I40:I42" si="3">IF(ISERROR(E40/D40),"N/A",E40/D40)</f>
        <v>N/A</v>
      </c>
      <c r="J40" s="3"/>
    </row>
    <row r="41" spans="1:10" x14ac:dyDescent="0.15">
      <c r="A41">
        <v>2016</v>
      </c>
      <c r="B41" s="23">
        <v>17.5</v>
      </c>
      <c r="C41" s="23">
        <v>1</v>
      </c>
      <c r="D41" s="23">
        <v>6</v>
      </c>
      <c r="E41" s="23">
        <v>116</v>
      </c>
      <c r="F41" s="23">
        <v>0</v>
      </c>
      <c r="G41" s="10">
        <f>IF(ISERROR(E41/B41),"N/A",E41/B41)</f>
        <v>6.628571428571429</v>
      </c>
      <c r="H41" s="10">
        <f>IF(ISERROR((B41*6)/D41),"N/A",(B41*6)/D41)</f>
        <v>17.5</v>
      </c>
      <c r="I41" s="10">
        <f t="shared" si="3"/>
        <v>19.333333333333332</v>
      </c>
      <c r="J41" s="3" t="s">
        <v>121</v>
      </c>
    </row>
    <row r="42" spans="1:10" x14ac:dyDescent="0.15">
      <c r="A42">
        <v>2017</v>
      </c>
      <c r="B42" s="23">
        <v>32</v>
      </c>
      <c r="C42" s="23">
        <v>2</v>
      </c>
      <c r="D42" s="23">
        <v>10</v>
      </c>
      <c r="E42" s="23">
        <v>181</v>
      </c>
      <c r="F42" s="23">
        <v>1</v>
      </c>
      <c r="G42" s="52">
        <f>IF(ISERROR(E42/B42),"N/A",E42/B42)</f>
        <v>5.65625</v>
      </c>
      <c r="H42" s="52">
        <f>IF(ISERROR((B42*6)/D42),"N/A",(B42*6)/D42)</f>
        <v>19.2</v>
      </c>
      <c r="I42" s="52">
        <f t="shared" si="3"/>
        <v>18.100000000000001</v>
      </c>
      <c r="J42" s="51" t="s">
        <v>294</v>
      </c>
    </row>
    <row r="43" spans="1:10" x14ac:dyDescent="0.15">
      <c r="A43">
        <v>2018</v>
      </c>
      <c r="B43" s="23">
        <v>13</v>
      </c>
      <c r="C43" s="23">
        <v>1</v>
      </c>
      <c r="D43" s="23">
        <v>5</v>
      </c>
      <c r="E43" s="23">
        <v>52</v>
      </c>
      <c r="F43" s="23">
        <v>0</v>
      </c>
      <c r="G43" s="52">
        <f>IF(ISERROR(E43/B43),"N/A",E43/B43)</f>
        <v>4</v>
      </c>
      <c r="H43" s="52">
        <f>IF(ISERROR((B43*6)/D43),"N/A",(B43*6)/D43)</f>
        <v>15.6</v>
      </c>
      <c r="I43" s="52">
        <f t="shared" ref="I43:I45" si="4">IF(ISERROR(E43/D43),"N/A",E43/D43)</f>
        <v>10.4</v>
      </c>
      <c r="J43" s="51" t="s">
        <v>421</v>
      </c>
    </row>
    <row r="44" spans="1:10" x14ac:dyDescent="0.15">
      <c r="A44">
        <v>2019</v>
      </c>
      <c r="B44" s="23">
        <v>20.5</v>
      </c>
      <c r="C44" s="23">
        <v>3</v>
      </c>
      <c r="D44" s="23">
        <v>4</v>
      </c>
      <c r="E44" s="23">
        <v>58</v>
      </c>
      <c r="F44" s="23">
        <v>0</v>
      </c>
      <c r="G44" s="10">
        <f>IF(ISERROR(E44/B44),"N/A",E44/B44)</f>
        <v>2.8292682926829267</v>
      </c>
      <c r="H44" s="10">
        <f>IF(ISERROR((B44*6)/D44),"N/A",(B44*6)/D44)</f>
        <v>30.75</v>
      </c>
      <c r="I44" s="10">
        <f t="shared" si="4"/>
        <v>14.5</v>
      </c>
      <c r="J44" s="51" t="s">
        <v>434</v>
      </c>
    </row>
    <row r="45" spans="1:10" x14ac:dyDescent="0.15">
      <c r="A45">
        <v>2020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10" t="str">
        <f t="shared" ref="G45" si="5">IF(ISERROR(E45/B45),"N/A",E45/B45)</f>
        <v>N/A</v>
      </c>
      <c r="H45" s="10" t="str">
        <f t="shared" ref="H45" si="6">IF(ISERROR((B45*6)/D45),"N/A",(B45*6)/D45)</f>
        <v>N/A</v>
      </c>
      <c r="I45" s="10" t="str">
        <f t="shared" si="4"/>
        <v>N/A</v>
      </c>
      <c r="J45" s="51" t="s">
        <v>403</v>
      </c>
    </row>
    <row r="46" spans="1:10" x14ac:dyDescent="0.15">
      <c r="B46"/>
      <c r="C46"/>
      <c r="D46"/>
      <c r="E46"/>
      <c r="F46"/>
      <c r="G46" s="1"/>
      <c r="H46" s="1"/>
      <c r="I46" s="1"/>
    </row>
    <row r="47" spans="1:10" x14ac:dyDescent="0.15">
      <c r="A47" t="s">
        <v>55</v>
      </c>
      <c r="B47">
        <f>SUM(B40:B46)</f>
        <v>92</v>
      </c>
      <c r="C47">
        <f>SUM(C40:C46)</f>
        <v>7</v>
      </c>
      <c r="D47">
        <f>SUM(D40:D46)</f>
        <v>25</v>
      </c>
      <c r="E47">
        <f>SUM(E40:E46)</f>
        <v>491</v>
      </c>
      <c r="F47">
        <f>SUM(F40:F46)</f>
        <v>1</v>
      </c>
      <c r="G47" s="1">
        <f>E47/B47</f>
        <v>5.3369565217391308</v>
      </c>
      <c r="H47" s="1">
        <f>(B47*6)/D47</f>
        <v>22.08</v>
      </c>
      <c r="I47" s="1">
        <f>E47/D47</f>
        <v>19.64</v>
      </c>
      <c r="J47" s="3" t="s">
        <v>358</v>
      </c>
    </row>
  </sheetData>
  <hyperlinks>
    <hyperlink ref="A1" location="'Overall ave'!A1" display="(back to front sheet)" xr:uid="{00000000-0004-0000-1D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4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54" t="s">
        <v>288</v>
      </c>
    </row>
    <row r="2" spans="1:12" x14ac:dyDescent="0.15">
      <c r="A2" s="5" t="s">
        <v>286</v>
      </c>
      <c r="B2" s="5" t="s">
        <v>287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COUNTA(A8:A14)</f>
        <v>6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5</v>
      </c>
      <c r="L4" s="9">
        <v>7</v>
      </c>
    </row>
    <row r="5" spans="1:12" hidden="1" x14ac:dyDescent="0.15">
      <c r="A5" s="9">
        <f>COUNTA(A40:A46)</f>
        <v>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L5" s="9"/>
    </row>
    <row r="6" spans="1:12" x14ac:dyDescent="0.15">
      <c r="A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3" t="s">
        <v>22</v>
      </c>
      <c r="H7" s="3" t="s">
        <v>35</v>
      </c>
      <c r="I7" s="3" t="s">
        <v>114</v>
      </c>
      <c r="J7" s="3" t="s">
        <v>196</v>
      </c>
      <c r="K7" s="3" t="s">
        <v>263</v>
      </c>
      <c r="L7" s="9" t="s">
        <v>276</v>
      </c>
    </row>
    <row r="8" spans="1:12" x14ac:dyDescent="0.15">
      <c r="A8">
        <v>2015</v>
      </c>
      <c r="B8" s="23">
        <v>1</v>
      </c>
      <c r="C8" s="23">
        <v>1</v>
      </c>
      <c r="D8" s="23">
        <v>1</v>
      </c>
      <c r="E8" s="23">
        <v>0</v>
      </c>
      <c r="F8" s="23">
        <v>119</v>
      </c>
      <c r="G8" s="9">
        <v>1</v>
      </c>
      <c r="H8" s="9">
        <v>0</v>
      </c>
      <c r="I8" s="4" t="str">
        <f>IFERROR(ROUND(F8/(C8-D8),3),"--")</f>
        <v>--</v>
      </c>
      <c r="J8" s="25">
        <v>119</v>
      </c>
      <c r="K8" t="s">
        <v>356</v>
      </c>
      <c r="L8">
        <v>0</v>
      </c>
    </row>
    <row r="9" spans="1:12" x14ac:dyDescent="0.15">
      <c r="A9">
        <v>2016</v>
      </c>
      <c r="B9" s="23">
        <v>4</v>
      </c>
      <c r="C9" s="23">
        <v>2</v>
      </c>
      <c r="D9" s="23">
        <v>2</v>
      </c>
      <c r="E9" s="23">
        <v>0</v>
      </c>
      <c r="F9" s="23">
        <v>66</v>
      </c>
      <c r="G9" s="23">
        <v>0</v>
      </c>
      <c r="H9" s="23">
        <v>0</v>
      </c>
      <c r="I9" s="4" t="str">
        <f>IFERROR(ROUND(F9/(C9-D9),3),"--")</f>
        <v>--</v>
      </c>
      <c r="J9" s="23">
        <v>47</v>
      </c>
      <c r="K9" t="s">
        <v>356</v>
      </c>
      <c r="L9">
        <v>3</v>
      </c>
    </row>
    <row r="10" spans="1:12" x14ac:dyDescent="0.15">
      <c r="A10">
        <v>2017</v>
      </c>
      <c r="B10" s="23">
        <v>2</v>
      </c>
      <c r="C10" s="23">
        <v>1</v>
      </c>
      <c r="D10" s="23">
        <v>0</v>
      </c>
      <c r="E10" s="23">
        <v>0</v>
      </c>
      <c r="F10" s="23">
        <v>4</v>
      </c>
      <c r="G10" s="23">
        <v>0</v>
      </c>
      <c r="H10" s="23">
        <v>0</v>
      </c>
      <c r="I10" s="4">
        <f>IF(C10-D10=0,"--",F10/(C10-D10))</f>
        <v>4</v>
      </c>
      <c r="J10" s="23">
        <v>45</v>
      </c>
      <c r="L10" s="23">
        <v>0</v>
      </c>
    </row>
    <row r="11" spans="1:12" x14ac:dyDescent="0.15">
      <c r="A11">
        <v>2018</v>
      </c>
      <c r="B11" s="23">
        <v>1</v>
      </c>
      <c r="C11" s="23">
        <v>1</v>
      </c>
      <c r="D11" s="23">
        <v>0</v>
      </c>
      <c r="E11" s="23">
        <v>1</v>
      </c>
      <c r="F11" s="23">
        <v>0</v>
      </c>
      <c r="G11" s="23">
        <v>0</v>
      </c>
      <c r="H11" s="23">
        <v>0</v>
      </c>
      <c r="I11" s="4">
        <f>IF(C11-D11=0,"--",F11/(C11-D11))</f>
        <v>0</v>
      </c>
      <c r="J11" s="23">
        <v>0</v>
      </c>
      <c r="L11" s="23">
        <v>0</v>
      </c>
    </row>
    <row r="12" spans="1:12" x14ac:dyDescent="0.15">
      <c r="A12">
        <v>2019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4" t="s">
        <v>236</v>
      </c>
      <c r="J12" s="23">
        <v>0</v>
      </c>
      <c r="L12" s="23">
        <v>0</v>
      </c>
    </row>
    <row r="13" spans="1:12" x14ac:dyDescent="0.15">
      <c r="A13">
        <v>2020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4" t="str">
        <f>IF(C13-D13=0,"--",F13/(C13-D13))</f>
        <v>--</v>
      </c>
      <c r="J13" s="9"/>
      <c r="K13" s="9"/>
      <c r="L13" s="23">
        <v>0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0">SUM(B8:B14)</f>
        <v>8</v>
      </c>
      <c r="C15" s="9">
        <f t="shared" si="0"/>
        <v>5</v>
      </c>
      <c r="D15" s="9">
        <f t="shared" si="0"/>
        <v>3</v>
      </c>
      <c r="E15" s="9">
        <f t="shared" si="0"/>
        <v>1</v>
      </c>
      <c r="F15" s="9">
        <f t="shared" si="0"/>
        <v>189</v>
      </c>
      <c r="G15" s="9">
        <f t="shared" si="0"/>
        <v>1</v>
      </c>
      <c r="H15" s="9">
        <f t="shared" si="0"/>
        <v>0</v>
      </c>
      <c r="I15" s="4">
        <f>IFERROR(ROUND(F15/(C15-D15),3),"--")</f>
        <v>94.5</v>
      </c>
      <c r="J15">
        <f>MAX(J8:J14)</f>
        <v>119</v>
      </c>
      <c r="K15" t="str">
        <f>IF(INDEX(K7:K14,MATCH(J15,J7:J14,0),)=0,"",INDEX(K7:K14,MATCH(J15,J7:J14,0),))</f>
        <v>NO</v>
      </c>
      <c r="L15" s="9">
        <f>SUM(L8:L14)</f>
        <v>3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118</v>
      </c>
    </row>
    <row r="38" spans="1:10" x14ac:dyDescent="0.15">
      <c r="A38" s="5"/>
    </row>
    <row r="39" spans="1:10" x14ac:dyDescent="0.15">
      <c r="A39" s="3" t="s">
        <v>99</v>
      </c>
      <c r="B39" s="3" t="s">
        <v>58</v>
      </c>
      <c r="C39" s="3" t="s">
        <v>59</v>
      </c>
      <c r="D39" s="3" t="s">
        <v>60</v>
      </c>
      <c r="E39" s="3" t="s">
        <v>34</v>
      </c>
      <c r="F39" s="3" t="s">
        <v>62</v>
      </c>
      <c r="G39" s="4" t="s">
        <v>63</v>
      </c>
      <c r="H39" s="4" t="s">
        <v>64</v>
      </c>
      <c r="I39" s="4" t="s">
        <v>36</v>
      </c>
      <c r="J39" s="4" t="s">
        <v>61</v>
      </c>
    </row>
    <row r="40" spans="1:10" x14ac:dyDescent="0.15">
      <c r="A40">
        <v>2015</v>
      </c>
      <c r="B40" s="34">
        <v>11</v>
      </c>
      <c r="C40" s="23">
        <v>2</v>
      </c>
      <c r="D40" s="9">
        <v>1</v>
      </c>
      <c r="E40" s="23">
        <v>36</v>
      </c>
      <c r="F40" s="23">
        <v>0</v>
      </c>
      <c r="G40" s="10">
        <f t="shared" ref="G40" si="1">IF(ISERROR(E40/B40),"N/A",E40/B40)</f>
        <v>3.2727272727272729</v>
      </c>
      <c r="H40" s="10">
        <f>IF(ISERROR((B40*6)/D40),"N/A",(B40*6)/D40)</f>
        <v>66</v>
      </c>
      <c r="I40" s="10">
        <f t="shared" ref="I40:I42" si="2">IF(ISERROR(E40/D40),"N/A",E40/D40)</f>
        <v>36</v>
      </c>
      <c r="J40" s="3" t="s">
        <v>359</v>
      </c>
    </row>
    <row r="41" spans="1:10" x14ac:dyDescent="0.15">
      <c r="A41">
        <v>2016</v>
      </c>
      <c r="B41" s="34">
        <v>27.04</v>
      </c>
      <c r="C41" s="23">
        <v>7</v>
      </c>
      <c r="D41" s="23">
        <v>8</v>
      </c>
      <c r="E41" s="23">
        <v>81</v>
      </c>
      <c r="F41" s="23">
        <v>1</v>
      </c>
      <c r="G41" s="10">
        <f>IF(ISERROR(E41/B41),"N/A",E41/B41)</f>
        <v>2.995562130177515</v>
      </c>
      <c r="H41" s="10">
        <f>IF(ISERROR((B41*6)/D41),"N/A",(B41*6)/D41)</f>
        <v>20.28</v>
      </c>
      <c r="I41" s="10">
        <f t="shared" si="2"/>
        <v>10.125</v>
      </c>
      <c r="J41" s="3" t="s">
        <v>358</v>
      </c>
    </row>
    <row r="42" spans="1:10" x14ac:dyDescent="0.15">
      <c r="A42">
        <v>2017</v>
      </c>
      <c r="B42" s="23">
        <v>19</v>
      </c>
      <c r="C42" s="23">
        <v>1</v>
      </c>
      <c r="D42" s="23">
        <v>4</v>
      </c>
      <c r="E42" s="23">
        <v>45</v>
      </c>
      <c r="F42" s="23">
        <v>0</v>
      </c>
      <c r="G42" s="52">
        <f>IF(ISERROR(E42/B42),"N/A",E42/B42)</f>
        <v>2.3684210526315788</v>
      </c>
      <c r="H42" s="52">
        <f>IF(ISERROR((B42*6)/D42),"N/A",(B42*6)/D42)</f>
        <v>28.5</v>
      </c>
      <c r="I42" s="52">
        <f t="shared" si="2"/>
        <v>11.25</v>
      </c>
      <c r="J42" s="51" t="s">
        <v>360</v>
      </c>
    </row>
    <row r="43" spans="1:10" x14ac:dyDescent="0.15">
      <c r="A43">
        <v>2018</v>
      </c>
      <c r="B43" s="23">
        <v>2</v>
      </c>
      <c r="C43" s="23">
        <v>0</v>
      </c>
      <c r="D43" s="23">
        <v>0</v>
      </c>
      <c r="E43" s="23">
        <v>14</v>
      </c>
      <c r="F43" s="23">
        <v>0</v>
      </c>
      <c r="G43" s="52">
        <f>IF(ISERROR(E43/B43),"N/A",E43/B43)</f>
        <v>7</v>
      </c>
      <c r="H43" s="10" t="str">
        <f>IF(ISERROR((B43*6)/D43),"N/A",(B43*6)/D43)</f>
        <v>N/A</v>
      </c>
      <c r="I43" s="10" t="str">
        <f t="shared" ref="I43" si="3">IF(ISERROR(E43/D43),"N/A",E43/D43)</f>
        <v>N/A</v>
      </c>
      <c r="J43" s="51" t="s">
        <v>422</v>
      </c>
    </row>
    <row r="44" spans="1:10" x14ac:dyDescent="0.15">
      <c r="A44">
        <v>2019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52" t="s">
        <v>169</v>
      </c>
      <c r="H44" s="10" t="s">
        <v>169</v>
      </c>
      <c r="I44" s="10" t="s">
        <v>169</v>
      </c>
      <c r="J44" s="51" t="s">
        <v>403</v>
      </c>
    </row>
    <row r="45" spans="1:10" x14ac:dyDescent="0.15">
      <c r="A45">
        <v>2020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10" t="str">
        <f t="shared" ref="G45" si="4">IF(ISERROR(E45/B45),"N/A",E45/B45)</f>
        <v>N/A</v>
      </c>
      <c r="H45" s="10" t="str">
        <f t="shared" ref="H45" si="5">IF(ISERROR((B45*6)/D45),"N/A",(B45*6)/D45)</f>
        <v>N/A</v>
      </c>
      <c r="I45" s="10" t="str">
        <f t="shared" ref="I45" si="6">IF(ISERROR(E45/D45),"N/A",E45/D45)</f>
        <v>N/A</v>
      </c>
      <c r="J45" s="51" t="s">
        <v>403</v>
      </c>
    </row>
    <row r="46" spans="1:10" x14ac:dyDescent="0.15">
      <c r="B46"/>
      <c r="C46"/>
      <c r="D46"/>
      <c r="E46"/>
      <c r="F46"/>
      <c r="G46" s="1"/>
      <c r="H46" s="1"/>
      <c r="I46" s="1"/>
    </row>
    <row r="47" spans="1:10" x14ac:dyDescent="0.15">
      <c r="A47" t="s">
        <v>55</v>
      </c>
      <c r="B47">
        <f>SUM(B40:B46)</f>
        <v>59.04</v>
      </c>
      <c r="C47">
        <f>SUM(C40:C46)</f>
        <v>10</v>
      </c>
      <c r="D47">
        <f>SUM(D40:D46)</f>
        <v>13</v>
      </c>
      <c r="E47">
        <f>SUM(E40:E46)</f>
        <v>176</v>
      </c>
      <c r="F47">
        <f>SUM(F40:F46)</f>
        <v>1</v>
      </c>
      <c r="G47" s="1">
        <f>E47/B47</f>
        <v>2.9810298102981032</v>
      </c>
      <c r="H47" s="1">
        <f>(B47*6)/D47</f>
        <v>27.24923076923077</v>
      </c>
      <c r="I47" s="1">
        <f>E47/D47</f>
        <v>13.538461538461538</v>
      </c>
      <c r="J47" s="3" t="s">
        <v>294</v>
      </c>
    </row>
  </sheetData>
  <hyperlinks>
    <hyperlink ref="A1" location="'Overall ave'!A1" display="(back to front sheet)" xr:uid="{00000000-0004-0000-1E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8"/>
  <dimension ref="A1:L49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</row>
    <row r="2" spans="1:12" x14ac:dyDescent="0.15">
      <c r="A2" s="5" t="s">
        <v>154</v>
      </c>
      <c r="B2" s="5" t="s">
        <v>155</v>
      </c>
    </row>
    <row r="3" spans="1:12" x14ac:dyDescent="0.15">
      <c r="A3" s="5" t="s">
        <v>108</v>
      </c>
      <c r="B3" s="17"/>
    </row>
    <row r="5" spans="1:12" x14ac:dyDescent="0.15">
      <c r="A5" t="s">
        <v>99</v>
      </c>
      <c r="B5" s="9" t="s">
        <v>140</v>
      </c>
      <c r="C5" s="9" t="s">
        <v>141</v>
      </c>
      <c r="D5" s="9" t="s">
        <v>26</v>
      </c>
      <c r="E5" s="9" t="s">
        <v>265</v>
      </c>
      <c r="F5" s="9" t="s">
        <v>34</v>
      </c>
      <c r="G5" s="9" t="s">
        <v>22</v>
      </c>
      <c r="H5" s="9" t="s">
        <v>35</v>
      </c>
      <c r="I5" s="9" t="s">
        <v>114</v>
      </c>
      <c r="J5" s="9" t="s">
        <v>196</v>
      </c>
      <c r="K5" s="9" t="s">
        <v>444</v>
      </c>
      <c r="L5" s="9" t="s">
        <v>276</v>
      </c>
    </row>
    <row r="6" spans="1:12" x14ac:dyDescent="0.15">
      <c r="A6">
        <v>2008</v>
      </c>
      <c r="B6" s="9">
        <v>3</v>
      </c>
      <c r="C6" s="9">
        <v>3</v>
      </c>
      <c r="D6" s="9">
        <v>0</v>
      </c>
      <c r="E6" s="9">
        <v>2</v>
      </c>
      <c r="F6" s="9">
        <v>13</v>
      </c>
      <c r="I6" s="1">
        <f>IF(C6=0,"",ROUND(F6/(C6-D6),3))</f>
        <v>4.3330000000000002</v>
      </c>
      <c r="J6">
        <v>13</v>
      </c>
      <c r="L6">
        <v>0</v>
      </c>
    </row>
    <row r="7" spans="1:12" x14ac:dyDescent="0.15">
      <c r="A7">
        <v>2009</v>
      </c>
      <c r="B7" s="9">
        <v>7</v>
      </c>
      <c r="C7" s="9">
        <v>6</v>
      </c>
      <c r="D7" s="9">
        <v>1</v>
      </c>
      <c r="E7" s="9">
        <v>1</v>
      </c>
      <c r="F7" s="9">
        <v>28</v>
      </c>
      <c r="I7" s="1">
        <f>IF(C7=0,"",ROUND(F7/(C7-D7),3))</f>
        <v>5.6</v>
      </c>
      <c r="J7">
        <v>14</v>
      </c>
    </row>
    <row r="8" spans="1:12" x14ac:dyDescent="0.15">
      <c r="A8">
        <v>2010</v>
      </c>
      <c r="B8"/>
      <c r="C8"/>
      <c r="D8"/>
      <c r="E8"/>
      <c r="F8"/>
      <c r="G8"/>
      <c r="H8"/>
    </row>
    <row r="9" spans="1:12" x14ac:dyDescent="0.15">
      <c r="A9">
        <v>2011</v>
      </c>
      <c r="B9">
        <v>5</v>
      </c>
      <c r="C9">
        <v>5</v>
      </c>
      <c r="D9">
        <v>3</v>
      </c>
      <c r="E9"/>
      <c r="F9">
        <v>33</v>
      </c>
      <c r="G9"/>
      <c r="H9"/>
      <c r="I9" s="1">
        <f>IF(C9=0,"",ROUND(F9/(C9-D9),3))</f>
        <v>16.5</v>
      </c>
      <c r="J9">
        <v>18</v>
      </c>
    </row>
    <row r="10" spans="1:12" x14ac:dyDescent="0.15">
      <c r="A10">
        <v>2012</v>
      </c>
      <c r="B10" s="9">
        <v>2</v>
      </c>
      <c r="C10" s="9">
        <v>1</v>
      </c>
      <c r="D10" s="9">
        <v>0</v>
      </c>
      <c r="E10" s="9">
        <v>1</v>
      </c>
      <c r="F10" s="9">
        <v>0</v>
      </c>
      <c r="I10" s="1">
        <f>IF(C10=0,"",ROUND(F10/(C10-D10),3))</f>
        <v>0</v>
      </c>
    </row>
    <row r="11" spans="1:12" x14ac:dyDescent="0.15">
      <c r="A11">
        <v>2013</v>
      </c>
      <c r="I11" s="9"/>
    </row>
    <row r="12" spans="1:12" x14ac:dyDescent="0.15">
      <c r="A12">
        <v>2014</v>
      </c>
      <c r="B12" s="9">
        <v>3</v>
      </c>
      <c r="C12" s="9">
        <v>3</v>
      </c>
      <c r="D12" s="9">
        <v>2</v>
      </c>
      <c r="E12" s="9">
        <v>1</v>
      </c>
      <c r="F12" s="9">
        <v>12</v>
      </c>
      <c r="I12" s="1">
        <f>IF(C12=0,"",ROUND(F12/(C12-D12),3))</f>
        <v>12</v>
      </c>
      <c r="J12">
        <v>12</v>
      </c>
    </row>
    <row r="13" spans="1:12" x14ac:dyDescent="0.15">
      <c r="A13">
        <v>2015</v>
      </c>
      <c r="B13" s="9">
        <v>5</v>
      </c>
      <c r="C13" s="9">
        <v>2</v>
      </c>
      <c r="D13" s="9">
        <v>0</v>
      </c>
      <c r="F13" s="9">
        <v>0</v>
      </c>
      <c r="I13" s="1">
        <f>IF(C13=0,"",ROUND(F13/(C13-D13),3))</f>
        <v>0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0">SUM(B6:B14)</f>
        <v>25</v>
      </c>
      <c r="C15" s="9">
        <f t="shared" si="0"/>
        <v>20</v>
      </c>
      <c r="D15" s="9">
        <f t="shared" si="0"/>
        <v>6</v>
      </c>
      <c r="E15" s="9">
        <f t="shared" si="0"/>
        <v>5</v>
      </c>
      <c r="F15" s="9">
        <f t="shared" si="0"/>
        <v>86</v>
      </c>
      <c r="G15" s="9">
        <f t="shared" si="0"/>
        <v>0</v>
      </c>
      <c r="H15" s="9">
        <f t="shared" si="0"/>
        <v>0</v>
      </c>
      <c r="I15" s="10">
        <f>F15/(C15-D15)</f>
        <v>6.1428571428571432</v>
      </c>
      <c r="J15">
        <f>MAX(J6:J14)</f>
        <v>18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118</v>
      </c>
    </row>
    <row r="38" spans="1:10" x14ac:dyDescent="0.15">
      <c r="A38" s="5"/>
    </row>
    <row r="39" spans="1:10" x14ac:dyDescent="0.15">
      <c r="A39" t="s">
        <v>99</v>
      </c>
      <c r="B39" t="s">
        <v>58</v>
      </c>
      <c r="C39" t="s">
        <v>59</v>
      </c>
      <c r="D39" t="s">
        <v>60</v>
      </c>
      <c r="E39" t="s">
        <v>34</v>
      </c>
      <c r="F39" t="s">
        <v>62</v>
      </c>
      <c r="G39" s="1" t="s">
        <v>63</v>
      </c>
      <c r="H39" s="1" t="s">
        <v>64</v>
      </c>
      <c r="I39" s="1" t="s">
        <v>36</v>
      </c>
      <c r="J39" s="1" t="s">
        <v>61</v>
      </c>
    </row>
    <row r="40" spans="1:10" x14ac:dyDescent="0.15">
      <c r="A40">
        <v>2008</v>
      </c>
      <c r="B40">
        <v>2</v>
      </c>
      <c r="C40">
        <v>0</v>
      </c>
      <c r="D40">
        <v>0</v>
      </c>
      <c r="E40">
        <v>13</v>
      </c>
      <c r="F40"/>
      <c r="G40" s="10">
        <f t="shared" ref="G40:G43" si="1">IF(ISERROR(E40/B40),"N/A",E40/B40)</f>
        <v>6.5</v>
      </c>
      <c r="H40" s="10" t="str">
        <f t="shared" ref="H40:H43" si="2">IF(ISERROR((B40*6)/D40),"N/A",(B40*6)/D40)</f>
        <v>N/A</v>
      </c>
      <c r="I40" s="10" t="str">
        <f t="shared" ref="I40:I41" si="3">IF(ISERROR(E40/D40),"N/A",E40/D40)</f>
        <v>N/A</v>
      </c>
      <c r="J40" t="s">
        <v>202</v>
      </c>
    </row>
    <row r="41" spans="1:10" x14ac:dyDescent="0.15">
      <c r="A41">
        <v>2009</v>
      </c>
      <c r="B41">
        <v>17</v>
      </c>
      <c r="C41">
        <v>3</v>
      </c>
      <c r="D41">
        <v>2</v>
      </c>
      <c r="E41">
        <v>69</v>
      </c>
      <c r="F41"/>
      <c r="G41" s="10">
        <f t="shared" si="1"/>
        <v>4.0588235294117645</v>
      </c>
      <c r="H41" s="10">
        <f t="shared" si="2"/>
        <v>51</v>
      </c>
      <c r="I41" s="10">
        <f t="shared" si="3"/>
        <v>34.5</v>
      </c>
      <c r="J41" t="s">
        <v>191</v>
      </c>
    </row>
    <row r="42" spans="1:10" x14ac:dyDescent="0.15">
      <c r="A42">
        <v>2010</v>
      </c>
      <c r="B42"/>
      <c r="C42"/>
      <c r="D42"/>
      <c r="E42"/>
      <c r="F42"/>
      <c r="G42" s="10"/>
      <c r="H42" s="10"/>
      <c r="I42" s="10"/>
    </row>
    <row r="43" spans="1:10" x14ac:dyDescent="0.15">
      <c r="A43">
        <v>2011</v>
      </c>
      <c r="B43">
        <v>22.5</v>
      </c>
      <c r="C43">
        <v>2</v>
      </c>
      <c r="D43">
        <v>7</v>
      </c>
      <c r="E43">
        <v>115</v>
      </c>
      <c r="F43"/>
      <c r="G43" s="10">
        <f t="shared" si="1"/>
        <v>5.1111111111111107</v>
      </c>
      <c r="H43" s="10">
        <f t="shared" si="2"/>
        <v>19.285714285714285</v>
      </c>
      <c r="I43" s="10">
        <f>IF(ISERROR(E43/D43),"N/A",E43/D43)</f>
        <v>16.428571428571427</v>
      </c>
      <c r="J43" t="s">
        <v>12</v>
      </c>
    </row>
    <row r="44" spans="1:10" x14ac:dyDescent="0.15">
      <c r="A44">
        <v>2012</v>
      </c>
      <c r="B44"/>
      <c r="C44"/>
      <c r="D44"/>
      <c r="E44"/>
      <c r="F44"/>
      <c r="G44" s="10"/>
      <c r="H44" s="10"/>
      <c r="I44" s="10"/>
    </row>
    <row r="45" spans="1:10" x14ac:dyDescent="0.15">
      <c r="A45">
        <v>2013</v>
      </c>
      <c r="B45"/>
      <c r="C45"/>
      <c r="D45"/>
      <c r="E45"/>
      <c r="F45"/>
      <c r="G45" s="10"/>
      <c r="H45" s="10"/>
      <c r="I45" s="10"/>
    </row>
    <row r="46" spans="1:10" x14ac:dyDescent="0.15">
      <c r="A46">
        <v>2014</v>
      </c>
      <c r="B46">
        <v>21</v>
      </c>
      <c r="C46">
        <v>1</v>
      </c>
      <c r="D46">
        <v>1</v>
      </c>
      <c r="E46">
        <v>100</v>
      </c>
      <c r="F46"/>
      <c r="G46" s="10">
        <f>IF(ISERROR(E46/B46),"N/A",E46/B46)</f>
        <v>4.7619047619047619</v>
      </c>
      <c r="H46" s="10">
        <f>IF(ISERROR((B46*6)/D46),"N/A",(B46*6)/D46)</f>
        <v>126</v>
      </c>
      <c r="I46" s="10">
        <f>IF(ISERROR(E46/D46),"N/A",E46/D46)</f>
        <v>100</v>
      </c>
      <c r="J46" t="s">
        <v>237</v>
      </c>
    </row>
    <row r="47" spans="1:10" x14ac:dyDescent="0.15">
      <c r="A47">
        <v>2015</v>
      </c>
      <c r="B47">
        <v>11.5</v>
      </c>
      <c r="C47">
        <v>2</v>
      </c>
      <c r="D47">
        <v>5</v>
      </c>
      <c r="E47">
        <v>58</v>
      </c>
      <c r="F47"/>
      <c r="G47" s="10">
        <f>IF(ISERROR(E47/B47),"N/A",E47/B47)</f>
        <v>5.0434782608695654</v>
      </c>
      <c r="H47" s="10">
        <f>IF(ISERROR((B47*6)/D47),"N/A",(B47*6)/D47)</f>
        <v>13.8</v>
      </c>
      <c r="I47" s="10">
        <f>IF(ISERROR(E47/D47),"N/A",E47/D47)</f>
        <v>11.6</v>
      </c>
      <c r="J47" t="s">
        <v>245</v>
      </c>
    </row>
    <row r="48" spans="1:10" x14ac:dyDescent="0.15">
      <c r="B48"/>
      <c r="C48"/>
      <c r="D48"/>
      <c r="E48"/>
      <c r="F48"/>
      <c r="G48" s="1"/>
      <c r="H48" s="1"/>
      <c r="I48" s="1"/>
    </row>
    <row r="49" spans="1:10" x14ac:dyDescent="0.15">
      <c r="A49" t="s">
        <v>55</v>
      </c>
      <c r="B49">
        <f>SUM(B40:B48)</f>
        <v>74</v>
      </c>
      <c r="C49">
        <f>SUM(C40:C48)</f>
        <v>8</v>
      </c>
      <c r="D49">
        <f>SUM(D40:D48)</f>
        <v>15</v>
      </c>
      <c r="E49">
        <f>SUM(E40:E48)</f>
        <v>355</v>
      </c>
      <c r="F49">
        <f>SUM(F40:F48)</f>
        <v>0</v>
      </c>
      <c r="G49" s="1">
        <f>E49/B49</f>
        <v>4.7972972972972974</v>
      </c>
      <c r="H49" s="1">
        <f>(B49*6)/D49</f>
        <v>29.6</v>
      </c>
      <c r="I49" s="1">
        <f>E49/D49</f>
        <v>23.666666666666668</v>
      </c>
      <c r="J49" t="s">
        <v>12</v>
      </c>
    </row>
  </sheetData>
  <hyperlinks>
    <hyperlink ref="A1" location="'Overall ave'!A1" display="(back to front sheet)" xr:uid="{00000000-0004-0000-1F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9"/>
  <dimension ref="A1:L3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</row>
    <row r="2" spans="1:12" x14ac:dyDescent="0.15">
      <c r="A2" s="5" t="s">
        <v>153</v>
      </c>
      <c r="B2" s="5" t="s">
        <v>120</v>
      </c>
    </row>
    <row r="3" spans="1:12" x14ac:dyDescent="0.15">
      <c r="A3" s="5" t="s">
        <v>108</v>
      </c>
      <c r="B3" s="17"/>
    </row>
    <row r="5" spans="1:12" x14ac:dyDescent="0.15">
      <c r="A5" t="s">
        <v>99</v>
      </c>
      <c r="B5" s="9" t="s">
        <v>140</v>
      </c>
      <c r="C5" s="9" t="s">
        <v>141</v>
      </c>
      <c r="D5" s="9" t="s">
        <v>26</v>
      </c>
      <c r="E5" s="9" t="s">
        <v>265</v>
      </c>
      <c r="F5" s="9" t="s">
        <v>34</v>
      </c>
      <c r="G5" s="9" t="s">
        <v>22</v>
      </c>
      <c r="H5" s="9" t="s">
        <v>35</v>
      </c>
      <c r="I5" s="9" t="s">
        <v>114</v>
      </c>
      <c r="J5" s="9" t="s">
        <v>196</v>
      </c>
      <c r="K5" s="9" t="s">
        <v>263</v>
      </c>
      <c r="L5" s="9" t="s">
        <v>276</v>
      </c>
    </row>
    <row r="6" spans="1:12" x14ac:dyDescent="0.15">
      <c r="A6">
        <v>2008</v>
      </c>
      <c r="B6" s="9">
        <v>2</v>
      </c>
      <c r="C6" s="9">
        <v>2</v>
      </c>
      <c r="D6" s="9">
        <v>0</v>
      </c>
      <c r="E6" s="9">
        <v>0</v>
      </c>
      <c r="F6" s="9">
        <v>8</v>
      </c>
      <c r="I6" s="1">
        <f t="shared" ref="I6:I13" si="0">IF(C6=0,"",ROUND(F6/(C6-D6),3))</f>
        <v>4</v>
      </c>
      <c r="J6">
        <v>5</v>
      </c>
      <c r="L6">
        <v>0</v>
      </c>
    </row>
    <row r="7" spans="1:12" x14ac:dyDescent="0.15">
      <c r="A7">
        <v>2009</v>
      </c>
      <c r="B7" s="9">
        <v>5</v>
      </c>
      <c r="C7" s="9">
        <v>4</v>
      </c>
      <c r="D7" s="9">
        <v>1</v>
      </c>
      <c r="F7" s="9">
        <v>34</v>
      </c>
      <c r="I7" s="1">
        <f t="shared" si="0"/>
        <v>11.333</v>
      </c>
      <c r="J7">
        <v>17</v>
      </c>
    </row>
    <row r="8" spans="1:12" x14ac:dyDescent="0.15">
      <c r="A8">
        <v>2010</v>
      </c>
      <c r="B8">
        <v>8</v>
      </c>
      <c r="C8">
        <v>8</v>
      </c>
      <c r="D8">
        <v>1</v>
      </c>
      <c r="E8"/>
      <c r="F8">
        <v>194</v>
      </c>
      <c r="G8"/>
      <c r="H8"/>
      <c r="I8" s="1">
        <f t="shared" si="0"/>
        <v>27.713999999999999</v>
      </c>
      <c r="J8">
        <v>42</v>
      </c>
    </row>
    <row r="9" spans="1:12" x14ac:dyDescent="0.15">
      <c r="A9">
        <v>2011</v>
      </c>
      <c r="B9">
        <v>8</v>
      </c>
      <c r="C9">
        <v>6</v>
      </c>
      <c r="D9">
        <v>2</v>
      </c>
      <c r="E9">
        <v>1</v>
      </c>
      <c r="F9">
        <v>29</v>
      </c>
      <c r="G9"/>
      <c r="H9"/>
      <c r="I9" s="1">
        <f t="shared" si="0"/>
        <v>7.25</v>
      </c>
      <c r="J9">
        <v>8</v>
      </c>
    </row>
    <row r="10" spans="1:12" x14ac:dyDescent="0.15">
      <c r="A10">
        <v>2012</v>
      </c>
      <c r="B10" s="9">
        <v>5</v>
      </c>
      <c r="C10" s="9">
        <v>4</v>
      </c>
      <c r="D10" s="9">
        <v>1</v>
      </c>
      <c r="E10" s="9">
        <v>1</v>
      </c>
      <c r="F10" s="9">
        <v>73</v>
      </c>
      <c r="I10" s="1">
        <f t="shared" si="0"/>
        <v>24.332999999999998</v>
      </c>
      <c r="J10">
        <v>47</v>
      </c>
    </row>
    <row r="11" spans="1:12" x14ac:dyDescent="0.15">
      <c r="A11">
        <v>2013</v>
      </c>
      <c r="B11" s="23">
        <v>6</v>
      </c>
      <c r="C11" s="23">
        <v>6</v>
      </c>
      <c r="D11" s="23">
        <v>0</v>
      </c>
      <c r="E11" s="23"/>
      <c r="F11" s="23">
        <v>100</v>
      </c>
      <c r="I11" s="1">
        <f t="shared" si="0"/>
        <v>16.667000000000002</v>
      </c>
      <c r="J11">
        <v>37</v>
      </c>
      <c r="L11">
        <v>1</v>
      </c>
    </row>
    <row r="12" spans="1:12" x14ac:dyDescent="0.15">
      <c r="A12">
        <v>2014</v>
      </c>
      <c r="B12" s="23">
        <v>5</v>
      </c>
      <c r="C12" s="23">
        <v>5</v>
      </c>
      <c r="D12" s="23">
        <v>0</v>
      </c>
      <c r="E12" s="23">
        <v>2</v>
      </c>
      <c r="F12" s="23">
        <v>23</v>
      </c>
      <c r="I12" s="1">
        <f t="shared" si="0"/>
        <v>4.5999999999999996</v>
      </c>
      <c r="J12">
        <v>21</v>
      </c>
      <c r="L12">
        <v>2</v>
      </c>
    </row>
    <row r="13" spans="1:12" x14ac:dyDescent="0.15">
      <c r="A13">
        <v>2015</v>
      </c>
      <c r="B13" s="23">
        <v>4</v>
      </c>
      <c r="C13" s="23">
        <v>4</v>
      </c>
      <c r="D13" s="23">
        <v>1</v>
      </c>
      <c r="E13" s="23"/>
      <c r="F13" s="23">
        <v>48</v>
      </c>
      <c r="I13" s="1">
        <f t="shared" si="0"/>
        <v>16</v>
      </c>
      <c r="J13">
        <v>33</v>
      </c>
      <c r="L13">
        <v>1</v>
      </c>
    </row>
    <row r="14" spans="1:12" x14ac:dyDescent="0.15">
      <c r="I14" s="9"/>
    </row>
    <row r="15" spans="1:12" x14ac:dyDescent="0.15">
      <c r="A15" t="s">
        <v>142</v>
      </c>
      <c r="B15" s="9">
        <f t="shared" ref="B15:H15" si="1">SUM(B6:B14)</f>
        <v>43</v>
      </c>
      <c r="C15" s="9">
        <f t="shared" si="1"/>
        <v>39</v>
      </c>
      <c r="D15" s="9">
        <f t="shared" si="1"/>
        <v>6</v>
      </c>
      <c r="E15" s="9">
        <f t="shared" si="1"/>
        <v>4</v>
      </c>
      <c r="F15" s="9">
        <f t="shared" si="1"/>
        <v>509</v>
      </c>
      <c r="G15" s="9">
        <f t="shared" si="1"/>
        <v>0</v>
      </c>
      <c r="H15" s="9">
        <f t="shared" si="1"/>
        <v>0</v>
      </c>
      <c r="I15" s="10">
        <f>F15/(C15-D15)</f>
        <v>15.424242424242424</v>
      </c>
      <c r="J15">
        <f>MAX(J6:J14)</f>
        <v>47</v>
      </c>
      <c r="L15" s="9">
        <f t="shared" ref="L15" si="2">SUM(L6:L14)</f>
        <v>4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8:8" x14ac:dyDescent="0.15">
      <c r="H33" s="10"/>
    </row>
    <row r="34" spans="8:8" x14ac:dyDescent="0.15">
      <c r="H34" s="10"/>
    </row>
  </sheetData>
  <hyperlinks>
    <hyperlink ref="A1" location="'Overall ave'!A1" display="(back to front sheet)" xr:uid="{00000000-0004-0000-20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59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  <col min="11" max="11" width="7" bestFit="1" customWidth="1"/>
    <col min="12" max="12" width="7.6640625" customWidth="1"/>
  </cols>
  <sheetData>
    <row r="1" spans="1:12" x14ac:dyDescent="0.15">
      <c r="A1" s="21" t="s">
        <v>164</v>
      </c>
      <c r="C1" s="9" t="s">
        <v>266</v>
      </c>
    </row>
    <row r="2" spans="1:12" x14ac:dyDescent="0.15">
      <c r="A2" s="5" t="s">
        <v>156</v>
      </c>
      <c r="B2" s="5" t="s">
        <v>107</v>
      </c>
    </row>
    <row r="3" spans="1:12" x14ac:dyDescent="0.15">
      <c r="A3" s="5" t="s">
        <v>108</v>
      </c>
      <c r="B3" s="17"/>
      <c r="L3" s="32"/>
    </row>
    <row r="4" spans="1:12" hidden="1" x14ac:dyDescent="0.15">
      <c r="A4" s="9">
        <f>COUNTA(A8:A20)</f>
        <v>12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COUNTA(A46:A58)</f>
        <v>12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K5" s="9"/>
      <c r="L5" s="9"/>
    </row>
    <row r="6" spans="1:12" x14ac:dyDescent="0.15">
      <c r="A6" s="9"/>
      <c r="K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2009</v>
      </c>
      <c r="B8">
        <v>4</v>
      </c>
      <c r="C8">
        <v>4</v>
      </c>
      <c r="D8">
        <v>0</v>
      </c>
      <c r="E8">
        <v>3</v>
      </c>
      <c r="F8">
        <v>41</v>
      </c>
      <c r="G8">
        <v>0</v>
      </c>
      <c r="H8">
        <v>0</v>
      </c>
      <c r="I8" s="1">
        <f t="shared" ref="I8:I13" si="0">IF(C8-D8=0,"--",F8/(C8-D8))</f>
        <v>10.25</v>
      </c>
      <c r="J8">
        <v>41</v>
      </c>
      <c r="L8">
        <v>2</v>
      </c>
    </row>
    <row r="9" spans="1:12" x14ac:dyDescent="0.15">
      <c r="A9">
        <v>2010</v>
      </c>
      <c r="B9">
        <v>13</v>
      </c>
      <c r="C9">
        <v>12</v>
      </c>
      <c r="D9">
        <v>2</v>
      </c>
      <c r="E9">
        <v>1</v>
      </c>
      <c r="F9">
        <v>121</v>
      </c>
      <c r="G9">
        <v>0</v>
      </c>
      <c r="H9">
        <v>0</v>
      </c>
      <c r="I9" s="1">
        <f t="shared" si="0"/>
        <v>12.1</v>
      </c>
      <c r="J9">
        <v>30</v>
      </c>
      <c r="L9">
        <v>9</v>
      </c>
    </row>
    <row r="10" spans="1:12" x14ac:dyDescent="0.15">
      <c r="A10">
        <v>2011</v>
      </c>
      <c r="B10">
        <v>17</v>
      </c>
      <c r="C10">
        <v>16</v>
      </c>
      <c r="D10">
        <v>3</v>
      </c>
      <c r="E10">
        <v>3</v>
      </c>
      <c r="F10">
        <v>306</v>
      </c>
      <c r="G10">
        <v>0</v>
      </c>
      <c r="H10">
        <v>3</v>
      </c>
      <c r="I10" s="1">
        <f t="shared" si="0"/>
        <v>23.53846153846154</v>
      </c>
      <c r="J10">
        <v>77</v>
      </c>
      <c r="L10">
        <v>10</v>
      </c>
    </row>
    <row r="11" spans="1:12" x14ac:dyDescent="0.15">
      <c r="A11">
        <v>2012</v>
      </c>
      <c r="B11" s="9">
        <v>14</v>
      </c>
      <c r="C11" s="9">
        <v>9</v>
      </c>
      <c r="D11" s="9">
        <v>1</v>
      </c>
      <c r="E11" s="9">
        <v>2</v>
      </c>
      <c r="F11" s="9">
        <v>159</v>
      </c>
      <c r="G11">
        <v>0</v>
      </c>
      <c r="H11" s="9">
        <v>1</v>
      </c>
      <c r="I11" s="1">
        <f t="shared" si="0"/>
        <v>19.875</v>
      </c>
      <c r="J11" s="9">
        <v>59</v>
      </c>
      <c r="L11">
        <v>8</v>
      </c>
    </row>
    <row r="12" spans="1:12" x14ac:dyDescent="0.15">
      <c r="A12">
        <v>2013</v>
      </c>
      <c r="B12" s="23">
        <v>14</v>
      </c>
      <c r="C12" s="23">
        <v>11</v>
      </c>
      <c r="D12" s="9">
        <v>3</v>
      </c>
      <c r="E12" s="9">
        <v>1</v>
      </c>
      <c r="F12" s="9">
        <v>266</v>
      </c>
      <c r="G12">
        <v>0</v>
      </c>
      <c r="H12" s="9">
        <v>1</v>
      </c>
      <c r="I12" s="1">
        <f t="shared" si="0"/>
        <v>33.25</v>
      </c>
      <c r="J12" s="9">
        <v>59</v>
      </c>
      <c r="L12">
        <v>10</v>
      </c>
    </row>
    <row r="13" spans="1:12" x14ac:dyDescent="0.15">
      <c r="A13">
        <v>2014</v>
      </c>
      <c r="B13" s="23">
        <v>12</v>
      </c>
      <c r="C13" s="23">
        <v>10</v>
      </c>
      <c r="D13" s="9">
        <v>1</v>
      </c>
      <c r="E13" s="9">
        <v>2</v>
      </c>
      <c r="F13" s="9">
        <v>109</v>
      </c>
      <c r="G13">
        <v>0</v>
      </c>
      <c r="H13" s="9">
        <v>1</v>
      </c>
      <c r="I13" s="1">
        <f t="shared" si="0"/>
        <v>12.111111111111111</v>
      </c>
      <c r="J13" s="9">
        <v>56</v>
      </c>
      <c r="L13">
        <v>7</v>
      </c>
    </row>
    <row r="14" spans="1:12" x14ac:dyDescent="0.15">
      <c r="A14">
        <v>2015</v>
      </c>
      <c r="B14" s="23">
        <v>15</v>
      </c>
      <c r="C14" s="23">
        <v>12</v>
      </c>
      <c r="D14" s="9">
        <v>3</v>
      </c>
      <c r="E14" s="9">
        <v>0</v>
      </c>
      <c r="F14" s="9">
        <v>470</v>
      </c>
      <c r="G14">
        <v>1</v>
      </c>
      <c r="H14" s="9">
        <v>3</v>
      </c>
      <c r="I14" s="1">
        <f>IF(C14-D14=0,"--",F14/(C14-D14))</f>
        <v>52.222222222222221</v>
      </c>
      <c r="J14" s="9">
        <v>104</v>
      </c>
      <c r="L14">
        <v>14</v>
      </c>
    </row>
    <row r="15" spans="1:12" x14ac:dyDescent="0.15">
      <c r="A15">
        <v>2016</v>
      </c>
      <c r="B15" s="23">
        <v>9</v>
      </c>
      <c r="C15" s="23">
        <v>8</v>
      </c>
      <c r="D15" s="23">
        <v>0</v>
      </c>
      <c r="E15" s="23">
        <v>0</v>
      </c>
      <c r="F15" s="23">
        <v>175</v>
      </c>
      <c r="G15" s="23">
        <v>0</v>
      </c>
      <c r="H15" s="23">
        <v>1</v>
      </c>
      <c r="I15" s="1">
        <f>IF(C15-D15=0,"--",F15/(C15-D15))</f>
        <v>21.875</v>
      </c>
      <c r="J15" s="23">
        <v>58</v>
      </c>
      <c r="L15">
        <v>3</v>
      </c>
    </row>
    <row r="16" spans="1:12" x14ac:dyDescent="0.15">
      <c r="A16">
        <v>2017</v>
      </c>
      <c r="B16" s="23">
        <v>15</v>
      </c>
      <c r="C16" s="23">
        <v>14</v>
      </c>
      <c r="D16" s="23">
        <v>5</v>
      </c>
      <c r="E16" s="23">
        <v>1</v>
      </c>
      <c r="F16" s="23">
        <v>382</v>
      </c>
      <c r="G16" s="23">
        <v>0</v>
      </c>
      <c r="H16" s="23">
        <v>3</v>
      </c>
      <c r="I16" s="1">
        <f>IF(C16-D16=0,"--",F16/(C16-D16))</f>
        <v>42.444444444444443</v>
      </c>
      <c r="J16" s="23">
        <v>63</v>
      </c>
      <c r="K16" t="s">
        <v>354</v>
      </c>
      <c r="L16" s="23">
        <v>11</v>
      </c>
    </row>
    <row r="17" spans="1:13" x14ac:dyDescent="0.15">
      <c r="A17">
        <v>2018</v>
      </c>
      <c r="B17" s="23">
        <v>15</v>
      </c>
      <c r="C17" s="23">
        <v>15</v>
      </c>
      <c r="D17" s="23">
        <v>1</v>
      </c>
      <c r="E17" s="23">
        <v>0</v>
      </c>
      <c r="F17" s="23">
        <v>254</v>
      </c>
      <c r="G17" s="23">
        <v>0</v>
      </c>
      <c r="H17" s="23">
        <v>1</v>
      </c>
      <c r="I17" s="1">
        <f>IF(C17-D17=0,"--",F17/(C17-D17))</f>
        <v>18.142857142857142</v>
      </c>
      <c r="J17" s="62">
        <v>59</v>
      </c>
      <c r="L17" s="23">
        <v>5</v>
      </c>
    </row>
    <row r="18" spans="1:13" x14ac:dyDescent="0.15">
      <c r="A18">
        <v>2019</v>
      </c>
      <c r="B18" s="23">
        <v>18</v>
      </c>
      <c r="C18" s="23">
        <v>15</v>
      </c>
      <c r="D18" s="23">
        <v>5</v>
      </c>
      <c r="E18" s="23">
        <v>1</v>
      </c>
      <c r="F18" s="23">
        <v>241</v>
      </c>
      <c r="G18" s="23">
        <v>0</v>
      </c>
      <c r="H18" s="23">
        <v>2</v>
      </c>
      <c r="I18" s="1">
        <v>24.1</v>
      </c>
      <c r="J18" s="23">
        <v>53</v>
      </c>
      <c r="K18" s="23" t="s">
        <v>414</v>
      </c>
      <c r="L18" s="23">
        <v>9</v>
      </c>
    </row>
    <row r="19" spans="1:13" x14ac:dyDescent="0.15">
      <c r="A19">
        <v>2020</v>
      </c>
      <c r="B19" s="23">
        <v>10</v>
      </c>
      <c r="C19" s="23">
        <v>11</v>
      </c>
      <c r="D19" s="23">
        <v>1</v>
      </c>
      <c r="E19" s="23">
        <v>0</v>
      </c>
      <c r="F19" s="23">
        <v>158</v>
      </c>
      <c r="G19" s="23">
        <v>0</v>
      </c>
      <c r="H19" s="23">
        <v>0</v>
      </c>
      <c r="I19" s="52">
        <f>IF(C19-D19=0,"--",F19/(C19-D19))</f>
        <v>15.8</v>
      </c>
      <c r="J19" s="23">
        <v>33</v>
      </c>
      <c r="K19" s="23" t="s">
        <v>414</v>
      </c>
      <c r="L19" s="23">
        <v>3</v>
      </c>
    </row>
    <row r="20" spans="1:13" x14ac:dyDescent="0.15">
      <c r="I20" s="9"/>
    </row>
    <row r="21" spans="1:13" x14ac:dyDescent="0.15">
      <c r="A21" t="s">
        <v>142</v>
      </c>
      <c r="B21" s="9">
        <f>SUM(B8:B20)</f>
        <v>156</v>
      </c>
      <c r="C21" s="9">
        <f t="shared" ref="C21:H21" si="1">SUM(C8:C20)</f>
        <v>137</v>
      </c>
      <c r="D21" s="9">
        <f t="shared" si="1"/>
        <v>25</v>
      </c>
      <c r="E21" s="9">
        <f t="shared" si="1"/>
        <v>14</v>
      </c>
      <c r="F21" s="9">
        <f t="shared" si="1"/>
        <v>2682</v>
      </c>
      <c r="G21" s="9">
        <f t="shared" si="1"/>
        <v>1</v>
      </c>
      <c r="H21" s="9">
        <f t="shared" si="1"/>
        <v>16</v>
      </c>
      <c r="I21" s="10">
        <f>F21/(C21-D21)</f>
        <v>23.946428571428573</v>
      </c>
      <c r="J21" s="11">
        <f>MAX(J8:J20)</f>
        <v>104</v>
      </c>
      <c r="L21" s="41">
        <f>SUM(L8:L20)</f>
        <v>91</v>
      </c>
      <c r="M21">
        <f>ROUND(L21/B21,2)</f>
        <v>0.57999999999999996</v>
      </c>
    </row>
    <row r="22" spans="1:13" x14ac:dyDescent="0.15">
      <c r="H22" s="10"/>
    </row>
    <row r="23" spans="1:13" x14ac:dyDescent="0.15">
      <c r="H23" s="10"/>
    </row>
    <row r="24" spans="1:13" x14ac:dyDescent="0.15">
      <c r="H24" s="10"/>
    </row>
    <row r="25" spans="1:13" x14ac:dyDescent="0.15">
      <c r="H25" s="10"/>
    </row>
    <row r="26" spans="1:13" x14ac:dyDescent="0.15">
      <c r="H26" s="10"/>
    </row>
    <row r="27" spans="1:13" x14ac:dyDescent="0.15">
      <c r="H27" s="10"/>
    </row>
    <row r="28" spans="1:13" x14ac:dyDescent="0.15">
      <c r="H28" s="10"/>
    </row>
    <row r="29" spans="1:13" x14ac:dyDescent="0.15">
      <c r="H29" s="10"/>
    </row>
    <row r="30" spans="1:13" x14ac:dyDescent="0.15">
      <c r="H30" s="10"/>
    </row>
    <row r="31" spans="1:13" x14ac:dyDescent="0.15">
      <c r="H31" s="10"/>
    </row>
    <row r="32" spans="1:13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3" spans="1:10" x14ac:dyDescent="0.15">
      <c r="A43" s="5" t="s">
        <v>118</v>
      </c>
    </row>
    <row r="44" spans="1:10" x14ac:dyDescent="0.15">
      <c r="A44" s="5"/>
    </row>
    <row r="45" spans="1:10" x14ac:dyDescent="0.15">
      <c r="A45" s="3" t="s">
        <v>99</v>
      </c>
      <c r="B45" s="3" t="s">
        <v>58</v>
      </c>
      <c r="C45" s="3" t="s">
        <v>59</v>
      </c>
      <c r="D45" s="3" t="s">
        <v>60</v>
      </c>
      <c r="E45" s="3" t="s">
        <v>34</v>
      </c>
      <c r="F45" s="3" t="s">
        <v>62</v>
      </c>
      <c r="G45" s="4" t="s">
        <v>63</v>
      </c>
      <c r="H45" s="4" t="s">
        <v>64</v>
      </c>
      <c r="I45" s="4" t="s">
        <v>36</v>
      </c>
      <c r="J45" s="4" t="s">
        <v>61</v>
      </c>
    </row>
    <row r="46" spans="1:10" x14ac:dyDescent="0.15">
      <c r="A46">
        <v>2009</v>
      </c>
      <c r="B46">
        <v>10</v>
      </c>
      <c r="C46">
        <v>1</v>
      </c>
      <c r="D46">
        <v>0</v>
      </c>
      <c r="E46">
        <v>46</v>
      </c>
      <c r="F46">
        <v>0</v>
      </c>
      <c r="G46" s="10">
        <f t="shared" ref="G46:G48" si="2">IF(ISERROR(E46/B46),"N/A",E46/B46)</f>
        <v>4.5999999999999996</v>
      </c>
      <c r="H46" s="10" t="str">
        <f t="shared" ref="H46:H48" si="3">IF(ISERROR((B46*6)/D46),"N/A",(B46*6)/D46)</f>
        <v>N/A</v>
      </c>
      <c r="I46" s="10" t="str">
        <f t="shared" ref="I46:I47" si="4">IF(ISERROR(E46/D46),"N/A",E46/D46)</f>
        <v>N/A</v>
      </c>
      <c r="J46" s="3" t="s">
        <v>169</v>
      </c>
    </row>
    <row r="47" spans="1:10" x14ac:dyDescent="0.15">
      <c r="A47">
        <v>2010</v>
      </c>
      <c r="B47">
        <v>21</v>
      </c>
      <c r="C47">
        <v>0</v>
      </c>
      <c r="D47">
        <v>2</v>
      </c>
      <c r="E47">
        <v>106</v>
      </c>
      <c r="F47">
        <v>0</v>
      </c>
      <c r="G47" s="10">
        <f t="shared" si="2"/>
        <v>5.0476190476190474</v>
      </c>
      <c r="H47" s="10">
        <f t="shared" si="3"/>
        <v>63</v>
      </c>
      <c r="I47" s="10">
        <f t="shared" si="4"/>
        <v>53</v>
      </c>
      <c r="J47" s="3" t="s">
        <v>170</v>
      </c>
    </row>
    <row r="48" spans="1:10" x14ac:dyDescent="0.15">
      <c r="A48">
        <v>2011</v>
      </c>
      <c r="B48">
        <v>57.4</v>
      </c>
      <c r="C48">
        <v>8</v>
      </c>
      <c r="D48">
        <v>15</v>
      </c>
      <c r="E48">
        <v>242</v>
      </c>
      <c r="F48">
        <v>1</v>
      </c>
      <c r="G48" s="10">
        <f t="shared" si="2"/>
        <v>4.2160278745644604</v>
      </c>
      <c r="H48" s="10">
        <f t="shared" si="3"/>
        <v>22.959999999999997</v>
      </c>
      <c r="I48" s="10">
        <f t="shared" ref="I48:I53" si="5">IF(ISERROR(E48/D48),"N/A",E48/D48)</f>
        <v>16.133333333333333</v>
      </c>
      <c r="J48" s="3" t="s">
        <v>171</v>
      </c>
    </row>
    <row r="49" spans="1:10" x14ac:dyDescent="0.15">
      <c r="A49">
        <v>2012</v>
      </c>
      <c r="B49">
        <v>40.1</v>
      </c>
      <c r="C49">
        <v>5</v>
      </c>
      <c r="D49">
        <v>9</v>
      </c>
      <c r="E49">
        <v>144</v>
      </c>
      <c r="F49">
        <v>0</v>
      </c>
      <c r="G49" s="10">
        <f t="shared" ref="G49:G54" si="6">IF(ISERROR(E49/B49),"N/A",E49/B49)</f>
        <v>3.591022443890274</v>
      </c>
      <c r="H49" s="10">
        <f t="shared" ref="H49:H54" si="7">IF(ISERROR((B49*6)/D49),"N/A",(B49*6)/D49)</f>
        <v>26.733333333333334</v>
      </c>
      <c r="I49" s="10">
        <f t="shared" si="5"/>
        <v>16</v>
      </c>
      <c r="J49" s="3" t="s">
        <v>172</v>
      </c>
    </row>
    <row r="50" spans="1:10" x14ac:dyDescent="0.15">
      <c r="A50">
        <v>2013</v>
      </c>
      <c r="B50">
        <v>53.5</v>
      </c>
      <c r="C50">
        <v>8</v>
      </c>
      <c r="D50">
        <v>10</v>
      </c>
      <c r="E50">
        <v>236</v>
      </c>
      <c r="F50">
        <v>0</v>
      </c>
      <c r="G50" s="10">
        <f t="shared" si="6"/>
        <v>4.4112149532710276</v>
      </c>
      <c r="H50" s="10">
        <f t="shared" si="7"/>
        <v>32.1</v>
      </c>
      <c r="I50" s="10">
        <f t="shared" si="5"/>
        <v>23.6</v>
      </c>
      <c r="J50" s="24" t="s">
        <v>176</v>
      </c>
    </row>
    <row r="51" spans="1:10" x14ac:dyDescent="0.15">
      <c r="A51">
        <v>2014</v>
      </c>
      <c r="B51">
        <v>66</v>
      </c>
      <c r="C51">
        <v>3</v>
      </c>
      <c r="D51">
        <v>15</v>
      </c>
      <c r="E51">
        <v>361</v>
      </c>
      <c r="F51">
        <v>1</v>
      </c>
      <c r="G51" s="10">
        <f t="shared" si="6"/>
        <v>5.4696969696969697</v>
      </c>
      <c r="H51" s="10">
        <f t="shared" si="7"/>
        <v>26.4</v>
      </c>
      <c r="I51" s="10">
        <f t="shared" si="5"/>
        <v>24.066666666666666</v>
      </c>
      <c r="J51" s="24" t="s">
        <v>179</v>
      </c>
    </row>
    <row r="52" spans="1:10" x14ac:dyDescent="0.15">
      <c r="A52">
        <v>2015</v>
      </c>
      <c r="B52">
        <v>81.099999999999994</v>
      </c>
      <c r="C52">
        <v>18</v>
      </c>
      <c r="D52">
        <v>22</v>
      </c>
      <c r="E52">
        <v>344</v>
      </c>
      <c r="F52">
        <v>1</v>
      </c>
      <c r="G52" s="10">
        <f t="shared" si="6"/>
        <v>4.2416769420468556</v>
      </c>
      <c r="H52" s="10">
        <f t="shared" si="7"/>
        <v>22.118181818181817</v>
      </c>
      <c r="I52" s="10">
        <f t="shared" si="5"/>
        <v>15.636363636363637</v>
      </c>
      <c r="J52" s="24" t="s">
        <v>89</v>
      </c>
    </row>
    <row r="53" spans="1:10" x14ac:dyDescent="0.15">
      <c r="A53">
        <v>2016</v>
      </c>
      <c r="B53" s="23">
        <v>50</v>
      </c>
      <c r="C53" s="23">
        <v>5</v>
      </c>
      <c r="D53" s="23">
        <v>17</v>
      </c>
      <c r="E53" s="23">
        <v>233</v>
      </c>
      <c r="F53" s="23">
        <v>1</v>
      </c>
      <c r="G53" s="10">
        <f t="shared" si="6"/>
        <v>4.66</v>
      </c>
      <c r="H53" s="10">
        <f t="shared" si="7"/>
        <v>17.647058823529413</v>
      </c>
      <c r="I53" s="10">
        <f t="shared" si="5"/>
        <v>13.705882352941176</v>
      </c>
      <c r="J53" s="24" t="s">
        <v>222</v>
      </c>
    </row>
    <row r="54" spans="1:10" x14ac:dyDescent="0.15">
      <c r="A54">
        <v>2017</v>
      </c>
      <c r="B54" s="23">
        <v>51.2</v>
      </c>
      <c r="C54" s="23">
        <v>4</v>
      </c>
      <c r="D54" s="23">
        <v>6</v>
      </c>
      <c r="E54" s="23">
        <v>238</v>
      </c>
      <c r="F54" s="23">
        <v>0</v>
      </c>
      <c r="G54" s="10">
        <f t="shared" si="6"/>
        <v>4.6484375</v>
      </c>
      <c r="H54" s="10">
        <f t="shared" si="7"/>
        <v>51.20000000000001</v>
      </c>
      <c r="I54" s="10">
        <f t="shared" ref="I54" si="8">IF(ISERROR(E54/D54),"N/A",E54/D54)</f>
        <v>39.666666666666664</v>
      </c>
      <c r="J54" s="51" t="s">
        <v>192</v>
      </c>
    </row>
    <row r="55" spans="1:10" x14ac:dyDescent="0.15">
      <c r="A55">
        <v>2018</v>
      </c>
      <c r="B55" s="23">
        <v>75</v>
      </c>
      <c r="C55" s="23">
        <v>5</v>
      </c>
      <c r="D55" s="23">
        <v>19</v>
      </c>
      <c r="E55" s="23">
        <v>332</v>
      </c>
      <c r="F55" s="23">
        <v>0</v>
      </c>
      <c r="G55" s="10">
        <f t="shared" ref="G55" si="9">IF(ISERROR(E55/B55),"N/A",E55/B55)</f>
        <v>4.4266666666666667</v>
      </c>
      <c r="H55" s="10">
        <f t="shared" ref="H55" si="10">IF(ISERROR((B55*6)/D55),"N/A",(B55*6)/D55)</f>
        <v>23.684210526315791</v>
      </c>
      <c r="I55" s="10">
        <f t="shared" ref="I55" si="11">IF(ISERROR(E55/D55),"N/A",E55/D55)</f>
        <v>17.473684210526315</v>
      </c>
      <c r="J55" s="51" t="s">
        <v>383</v>
      </c>
    </row>
    <row r="56" spans="1:10" x14ac:dyDescent="0.15">
      <c r="A56">
        <v>2019</v>
      </c>
      <c r="B56" s="23">
        <v>89</v>
      </c>
      <c r="C56" s="23">
        <v>15</v>
      </c>
      <c r="D56" s="23">
        <v>20</v>
      </c>
      <c r="E56" s="23">
        <v>340</v>
      </c>
      <c r="F56" s="23">
        <v>1</v>
      </c>
      <c r="G56" s="10">
        <f t="shared" ref="G56" si="12">IF(ISERROR(E56/B56),"N/A",E56/B56)</f>
        <v>3.8202247191011236</v>
      </c>
      <c r="H56" s="10">
        <f t="shared" ref="H56" si="13">IF(ISERROR((B56*6)/D56),"N/A",(B56*6)/D56)</f>
        <v>26.7</v>
      </c>
      <c r="I56" s="10">
        <f t="shared" ref="I56" si="14">IF(ISERROR(E56/D56),"N/A",E56/D56)</f>
        <v>17</v>
      </c>
      <c r="J56" s="51" t="s">
        <v>415</v>
      </c>
    </row>
    <row r="57" spans="1:10" x14ac:dyDescent="0.15">
      <c r="A57">
        <v>2020</v>
      </c>
      <c r="B57" s="23">
        <v>72.2</v>
      </c>
      <c r="C57" s="23">
        <v>6</v>
      </c>
      <c r="D57" s="23">
        <v>10</v>
      </c>
      <c r="E57" s="23">
        <v>343</v>
      </c>
      <c r="F57" s="23">
        <v>0</v>
      </c>
      <c r="G57" s="10">
        <f t="shared" ref="G57" si="15">IF(ISERROR(E57/B57),"N/A",E57/B57)</f>
        <v>4.7506925207756234</v>
      </c>
      <c r="H57" s="10">
        <f t="shared" ref="H57" si="16">IF(ISERROR((B57*6)/D57),"N/A",(B57*6)/D57)</f>
        <v>43.320000000000007</v>
      </c>
      <c r="I57" s="10">
        <f t="shared" ref="I57" si="17">IF(ISERROR(E57/D57),"N/A",E57/D57)</f>
        <v>34.299999999999997</v>
      </c>
      <c r="J57" s="51" t="s">
        <v>452</v>
      </c>
    </row>
    <row r="58" spans="1:10" x14ac:dyDescent="0.15">
      <c r="B58"/>
      <c r="C58"/>
      <c r="D58"/>
      <c r="E58"/>
      <c r="F58"/>
      <c r="G58" s="1"/>
      <c r="H58" s="1"/>
      <c r="I58" s="1"/>
      <c r="J58" s="3"/>
    </row>
    <row r="59" spans="1:10" x14ac:dyDescent="0.15">
      <c r="A59" t="s">
        <v>55</v>
      </c>
      <c r="B59">
        <f>SUM(B46:B58)</f>
        <v>666.5</v>
      </c>
      <c r="C59">
        <f>SUM(C46:C58)</f>
        <v>78</v>
      </c>
      <c r="D59">
        <f>SUM(D46:D58)</f>
        <v>145</v>
      </c>
      <c r="E59">
        <f>SUM(E46:E58)</f>
        <v>2965</v>
      </c>
      <c r="F59">
        <f>SUM(F46:F58)</f>
        <v>5</v>
      </c>
      <c r="G59" s="1">
        <f>E59/B59</f>
        <v>4.4486121530382592</v>
      </c>
      <c r="H59" s="1">
        <f>(B59*6)/D59</f>
        <v>27.579310344827586</v>
      </c>
      <c r="I59" s="1">
        <f>E59/D59</f>
        <v>20.448275862068964</v>
      </c>
      <c r="J59" s="3" t="s">
        <v>171</v>
      </c>
    </row>
  </sheetData>
  <hyperlinks>
    <hyperlink ref="A1" location="'Overall ave'!A1" display="(back to front sheet)" xr:uid="{00000000-0004-0000-0300-000000000000}"/>
  </hyperlinks>
  <pageMargins left="0.75" right="0.75" top="1" bottom="1" header="0.5" footer="0.5"/>
  <pageSetup orientation="portrait" horizontalDpi="4294967292" verticalDpi="4294967292"/>
  <ignoredErrors>
    <ignoredError sqref="I16:I17 I19" formula="1"/>
  </ignoredError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0"/>
  <dimension ref="A1:L91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bestFit="1" customWidth="1"/>
  </cols>
  <sheetData>
    <row r="1" spans="1:12" x14ac:dyDescent="0.15">
      <c r="A1" s="21" t="s">
        <v>164</v>
      </c>
      <c r="C1" t="s">
        <v>282</v>
      </c>
    </row>
    <row r="2" spans="1:12" x14ac:dyDescent="0.15">
      <c r="A2" s="5" t="s">
        <v>40</v>
      </c>
      <c r="B2" s="5" t="s">
        <v>120</v>
      </c>
    </row>
    <row r="3" spans="1:12" ht="14" customHeight="1" x14ac:dyDescent="0.15">
      <c r="A3" s="5" t="s">
        <v>108</v>
      </c>
      <c r="B3" s="5"/>
    </row>
    <row r="4" spans="1:12" hidden="1" x14ac:dyDescent="0.15">
      <c r="A4" s="9">
        <f>COUNTA(A8:A35)</f>
        <v>27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COUNTA(A63:A88)</f>
        <v>26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J5">
        <v>15</v>
      </c>
      <c r="L5" s="9"/>
    </row>
    <row r="6" spans="1:12" x14ac:dyDescent="0.15">
      <c r="A6" s="9"/>
      <c r="B6" s="9"/>
      <c r="C6" s="9"/>
      <c r="D6" s="9"/>
      <c r="E6" s="9"/>
      <c r="F6" s="9"/>
      <c r="G6" s="9"/>
      <c r="H6" s="9"/>
      <c r="L6" s="9"/>
    </row>
    <row r="7" spans="1:12" x14ac:dyDescent="0.15">
      <c r="A7" t="s">
        <v>99</v>
      </c>
      <c r="B7" t="s">
        <v>31</v>
      </c>
      <c r="C7" t="s">
        <v>32</v>
      </c>
      <c r="D7" t="s">
        <v>33</v>
      </c>
      <c r="E7" t="s">
        <v>264</v>
      </c>
      <c r="F7" t="s">
        <v>34</v>
      </c>
      <c r="G7" t="s">
        <v>22</v>
      </c>
      <c r="H7" t="s">
        <v>35</v>
      </c>
      <c r="I7" t="s">
        <v>36</v>
      </c>
      <c r="J7" t="s">
        <v>196</v>
      </c>
      <c r="K7" t="s">
        <v>263</v>
      </c>
      <c r="L7" t="s">
        <v>276</v>
      </c>
    </row>
    <row r="8" spans="1:12" x14ac:dyDescent="0.15">
      <c r="A8">
        <v>1994</v>
      </c>
      <c r="B8">
        <v>5</v>
      </c>
      <c r="C8">
        <v>5</v>
      </c>
      <c r="D8">
        <v>0</v>
      </c>
      <c r="F8">
        <v>32</v>
      </c>
      <c r="I8" s="1">
        <f t="shared" ref="I8:I29" si="0">IF(C8=0,"",ROUND(F8/(C8-D8),3))</f>
        <v>6.4</v>
      </c>
    </row>
    <row r="9" spans="1:12" x14ac:dyDescent="0.15">
      <c r="A9">
        <v>1995</v>
      </c>
      <c r="B9">
        <v>6</v>
      </c>
      <c r="C9">
        <v>6</v>
      </c>
      <c r="D9">
        <v>1</v>
      </c>
      <c r="F9">
        <v>52</v>
      </c>
      <c r="I9" s="1">
        <f t="shared" si="0"/>
        <v>10.4</v>
      </c>
    </row>
    <row r="10" spans="1:12" x14ac:dyDescent="0.15">
      <c r="A10">
        <v>1996</v>
      </c>
      <c r="B10">
        <v>13</v>
      </c>
      <c r="C10">
        <v>9</v>
      </c>
      <c r="D10">
        <v>2</v>
      </c>
      <c r="F10">
        <v>54</v>
      </c>
      <c r="I10" s="1">
        <f t="shared" si="0"/>
        <v>7.7140000000000004</v>
      </c>
    </row>
    <row r="11" spans="1:12" x14ac:dyDescent="0.15">
      <c r="A11">
        <v>1997</v>
      </c>
      <c r="B11">
        <v>12</v>
      </c>
      <c r="C11">
        <v>6</v>
      </c>
      <c r="D11">
        <v>1</v>
      </c>
      <c r="F11">
        <v>13</v>
      </c>
      <c r="I11" s="1">
        <f t="shared" si="0"/>
        <v>2.6</v>
      </c>
      <c r="J11">
        <v>6</v>
      </c>
      <c r="L11">
        <v>5</v>
      </c>
    </row>
    <row r="12" spans="1:12" x14ac:dyDescent="0.15">
      <c r="A12">
        <v>1998</v>
      </c>
      <c r="B12">
        <v>15</v>
      </c>
      <c r="C12">
        <v>9</v>
      </c>
      <c r="D12">
        <v>5</v>
      </c>
      <c r="E12">
        <v>1</v>
      </c>
      <c r="F12">
        <v>23</v>
      </c>
      <c r="I12" s="1">
        <f t="shared" si="0"/>
        <v>5.75</v>
      </c>
      <c r="J12">
        <v>8</v>
      </c>
      <c r="L12">
        <v>5</v>
      </c>
    </row>
    <row r="13" spans="1:12" x14ac:dyDescent="0.15">
      <c r="A13">
        <v>1999</v>
      </c>
      <c r="B13">
        <v>14</v>
      </c>
      <c r="C13">
        <v>12</v>
      </c>
      <c r="D13">
        <v>5</v>
      </c>
      <c r="F13">
        <v>62</v>
      </c>
      <c r="I13" s="1">
        <f t="shared" si="0"/>
        <v>8.8569999999999993</v>
      </c>
      <c r="J13">
        <v>21</v>
      </c>
      <c r="K13" t="s">
        <v>356</v>
      </c>
      <c r="L13">
        <v>3</v>
      </c>
    </row>
    <row r="14" spans="1:12" x14ac:dyDescent="0.15">
      <c r="A14">
        <v>2000</v>
      </c>
      <c r="B14">
        <v>12</v>
      </c>
      <c r="C14">
        <v>10</v>
      </c>
      <c r="D14">
        <v>1</v>
      </c>
      <c r="E14">
        <v>1</v>
      </c>
      <c r="F14">
        <v>91</v>
      </c>
      <c r="G14">
        <v>0</v>
      </c>
      <c r="H14">
        <v>0</v>
      </c>
      <c r="I14" s="1">
        <f t="shared" si="0"/>
        <v>10.111000000000001</v>
      </c>
      <c r="J14">
        <v>29</v>
      </c>
      <c r="L14">
        <v>6</v>
      </c>
    </row>
    <row r="15" spans="1:12" x14ac:dyDescent="0.15">
      <c r="A15">
        <v>2001</v>
      </c>
      <c r="B15">
        <v>14</v>
      </c>
      <c r="C15">
        <v>14</v>
      </c>
      <c r="D15">
        <v>2</v>
      </c>
      <c r="E15">
        <v>1</v>
      </c>
      <c r="F15">
        <v>274</v>
      </c>
      <c r="G15">
        <v>0</v>
      </c>
      <c r="H15">
        <v>0</v>
      </c>
      <c r="I15" s="1">
        <f t="shared" si="0"/>
        <v>22.832999999999998</v>
      </c>
      <c r="J15">
        <v>47</v>
      </c>
      <c r="L15">
        <v>5</v>
      </c>
    </row>
    <row r="16" spans="1:12" x14ac:dyDescent="0.15">
      <c r="A16">
        <v>2002</v>
      </c>
      <c r="B16">
        <v>13</v>
      </c>
      <c r="C16">
        <v>13</v>
      </c>
      <c r="D16">
        <v>0</v>
      </c>
      <c r="F16">
        <v>174</v>
      </c>
      <c r="G16">
        <v>0</v>
      </c>
      <c r="H16">
        <v>1</v>
      </c>
      <c r="I16" s="1">
        <f t="shared" si="0"/>
        <v>13.385</v>
      </c>
    </row>
    <row r="17" spans="1:12" x14ac:dyDescent="0.15">
      <c r="A17">
        <v>2003</v>
      </c>
      <c r="B17">
        <v>14</v>
      </c>
      <c r="C17">
        <v>12</v>
      </c>
      <c r="D17">
        <v>0</v>
      </c>
      <c r="E17">
        <v>3</v>
      </c>
      <c r="F17">
        <v>89</v>
      </c>
      <c r="G17">
        <v>0</v>
      </c>
      <c r="H17">
        <v>0</v>
      </c>
      <c r="I17" s="1">
        <f t="shared" si="0"/>
        <v>7.4169999999999998</v>
      </c>
      <c r="J17">
        <v>23</v>
      </c>
      <c r="L17">
        <v>7</v>
      </c>
    </row>
    <row r="18" spans="1:12" x14ac:dyDescent="0.15">
      <c r="A18">
        <v>2004</v>
      </c>
      <c r="B18">
        <v>14</v>
      </c>
      <c r="C18">
        <v>14</v>
      </c>
      <c r="D18">
        <v>2</v>
      </c>
      <c r="E18">
        <v>1</v>
      </c>
      <c r="F18">
        <v>122</v>
      </c>
      <c r="I18" s="1">
        <f t="shared" si="0"/>
        <v>10.167</v>
      </c>
      <c r="J18">
        <v>37</v>
      </c>
      <c r="L18">
        <v>4</v>
      </c>
    </row>
    <row r="19" spans="1:12" x14ac:dyDescent="0.15">
      <c r="A19">
        <v>2005</v>
      </c>
      <c r="B19">
        <v>15</v>
      </c>
      <c r="C19">
        <v>14</v>
      </c>
      <c r="D19">
        <v>3</v>
      </c>
      <c r="E19">
        <v>1</v>
      </c>
      <c r="F19">
        <v>247</v>
      </c>
      <c r="I19" s="1">
        <f t="shared" si="0"/>
        <v>22.454999999999998</v>
      </c>
      <c r="J19" s="9">
        <v>46</v>
      </c>
      <c r="K19" t="s">
        <v>356</v>
      </c>
      <c r="L19">
        <v>4</v>
      </c>
    </row>
    <row r="20" spans="1:12" x14ac:dyDescent="0.15">
      <c r="A20">
        <v>2006</v>
      </c>
      <c r="B20">
        <v>14</v>
      </c>
      <c r="C20">
        <v>14</v>
      </c>
      <c r="D20">
        <v>1</v>
      </c>
      <c r="E20">
        <v>2</v>
      </c>
      <c r="F20">
        <v>171</v>
      </c>
      <c r="I20" s="1">
        <f t="shared" si="0"/>
        <v>13.154</v>
      </c>
      <c r="J20">
        <v>41</v>
      </c>
      <c r="L20">
        <v>3</v>
      </c>
    </row>
    <row r="21" spans="1:12" x14ac:dyDescent="0.15">
      <c r="A21">
        <v>2007</v>
      </c>
      <c r="B21" s="9">
        <v>11</v>
      </c>
      <c r="C21" s="9">
        <v>10</v>
      </c>
      <c r="D21" s="9">
        <v>2</v>
      </c>
      <c r="E21" s="9">
        <v>1</v>
      </c>
      <c r="F21" s="9">
        <v>192</v>
      </c>
      <c r="G21" s="9"/>
      <c r="H21" s="9"/>
      <c r="I21" s="1">
        <f t="shared" si="0"/>
        <v>24</v>
      </c>
      <c r="J21">
        <v>43</v>
      </c>
      <c r="L21">
        <v>2</v>
      </c>
    </row>
    <row r="22" spans="1:12" x14ac:dyDescent="0.15">
      <c r="A22">
        <v>2008</v>
      </c>
      <c r="B22" s="9">
        <v>16</v>
      </c>
      <c r="C22" s="9">
        <v>15</v>
      </c>
      <c r="D22" s="9">
        <v>1</v>
      </c>
      <c r="E22" s="9">
        <v>2</v>
      </c>
      <c r="F22" s="9">
        <v>184</v>
      </c>
      <c r="G22" s="9"/>
      <c r="H22" s="9"/>
      <c r="I22" s="1">
        <f t="shared" si="0"/>
        <v>13.143000000000001</v>
      </c>
      <c r="J22">
        <v>28</v>
      </c>
      <c r="L22">
        <v>2</v>
      </c>
    </row>
    <row r="23" spans="1:12" x14ac:dyDescent="0.15">
      <c r="A23">
        <v>2009</v>
      </c>
      <c r="B23" s="11">
        <v>15</v>
      </c>
      <c r="C23">
        <v>13</v>
      </c>
      <c r="D23">
        <v>0</v>
      </c>
      <c r="E23">
        <v>2</v>
      </c>
      <c r="F23">
        <v>166</v>
      </c>
      <c r="I23" s="1">
        <f t="shared" si="0"/>
        <v>12.769</v>
      </c>
      <c r="J23">
        <v>26</v>
      </c>
      <c r="L23">
        <v>3</v>
      </c>
    </row>
    <row r="24" spans="1:12" x14ac:dyDescent="0.15">
      <c r="A24">
        <v>2010</v>
      </c>
      <c r="B24">
        <v>14</v>
      </c>
      <c r="C24">
        <v>12</v>
      </c>
      <c r="D24">
        <v>2</v>
      </c>
      <c r="E24">
        <v>3</v>
      </c>
      <c r="F24">
        <v>94</v>
      </c>
      <c r="I24" s="1">
        <f t="shared" si="0"/>
        <v>9.4</v>
      </c>
      <c r="J24">
        <v>35</v>
      </c>
      <c r="L24">
        <v>8</v>
      </c>
    </row>
    <row r="25" spans="1:12" x14ac:dyDescent="0.15">
      <c r="A25">
        <v>2011</v>
      </c>
      <c r="B25">
        <v>16</v>
      </c>
      <c r="C25">
        <v>10</v>
      </c>
      <c r="D25">
        <v>1</v>
      </c>
      <c r="E25">
        <v>1</v>
      </c>
      <c r="F25">
        <v>178</v>
      </c>
      <c r="I25" s="1">
        <f t="shared" si="0"/>
        <v>19.777999999999999</v>
      </c>
      <c r="J25">
        <v>37</v>
      </c>
      <c r="L25">
        <v>1</v>
      </c>
    </row>
    <row r="26" spans="1:12" x14ac:dyDescent="0.15">
      <c r="A26">
        <v>2012</v>
      </c>
      <c r="B26">
        <v>11</v>
      </c>
      <c r="C26">
        <v>11</v>
      </c>
      <c r="D26">
        <v>2</v>
      </c>
      <c r="E26">
        <v>4</v>
      </c>
      <c r="F26">
        <v>53</v>
      </c>
      <c r="I26" s="1">
        <f t="shared" si="0"/>
        <v>5.8890000000000002</v>
      </c>
      <c r="J26">
        <v>20</v>
      </c>
      <c r="L26">
        <v>2</v>
      </c>
    </row>
    <row r="27" spans="1:12" x14ac:dyDescent="0.15">
      <c r="A27">
        <v>2013</v>
      </c>
      <c r="B27" s="23">
        <v>16</v>
      </c>
      <c r="C27" s="23">
        <v>13</v>
      </c>
      <c r="D27" s="23">
        <v>1</v>
      </c>
      <c r="E27" s="23">
        <v>3</v>
      </c>
      <c r="F27" s="23">
        <v>101</v>
      </c>
      <c r="I27" s="1">
        <f t="shared" si="0"/>
        <v>8.4169999999999998</v>
      </c>
      <c r="J27">
        <v>18</v>
      </c>
      <c r="L27">
        <v>2</v>
      </c>
    </row>
    <row r="28" spans="1:12" x14ac:dyDescent="0.15">
      <c r="A28">
        <v>2014</v>
      </c>
      <c r="B28" s="23">
        <v>12</v>
      </c>
      <c r="C28" s="23">
        <v>9</v>
      </c>
      <c r="D28" s="23">
        <v>0</v>
      </c>
      <c r="E28" s="23">
        <v>1</v>
      </c>
      <c r="F28" s="23">
        <v>72</v>
      </c>
      <c r="I28" s="1">
        <f t="shared" si="0"/>
        <v>8</v>
      </c>
      <c r="J28">
        <v>26</v>
      </c>
      <c r="L28">
        <v>0</v>
      </c>
    </row>
    <row r="29" spans="1:12" x14ac:dyDescent="0.15">
      <c r="A29">
        <v>2015</v>
      </c>
      <c r="B29" s="23">
        <v>10</v>
      </c>
      <c r="C29" s="23">
        <v>6</v>
      </c>
      <c r="D29" s="23">
        <v>3</v>
      </c>
      <c r="E29" s="23">
        <v>0</v>
      </c>
      <c r="F29" s="23">
        <v>27</v>
      </c>
      <c r="I29" s="1">
        <f t="shared" si="0"/>
        <v>9</v>
      </c>
      <c r="J29">
        <v>9</v>
      </c>
      <c r="L29">
        <v>5</v>
      </c>
    </row>
    <row r="30" spans="1:12" x14ac:dyDescent="0.15">
      <c r="A30">
        <v>2016</v>
      </c>
      <c r="B30" s="23">
        <v>9</v>
      </c>
      <c r="C30" s="23">
        <v>5</v>
      </c>
      <c r="D30" s="23">
        <v>0</v>
      </c>
      <c r="E30" s="23">
        <v>0</v>
      </c>
      <c r="F30" s="23">
        <v>34</v>
      </c>
      <c r="G30" s="23">
        <v>0</v>
      </c>
      <c r="H30" s="23">
        <v>0</v>
      </c>
      <c r="I30" s="10">
        <f>IF(C30-D30=0,"--",F30/(C30-D30))</f>
        <v>6.8</v>
      </c>
      <c r="J30" s="23">
        <v>13</v>
      </c>
      <c r="L30">
        <v>2</v>
      </c>
    </row>
    <row r="31" spans="1:12" x14ac:dyDescent="0.15">
      <c r="A31">
        <v>2017</v>
      </c>
      <c r="B31" s="23">
        <v>16</v>
      </c>
      <c r="C31" s="23">
        <v>9</v>
      </c>
      <c r="D31" s="23">
        <v>1</v>
      </c>
      <c r="E31" s="23">
        <v>3</v>
      </c>
      <c r="F31" s="23">
        <v>98</v>
      </c>
      <c r="G31" s="23">
        <v>0</v>
      </c>
      <c r="H31" s="23">
        <v>1</v>
      </c>
      <c r="I31" s="52">
        <f>IF(C31-D31=0,"--",F31/(C31-D31))</f>
        <v>12.25</v>
      </c>
      <c r="J31" s="23">
        <v>56</v>
      </c>
      <c r="L31" s="23">
        <v>1</v>
      </c>
    </row>
    <row r="32" spans="1:12" x14ac:dyDescent="0.15">
      <c r="A32">
        <v>2018</v>
      </c>
      <c r="B32" s="23">
        <v>12</v>
      </c>
      <c r="C32" s="23">
        <v>9</v>
      </c>
      <c r="D32" s="23">
        <v>1</v>
      </c>
      <c r="E32" s="23">
        <v>1</v>
      </c>
      <c r="F32" s="23">
        <v>84</v>
      </c>
      <c r="G32" s="23">
        <v>0</v>
      </c>
      <c r="H32" s="23">
        <v>0</v>
      </c>
      <c r="I32" s="52">
        <f>IF(C32-D32=0,"--",F32/(C32-D32))</f>
        <v>10.5</v>
      </c>
      <c r="J32" s="23">
        <v>26</v>
      </c>
      <c r="L32" s="23">
        <v>0</v>
      </c>
    </row>
    <row r="33" spans="1:12" x14ac:dyDescent="0.15">
      <c r="A33">
        <v>2019</v>
      </c>
      <c r="B33" s="23">
        <v>12</v>
      </c>
      <c r="C33" s="23">
        <v>5</v>
      </c>
      <c r="D33" s="23">
        <v>1</v>
      </c>
      <c r="E33" s="23">
        <v>1</v>
      </c>
      <c r="F33" s="23">
        <v>49</v>
      </c>
      <c r="G33" s="23">
        <v>0</v>
      </c>
      <c r="H33" s="23">
        <v>0</v>
      </c>
      <c r="I33" s="10">
        <f>IF(C33-D33=0,"--",F33/(C33-D33))</f>
        <v>12.25</v>
      </c>
      <c r="J33" s="23">
        <v>19</v>
      </c>
      <c r="K33" s="23"/>
      <c r="L33" s="23">
        <v>4</v>
      </c>
    </row>
    <row r="34" spans="1:12" x14ac:dyDescent="0.15">
      <c r="A34">
        <v>2020</v>
      </c>
      <c r="B34" s="23">
        <v>11</v>
      </c>
      <c r="C34" s="23">
        <v>9</v>
      </c>
      <c r="D34" s="23">
        <v>0</v>
      </c>
      <c r="E34" s="23">
        <v>3</v>
      </c>
      <c r="F34" s="23">
        <v>113</v>
      </c>
      <c r="G34" s="23">
        <v>0</v>
      </c>
      <c r="H34" s="23">
        <v>0</v>
      </c>
      <c r="I34" s="52">
        <f>IF(C34-D34=0,"--",F34/(C34-D34))</f>
        <v>12.555555555555555</v>
      </c>
      <c r="J34" s="23">
        <v>42</v>
      </c>
      <c r="K34" s="9"/>
      <c r="L34" s="23">
        <v>1</v>
      </c>
    </row>
    <row r="35" spans="1:12" x14ac:dyDescent="0.15">
      <c r="I35" s="1"/>
    </row>
    <row r="36" spans="1:12" x14ac:dyDescent="0.15">
      <c r="A36" t="s">
        <v>54</v>
      </c>
      <c r="B36">
        <f t="shared" ref="B36:H36" si="1">SUM(B8:B35)</f>
        <v>342</v>
      </c>
      <c r="C36">
        <f t="shared" si="1"/>
        <v>274</v>
      </c>
      <c r="D36">
        <f t="shared" si="1"/>
        <v>38</v>
      </c>
      <c r="E36">
        <f t="shared" si="1"/>
        <v>35</v>
      </c>
      <c r="F36">
        <f t="shared" si="1"/>
        <v>2849</v>
      </c>
      <c r="G36">
        <f t="shared" si="1"/>
        <v>0</v>
      </c>
      <c r="H36">
        <f t="shared" si="1"/>
        <v>2</v>
      </c>
      <c r="I36" s="1">
        <f>F36/(C36-D36)</f>
        <v>12.072033898305085</v>
      </c>
      <c r="J36">
        <f>MAX(J8:J35)</f>
        <v>56</v>
      </c>
      <c r="L36">
        <f t="shared" ref="L36" si="2">SUM(L8:L35)</f>
        <v>75</v>
      </c>
    </row>
    <row r="60" spans="1:11" x14ac:dyDescent="0.15">
      <c r="B60" s="9"/>
      <c r="C60" s="9"/>
      <c r="D60" s="9"/>
      <c r="E60" s="9"/>
      <c r="F60" s="9"/>
      <c r="G60" s="9"/>
      <c r="H60" s="9"/>
    </row>
    <row r="61" spans="1:11" x14ac:dyDescent="0.15">
      <c r="A61" s="5" t="s">
        <v>118</v>
      </c>
      <c r="G61" s="2"/>
      <c r="I61" s="1"/>
      <c r="J61" s="1"/>
      <c r="K61" s="1"/>
    </row>
    <row r="62" spans="1:11" x14ac:dyDescent="0.15">
      <c r="A62" s="3" t="s">
        <v>99</v>
      </c>
      <c r="B62" s="3" t="s">
        <v>112</v>
      </c>
      <c r="C62" s="3" t="s">
        <v>117</v>
      </c>
      <c r="D62" s="3" t="s">
        <v>111</v>
      </c>
      <c r="E62" s="3" t="s">
        <v>34</v>
      </c>
      <c r="F62" s="3" t="s">
        <v>62</v>
      </c>
      <c r="G62" s="4" t="s">
        <v>115</v>
      </c>
      <c r="H62" s="4" t="s">
        <v>113</v>
      </c>
      <c r="I62" s="4" t="s">
        <v>114</v>
      </c>
      <c r="J62" s="16" t="s">
        <v>61</v>
      </c>
    </row>
    <row r="63" spans="1:11" x14ac:dyDescent="0.15">
      <c r="A63">
        <v>1994</v>
      </c>
      <c r="B63">
        <v>3</v>
      </c>
      <c r="C63">
        <v>0</v>
      </c>
      <c r="D63">
        <v>0</v>
      </c>
      <c r="E63">
        <v>12</v>
      </c>
      <c r="G63" s="1">
        <f t="shared" ref="G63" si="3">E63/B63</f>
        <v>4</v>
      </c>
      <c r="H63" s="1" t="str">
        <f t="shared" ref="H63" si="4">IF(D63=0,"",(B63*6)/D63)</f>
        <v/>
      </c>
      <c r="I63" s="1" t="str">
        <f t="shared" ref="I63" si="5">IF(D63=0,"",E63/D63)</f>
        <v/>
      </c>
      <c r="J63" s="12"/>
    </row>
    <row r="64" spans="1:11" x14ac:dyDescent="0.15">
      <c r="A64">
        <v>1995</v>
      </c>
      <c r="B64">
        <v>11</v>
      </c>
      <c r="C64">
        <v>1</v>
      </c>
      <c r="D64">
        <v>2</v>
      </c>
      <c r="E64">
        <v>45</v>
      </c>
      <c r="G64" s="10">
        <f t="shared" ref="G64:G83" si="6">IF(ISERROR(E64/B64),"N/A",E64/B64)</f>
        <v>4.0909090909090908</v>
      </c>
      <c r="H64" s="10">
        <f t="shared" ref="H64:H83" si="7">IF(ISERROR((B64*6)/D64),"N/A",(B64*6)/D64)</f>
        <v>33</v>
      </c>
      <c r="I64" s="10">
        <f t="shared" ref="I64:I83" si="8">IF(ISERROR(E64/D64),"N/A",E64/D64)</f>
        <v>22.5</v>
      </c>
      <c r="J64" s="12"/>
    </row>
    <row r="65" spans="1:10" x14ac:dyDescent="0.15">
      <c r="A65">
        <v>1996</v>
      </c>
      <c r="B65">
        <v>57</v>
      </c>
      <c r="C65">
        <v>9</v>
      </c>
      <c r="D65">
        <v>22</v>
      </c>
      <c r="E65">
        <v>245</v>
      </c>
      <c r="G65" s="10">
        <f t="shared" si="6"/>
        <v>4.2982456140350873</v>
      </c>
      <c r="H65" s="10">
        <f t="shared" si="7"/>
        <v>15.545454545454545</v>
      </c>
      <c r="I65" s="10">
        <f t="shared" si="8"/>
        <v>11.136363636363637</v>
      </c>
      <c r="J65" s="12"/>
    </row>
    <row r="66" spans="1:10" x14ac:dyDescent="0.15">
      <c r="A66">
        <v>1997</v>
      </c>
      <c r="B66">
        <v>24.4</v>
      </c>
      <c r="C66">
        <v>0</v>
      </c>
      <c r="D66">
        <v>5</v>
      </c>
      <c r="E66">
        <v>164</v>
      </c>
      <c r="G66" s="10">
        <f t="shared" si="6"/>
        <v>6.7213114754098369</v>
      </c>
      <c r="H66" s="10">
        <f t="shared" si="7"/>
        <v>29.279999999999994</v>
      </c>
      <c r="I66" s="10">
        <f t="shared" si="8"/>
        <v>32.799999999999997</v>
      </c>
      <c r="J66" s="12"/>
    </row>
    <row r="67" spans="1:10" x14ac:dyDescent="0.15">
      <c r="A67" s="37">
        <v>1998</v>
      </c>
      <c r="B67">
        <v>79</v>
      </c>
      <c r="C67">
        <v>17</v>
      </c>
      <c r="D67">
        <v>21</v>
      </c>
      <c r="E67">
        <v>327</v>
      </c>
      <c r="F67">
        <v>1</v>
      </c>
      <c r="G67" s="10">
        <f t="shared" si="6"/>
        <v>4.1392405063291138</v>
      </c>
      <c r="H67" s="10">
        <f t="shared" si="7"/>
        <v>22.571428571428573</v>
      </c>
      <c r="I67" s="10">
        <f t="shared" si="8"/>
        <v>15.571428571428571</v>
      </c>
      <c r="J67" s="9" t="s">
        <v>10</v>
      </c>
    </row>
    <row r="68" spans="1:10" x14ac:dyDescent="0.15">
      <c r="A68">
        <v>1999</v>
      </c>
      <c r="B68">
        <v>17.399999999999999</v>
      </c>
      <c r="C68">
        <v>0</v>
      </c>
      <c r="D68">
        <v>2</v>
      </c>
      <c r="E68">
        <v>167</v>
      </c>
      <c r="G68" s="10">
        <f t="shared" si="6"/>
        <v>9.5977011494252888</v>
      </c>
      <c r="H68" s="10">
        <f t="shared" si="7"/>
        <v>52.199999999999996</v>
      </c>
      <c r="I68" s="10">
        <f t="shared" si="8"/>
        <v>83.5</v>
      </c>
      <c r="J68" s="9" t="s">
        <v>8</v>
      </c>
    </row>
    <row r="69" spans="1:10" x14ac:dyDescent="0.15">
      <c r="A69">
        <v>2000</v>
      </c>
      <c r="B69">
        <v>21</v>
      </c>
      <c r="C69">
        <v>2</v>
      </c>
      <c r="D69">
        <v>6</v>
      </c>
      <c r="E69">
        <v>75</v>
      </c>
      <c r="G69" s="10">
        <f t="shared" si="6"/>
        <v>3.5714285714285716</v>
      </c>
      <c r="H69" s="10">
        <f t="shared" si="7"/>
        <v>21</v>
      </c>
      <c r="I69" s="10">
        <f t="shared" si="8"/>
        <v>12.5</v>
      </c>
      <c r="J69" s="9" t="s">
        <v>2</v>
      </c>
    </row>
    <row r="70" spans="1:10" x14ac:dyDescent="0.15">
      <c r="A70">
        <v>2001</v>
      </c>
      <c r="B70">
        <v>53.5</v>
      </c>
      <c r="C70">
        <v>5</v>
      </c>
      <c r="D70">
        <v>13</v>
      </c>
      <c r="E70">
        <v>236</v>
      </c>
      <c r="G70" s="10">
        <f t="shared" si="6"/>
        <v>4.4112149532710276</v>
      </c>
      <c r="H70" s="10">
        <f t="shared" si="7"/>
        <v>24.692307692307693</v>
      </c>
      <c r="I70" s="10">
        <f t="shared" si="8"/>
        <v>18.153846153846153</v>
      </c>
      <c r="J70" s="9" t="s">
        <v>93</v>
      </c>
    </row>
    <row r="71" spans="1:10" x14ac:dyDescent="0.15">
      <c r="A71">
        <v>2002</v>
      </c>
      <c r="B71">
        <v>56</v>
      </c>
      <c r="C71">
        <v>4</v>
      </c>
      <c r="D71">
        <v>6</v>
      </c>
      <c r="E71">
        <v>264</v>
      </c>
      <c r="G71" s="10">
        <f t="shared" si="6"/>
        <v>4.7142857142857144</v>
      </c>
      <c r="H71" s="10">
        <f t="shared" si="7"/>
        <v>56</v>
      </c>
      <c r="I71" s="10">
        <f t="shared" si="8"/>
        <v>44</v>
      </c>
      <c r="J71" s="9" t="s">
        <v>91</v>
      </c>
    </row>
    <row r="72" spans="1:10" x14ac:dyDescent="0.15">
      <c r="A72">
        <v>2003</v>
      </c>
      <c r="B72">
        <v>40.299999999999997</v>
      </c>
      <c r="C72">
        <v>2</v>
      </c>
      <c r="D72">
        <v>7</v>
      </c>
      <c r="E72">
        <v>242</v>
      </c>
      <c r="F72" s="1"/>
      <c r="G72" s="10">
        <f t="shared" si="6"/>
        <v>6.0049627791563278</v>
      </c>
      <c r="H72" s="10">
        <f t="shared" si="7"/>
        <v>34.542857142857137</v>
      </c>
      <c r="I72" s="10">
        <f t="shared" si="8"/>
        <v>34.571428571428569</v>
      </c>
      <c r="J72" s="9" t="s">
        <v>88</v>
      </c>
    </row>
    <row r="73" spans="1:10" x14ac:dyDescent="0.15">
      <c r="A73">
        <v>2004</v>
      </c>
      <c r="B73">
        <v>35</v>
      </c>
      <c r="C73">
        <v>2</v>
      </c>
      <c r="D73">
        <v>11</v>
      </c>
      <c r="E73">
        <v>148</v>
      </c>
      <c r="G73" s="10">
        <f t="shared" si="6"/>
        <v>4.2285714285714286</v>
      </c>
      <c r="H73" s="10">
        <f t="shared" si="7"/>
        <v>19.09090909090909</v>
      </c>
      <c r="I73" s="10">
        <f t="shared" si="8"/>
        <v>13.454545454545455</v>
      </c>
      <c r="J73" s="9" t="s">
        <v>83</v>
      </c>
    </row>
    <row r="74" spans="1:10" x14ac:dyDescent="0.15">
      <c r="A74">
        <v>2005</v>
      </c>
      <c r="B74">
        <v>30</v>
      </c>
      <c r="C74">
        <v>2</v>
      </c>
      <c r="D74">
        <v>5</v>
      </c>
      <c r="E74">
        <v>190</v>
      </c>
      <c r="G74" s="10">
        <f t="shared" si="6"/>
        <v>6.333333333333333</v>
      </c>
      <c r="H74" s="10">
        <f t="shared" si="7"/>
        <v>36</v>
      </c>
      <c r="I74" s="10">
        <f t="shared" si="8"/>
        <v>38</v>
      </c>
      <c r="J74" s="9" t="s">
        <v>79</v>
      </c>
    </row>
    <row r="75" spans="1:10" x14ac:dyDescent="0.15">
      <c r="A75">
        <v>2006</v>
      </c>
      <c r="B75">
        <v>27</v>
      </c>
      <c r="C75">
        <v>3</v>
      </c>
      <c r="D75">
        <v>9</v>
      </c>
      <c r="E75">
        <v>157</v>
      </c>
      <c r="G75" s="10">
        <f t="shared" si="6"/>
        <v>5.8148148148148149</v>
      </c>
      <c r="H75" s="10">
        <f t="shared" si="7"/>
        <v>18</v>
      </c>
      <c r="I75" s="10">
        <f t="shared" si="8"/>
        <v>17.444444444444443</v>
      </c>
      <c r="J75" s="9" t="s">
        <v>68</v>
      </c>
    </row>
    <row r="76" spans="1:10" x14ac:dyDescent="0.15">
      <c r="A76">
        <v>2007</v>
      </c>
      <c r="B76">
        <v>13.1</v>
      </c>
      <c r="C76">
        <v>3</v>
      </c>
      <c r="D76">
        <v>6</v>
      </c>
      <c r="E76">
        <v>57</v>
      </c>
      <c r="G76" s="10">
        <f t="shared" si="6"/>
        <v>4.3511450381679388</v>
      </c>
      <c r="H76" s="10">
        <f t="shared" si="7"/>
        <v>13.1</v>
      </c>
      <c r="I76" s="10">
        <f t="shared" si="8"/>
        <v>9.5</v>
      </c>
      <c r="J76" s="9" t="s">
        <v>16</v>
      </c>
    </row>
    <row r="77" spans="1:10" x14ac:dyDescent="0.15">
      <c r="A77">
        <v>2008</v>
      </c>
      <c r="B77">
        <v>39.299999999999997</v>
      </c>
      <c r="C77">
        <v>6</v>
      </c>
      <c r="D77">
        <v>14</v>
      </c>
      <c r="E77">
        <v>163</v>
      </c>
      <c r="G77" s="10">
        <f t="shared" si="6"/>
        <v>4.1475826972010177</v>
      </c>
      <c r="H77" s="10">
        <f t="shared" si="7"/>
        <v>16.842857142857142</v>
      </c>
      <c r="I77" s="10">
        <f t="shared" si="8"/>
        <v>11.642857142857142</v>
      </c>
      <c r="J77" s="9" t="s">
        <v>69</v>
      </c>
    </row>
    <row r="78" spans="1:10" x14ac:dyDescent="0.15">
      <c r="A78">
        <v>2009</v>
      </c>
      <c r="B78">
        <v>39.200000000000003</v>
      </c>
      <c r="C78">
        <v>8</v>
      </c>
      <c r="D78">
        <v>11</v>
      </c>
      <c r="E78">
        <v>145</v>
      </c>
      <c r="G78" s="10">
        <f t="shared" si="6"/>
        <v>3.6989795918367343</v>
      </c>
      <c r="H78" s="10">
        <f t="shared" si="7"/>
        <v>21.381818181818183</v>
      </c>
      <c r="I78" s="10">
        <f t="shared" si="8"/>
        <v>13.181818181818182</v>
      </c>
      <c r="J78" s="9" t="s">
        <v>16</v>
      </c>
    </row>
    <row r="79" spans="1:10" x14ac:dyDescent="0.15">
      <c r="A79">
        <v>2010</v>
      </c>
      <c r="B79">
        <v>19.399999999999999</v>
      </c>
      <c r="C79">
        <v>2</v>
      </c>
      <c r="D79">
        <v>7</v>
      </c>
      <c r="E79">
        <v>105</v>
      </c>
      <c r="G79" s="10">
        <f t="shared" si="6"/>
        <v>5.4123711340206189</v>
      </c>
      <c r="H79" s="10">
        <f t="shared" si="7"/>
        <v>16.628571428571426</v>
      </c>
      <c r="I79" s="10">
        <f t="shared" si="8"/>
        <v>15</v>
      </c>
      <c r="J79" s="9" t="s">
        <v>121</v>
      </c>
    </row>
    <row r="80" spans="1:10" x14ac:dyDescent="0.15">
      <c r="A80">
        <v>2011</v>
      </c>
      <c r="B80">
        <v>34</v>
      </c>
      <c r="C80">
        <v>6</v>
      </c>
      <c r="D80">
        <v>12</v>
      </c>
      <c r="E80">
        <v>133</v>
      </c>
      <c r="G80" s="10">
        <f t="shared" si="6"/>
        <v>3.9117647058823528</v>
      </c>
      <c r="H80" s="10">
        <f t="shared" si="7"/>
        <v>17</v>
      </c>
      <c r="I80" s="10">
        <f t="shared" si="8"/>
        <v>11.083333333333334</v>
      </c>
      <c r="J80" s="9" t="s">
        <v>122</v>
      </c>
    </row>
    <row r="81" spans="1:10" x14ac:dyDescent="0.15">
      <c r="A81">
        <v>2012</v>
      </c>
      <c r="B81">
        <v>33</v>
      </c>
      <c r="C81">
        <v>2</v>
      </c>
      <c r="D81">
        <v>7</v>
      </c>
      <c r="E81">
        <v>137</v>
      </c>
      <c r="G81" s="10">
        <f t="shared" si="6"/>
        <v>4.1515151515151514</v>
      </c>
      <c r="H81" s="10">
        <f t="shared" si="7"/>
        <v>28.285714285714285</v>
      </c>
      <c r="I81" s="10">
        <f t="shared" si="8"/>
        <v>19.571428571428573</v>
      </c>
      <c r="J81" s="9" t="s">
        <v>123</v>
      </c>
    </row>
    <row r="82" spans="1:10" x14ac:dyDescent="0.15">
      <c r="A82">
        <v>2013</v>
      </c>
      <c r="B82" s="23">
        <v>42.2</v>
      </c>
      <c r="C82" s="23">
        <v>2</v>
      </c>
      <c r="D82" s="23">
        <v>10</v>
      </c>
      <c r="E82" s="23">
        <v>258</v>
      </c>
      <c r="F82" s="23">
        <v>1</v>
      </c>
      <c r="G82" s="10">
        <f t="shared" si="6"/>
        <v>6.1137440758293833</v>
      </c>
      <c r="H82" s="10">
        <f t="shared" si="7"/>
        <v>25.32</v>
      </c>
      <c r="I82" s="10">
        <f t="shared" si="8"/>
        <v>25.8</v>
      </c>
      <c r="J82" s="9" t="s">
        <v>21</v>
      </c>
    </row>
    <row r="83" spans="1:10" x14ac:dyDescent="0.15">
      <c r="A83">
        <v>2014</v>
      </c>
      <c r="B83" s="23">
        <v>35.799999999999997</v>
      </c>
      <c r="C83" s="23">
        <v>2</v>
      </c>
      <c r="D83" s="23">
        <v>7</v>
      </c>
      <c r="E83" s="23">
        <v>225</v>
      </c>
      <c r="F83" s="23"/>
      <c r="G83" s="10">
        <f t="shared" si="6"/>
        <v>6.2849162011173192</v>
      </c>
      <c r="H83" s="10">
        <f t="shared" si="7"/>
        <v>30.685714285714283</v>
      </c>
      <c r="I83" s="10">
        <f t="shared" si="8"/>
        <v>32.142857142857146</v>
      </c>
      <c r="J83" s="9" t="s">
        <v>238</v>
      </c>
    </row>
    <row r="84" spans="1:10" x14ac:dyDescent="0.15">
      <c r="A84">
        <v>2015</v>
      </c>
      <c r="B84" s="23">
        <v>30</v>
      </c>
      <c r="C84" s="23">
        <v>2</v>
      </c>
      <c r="D84" s="23">
        <v>6</v>
      </c>
      <c r="E84" s="23">
        <v>189</v>
      </c>
      <c r="F84" s="23"/>
      <c r="G84" s="10">
        <f>IF(ISERROR(E84/B84),"N/A",E84/B84)</f>
        <v>6.3</v>
      </c>
      <c r="H84" s="10">
        <f>IF(ISERROR((B84*6)/D84),"N/A",(B84*6)/D84)</f>
        <v>30</v>
      </c>
      <c r="I84" s="10">
        <f>IF(ISERROR(E84/D84),"N/A",E84/D84)</f>
        <v>31.5</v>
      </c>
      <c r="J84" s="9" t="s">
        <v>246</v>
      </c>
    </row>
    <row r="85" spans="1:10" x14ac:dyDescent="0.15">
      <c r="A85">
        <v>2016</v>
      </c>
      <c r="B85" s="34">
        <v>26.67</v>
      </c>
      <c r="C85" s="23">
        <v>5</v>
      </c>
      <c r="D85" s="23">
        <v>7</v>
      </c>
      <c r="E85" s="23">
        <v>92</v>
      </c>
      <c r="F85" s="23">
        <v>2</v>
      </c>
      <c r="G85" s="10">
        <f t="shared" ref="G85" si="9">IF(ISERROR(E85/B85),"N/A",E85/B85)</f>
        <v>3.4495688038995125</v>
      </c>
      <c r="H85" s="10">
        <f t="shared" ref="H85" si="10">IF(ISERROR((B85*6)/D85),"N/A",(B85*6)/D85)</f>
        <v>22.860000000000003</v>
      </c>
      <c r="I85" s="10">
        <f t="shared" ref="I85:I86" si="11">IF(ISERROR(E85/D85),"N/A",E85/D85)</f>
        <v>13.142857142857142</v>
      </c>
      <c r="J85" s="25" t="s">
        <v>187</v>
      </c>
    </row>
    <row r="86" spans="1:10" x14ac:dyDescent="0.15">
      <c r="A86">
        <v>2017</v>
      </c>
      <c r="B86" s="23">
        <v>55</v>
      </c>
      <c r="C86" s="23">
        <v>5</v>
      </c>
      <c r="D86" s="23">
        <v>13</v>
      </c>
      <c r="E86" s="23">
        <v>255</v>
      </c>
      <c r="F86" s="23">
        <v>0</v>
      </c>
      <c r="G86" s="52">
        <f>IF(ISERROR(E86/B86),"N/A",E86/B86)</f>
        <v>4.6363636363636367</v>
      </c>
      <c r="H86" s="52">
        <f>IF(ISERROR((B86*6)/D86),"N/A",(B86*6)/D86)</f>
        <v>25.384615384615383</v>
      </c>
      <c r="I86" s="52">
        <f t="shared" si="11"/>
        <v>19.615384615384617</v>
      </c>
      <c r="J86" s="28" t="s">
        <v>93</v>
      </c>
    </row>
    <row r="87" spans="1:10" x14ac:dyDescent="0.15">
      <c r="A87">
        <v>2018</v>
      </c>
      <c r="B87" s="23">
        <v>28</v>
      </c>
      <c r="C87" s="23">
        <v>4</v>
      </c>
      <c r="D87" s="23">
        <v>7</v>
      </c>
      <c r="E87" s="23">
        <v>144</v>
      </c>
      <c r="F87" s="23">
        <v>0</v>
      </c>
      <c r="G87" s="52">
        <f>IF(ISERROR(E87/B87),"N/A",E87/B87)</f>
        <v>5.1428571428571432</v>
      </c>
      <c r="H87" s="52">
        <f>IF(ISERROR((B87*6)/D87),"N/A",(B87*6)/D87)</f>
        <v>24</v>
      </c>
      <c r="I87" s="52">
        <f t="shared" ref="I87:I89" si="12">IF(ISERROR(E87/D87),"N/A",E87/D87)</f>
        <v>20.571428571428573</v>
      </c>
      <c r="J87" s="28" t="s">
        <v>389</v>
      </c>
    </row>
    <row r="88" spans="1:10" x14ac:dyDescent="0.15">
      <c r="A88">
        <v>2019</v>
      </c>
      <c r="B88" s="23">
        <v>25</v>
      </c>
      <c r="C88" s="23">
        <v>2</v>
      </c>
      <c r="D88" s="23">
        <v>3</v>
      </c>
      <c r="E88" s="23">
        <v>146</v>
      </c>
      <c r="F88" s="23">
        <v>0</v>
      </c>
      <c r="G88" s="10">
        <f>IF(ISERROR(E88/B88),"N/A",E88/B88)</f>
        <v>5.84</v>
      </c>
      <c r="H88" s="10">
        <f>IF(ISERROR((B88*6)/D88),"N/A",(B88*6)/D88)</f>
        <v>50</v>
      </c>
      <c r="I88" s="10">
        <f t="shared" si="12"/>
        <v>48.666666666666664</v>
      </c>
      <c r="J88" s="28" t="s">
        <v>435</v>
      </c>
    </row>
    <row r="89" spans="1:10" x14ac:dyDescent="0.15">
      <c r="A89">
        <v>2020</v>
      </c>
      <c r="B89" s="23">
        <v>39</v>
      </c>
      <c r="C89" s="23">
        <v>2</v>
      </c>
      <c r="D89" s="23">
        <v>8</v>
      </c>
      <c r="E89" s="23">
        <v>229</v>
      </c>
      <c r="F89" s="23">
        <v>0</v>
      </c>
      <c r="G89" s="10">
        <f t="shared" ref="G89" si="13">IF(ISERROR(E89/B89),"N/A",E89/B89)</f>
        <v>5.8717948717948714</v>
      </c>
      <c r="H89" s="10">
        <f t="shared" ref="H89" si="14">IF(ISERROR((B89*6)/D89),"N/A",(B89*6)/D89)</f>
        <v>29.25</v>
      </c>
      <c r="I89" s="10">
        <f t="shared" si="12"/>
        <v>28.625</v>
      </c>
      <c r="J89" s="28" t="s">
        <v>464</v>
      </c>
    </row>
    <row r="90" spans="1:10" x14ac:dyDescent="0.15">
      <c r="J90" s="25"/>
    </row>
    <row r="91" spans="1:10" x14ac:dyDescent="0.15">
      <c r="A91" t="s">
        <v>55</v>
      </c>
      <c r="B91" s="61">
        <f>SUM(B63:B90)</f>
        <v>914.27</v>
      </c>
      <c r="C91">
        <f>SUM(C63:C90)</f>
        <v>98</v>
      </c>
      <c r="D91">
        <f>SUM(D63:D90)</f>
        <v>227</v>
      </c>
      <c r="E91">
        <f>SUM(E63:E90)</f>
        <v>4550</v>
      </c>
      <c r="F91">
        <f>SUM(F63:F90)</f>
        <v>4</v>
      </c>
      <c r="G91" s="1">
        <f>E91/B91</f>
        <v>4.9766480361381209</v>
      </c>
      <c r="H91" s="1">
        <f>(B91*6)/D91</f>
        <v>24.165726872246694</v>
      </c>
      <c r="I91" s="1">
        <f>E91/D91</f>
        <v>20.044052863436125</v>
      </c>
      <c r="J91" s="12" t="s">
        <v>10</v>
      </c>
    </row>
  </sheetData>
  <phoneticPr fontId="3" type="noConversion"/>
  <hyperlinks>
    <hyperlink ref="A1" location="'Overall ave'!A1" display="(back to front sheet)" xr:uid="{00000000-0004-0000-21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1"/>
  <dimension ref="A1:L87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21" t="s">
        <v>164</v>
      </c>
      <c r="C1" t="s">
        <v>341</v>
      </c>
    </row>
    <row r="2" spans="1:12" x14ac:dyDescent="0.15">
      <c r="A2" s="5" t="s">
        <v>41</v>
      </c>
      <c r="B2" s="5" t="s">
        <v>127</v>
      </c>
    </row>
    <row r="3" spans="1:12" x14ac:dyDescent="0.15">
      <c r="A3" s="5" t="s">
        <v>108</v>
      </c>
      <c r="B3" s="5"/>
    </row>
    <row r="4" spans="1:12" hidden="1" x14ac:dyDescent="0.15">
      <c r="A4" s="9">
        <f>COUNTA(A8:A33)</f>
        <v>25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COUNTA(A61:A86)</f>
        <v>25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J5">
        <v>15</v>
      </c>
      <c r="L5" s="9"/>
    </row>
    <row r="6" spans="1:12" x14ac:dyDescent="0.15">
      <c r="A6" s="9"/>
      <c r="B6" s="9"/>
      <c r="C6" s="9"/>
      <c r="D6" s="9"/>
      <c r="E6" s="9"/>
      <c r="F6" s="9"/>
      <c r="G6" s="9"/>
      <c r="H6" s="9"/>
      <c r="L6" s="9"/>
    </row>
    <row r="7" spans="1:12" x14ac:dyDescent="0.15">
      <c r="A7" t="s">
        <v>99</v>
      </c>
      <c r="B7" t="s">
        <v>31</v>
      </c>
      <c r="C7" t="s">
        <v>32</v>
      </c>
      <c r="D7" t="s">
        <v>33</v>
      </c>
      <c r="E7" t="s">
        <v>265</v>
      </c>
      <c r="F7" t="s">
        <v>34</v>
      </c>
      <c r="G7" t="s">
        <v>22</v>
      </c>
      <c r="H7" t="s">
        <v>35</v>
      </c>
      <c r="I7" s="1" t="s">
        <v>36</v>
      </c>
      <c r="J7" t="s">
        <v>196</v>
      </c>
      <c r="K7" t="s">
        <v>263</v>
      </c>
      <c r="L7" t="s">
        <v>276</v>
      </c>
    </row>
    <row r="8" spans="1:12" x14ac:dyDescent="0.15">
      <c r="A8">
        <v>1996</v>
      </c>
      <c r="B8">
        <v>14</v>
      </c>
      <c r="C8">
        <v>12</v>
      </c>
      <c r="D8">
        <v>2</v>
      </c>
      <c r="F8">
        <v>139</v>
      </c>
      <c r="H8"/>
      <c r="I8" s="1">
        <f t="shared" ref="I8:I27" si="0">IF(C8=0,"",ROUND(F8/(C8-D8),3))</f>
        <v>13.9</v>
      </c>
    </row>
    <row r="9" spans="1:12" x14ac:dyDescent="0.15">
      <c r="A9">
        <v>1997</v>
      </c>
      <c r="B9">
        <v>12</v>
      </c>
      <c r="C9">
        <v>12</v>
      </c>
      <c r="D9">
        <v>5</v>
      </c>
      <c r="F9">
        <v>98</v>
      </c>
      <c r="H9"/>
      <c r="I9" s="1">
        <f t="shared" si="0"/>
        <v>14</v>
      </c>
    </row>
    <row r="10" spans="1:12" x14ac:dyDescent="0.15">
      <c r="A10">
        <v>1998</v>
      </c>
      <c r="B10">
        <v>18</v>
      </c>
      <c r="C10">
        <v>17</v>
      </c>
      <c r="D10">
        <v>4</v>
      </c>
      <c r="E10">
        <v>1</v>
      </c>
      <c r="F10">
        <v>217</v>
      </c>
      <c r="H10">
        <v>1</v>
      </c>
      <c r="I10" s="1">
        <f t="shared" si="0"/>
        <v>16.692</v>
      </c>
      <c r="J10">
        <v>63</v>
      </c>
      <c r="L10">
        <v>5</v>
      </c>
    </row>
    <row r="11" spans="1:12" x14ac:dyDescent="0.15">
      <c r="A11">
        <v>1999</v>
      </c>
      <c r="B11">
        <v>18</v>
      </c>
      <c r="C11">
        <v>16</v>
      </c>
      <c r="D11">
        <v>2</v>
      </c>
      <c r="F11">
        <v>169</v>
      </c>
      <c r="H11"/>
      <c r="I11" s="1">
        <f t="shared" si="0"/>
        <v>12.071</v>
      </c>
      <c r="J11">
        <v>35</v>
      </c>
      <c r="K11" t="s">
        <v>356</v>
      </c>
      <c r="L11">
        <v>6</v>
      </c>
    </row>
    <row r="12" spans="1:12" x14ac:dyDescent="0.15">
      <c r="A12">
        <v>2000</v>
      </c>
      <c r="B12">
        <v>11</v>
      </c>
      <c r="C12">
        <v>10</v>
      </c>
      <c r="D12">
        <v>0</v>
      </c>
      <c r="E12">
        <v>1</v>
      </c>
      <c r="F12">
        <v>59</v>
      </c>
      <c r="G12">
        <v>0</v>
      </c>
      <c r="H12">
        <v>0</v>
      </c>
      <c r="I12" s="1">
        <f t="shared" si="0"/>
        <v>5.9</v>
      </c>
      <c r="J12">
        <v>20</v>
      </c>
      <c r="L12">
        <v>2</v>
      </c>
    </row>
    <row r="13" spans="1:12" x14ac:dyDescent="0.15">
      <c r="A13">
        <v>2001</v>
      </c>
      <c r="B13">
        <v>13</v>
      </c>
      <c r="C13">
        <v>9</v>
      </c>
      <c r="D13">
        <v>1</v>
      </c>
      <c r="E13">
        <v>1</v>
      </c>
      <c r="F13">
        <v>129</v>
      </c>
      <c r="H13"/>
      <c r="I13" s="1">
        <f t="shared" si="0"/>
        <v>16.125</v>
      </c>
      <c r="J13">
        <v>48</v>
      </c>
      <c r="L13">
        <v>0</v>
      </c>
    </row>
    <row r="14" spans="1:12" x14ac:dyDescent="0.15">
      <c r="A14">
        <v>2002</v>
      </c>
      <c r="B14">
        <v>8</v>
      </c>
      <c r="C14">
        <v>8</v>
      </c>
      <c r="D14">
        <v>2</v>
      </c>
      <c r="F14">
        <v>116</v>
      </c>
      <c r="H14"/>
      <c r="I14" s="1">
        <f t="shared" si="0"/>
        <v>19.332999999999998</v>
      </c>
    </row>
    <row r="15" spans="1:12" x14ac:dyDescent="0.15">
      <c r="A15">
        <v>2003</v>
      </c>
      <c r="B15">
        <v>13</v>
      </c>
      <c r="C15">
        <v>8</v>
      </c>
      <c r="D15">
        <v>3</v>
      </c>
      <c r="E15">
        <v>0</v>
      </c>
      <c r="F15">
        <v>167</v>
      </c>
      <c r="G15">
        <v>0</v>
      </c>
      <c r="H15">
        <v>0</v>
      </c>
      <c r="I15" s="1">
        <f t="shared" si="0"/>
        <v>33.4</v>
      </c>
      <c r="J15">
        <v>40</v>
      </c>
      <c r="L15">
        <v>4</v>
      </c>
    </row>
    <row r="16" spans="1:12" x14ac:dyDescent="0.15">
      <c r="A16">
        <v>2004</v>
      </c>
      <c r="B16">
        <v>15</v>
      </c>
      <c r="C16">
        <v>13</v>
      </c>
      <c r="D16">
        <v>1</v>
      </c>
      <c r="E16">
        <v>1</v>
      </c>
      <c r="F16">
        <v>224</v>
      </c>
      <c r="H16">
        <v>1</v>
      </c>
      <c r="I16" s="1">
        <f t="shared" si="0"/>
        <v>18.667000000000002</v>
      </c>
      <c r="J16">
        <v>50</v>
      </c>
      <c r="L16">
        <v>3</v>
      </c>
    </row>
    <row r="17" spans="1:12" x14ac:dyDescent="0.15">
      <c r="A17">
        <v>2005</v>
      </c>
      <c r="B17">
        <v>18</v>
      </c>
      <c r="C17">
        <v>14</v>
      </c>
      <c r="D17">
        <v>4</v>
      </c>
      <c r="E17">
        <v>3</v>
      </c>
      <c r="F17">
        <v>145</v>
      </c>
      <c r="H17"/>
      <c r="I17" s="1">
        <f t="shared" si="0"/>
        <v>14.5</v>
      </c>
      <c r="J17">
        <v>38</v>
      </c>
      <c r="L17">
        <v>1</v>
      </c>
    </row>
    <row r="18" spans="1:12" x14ac:dyDescent="0.15">
      <c r="A18">
        <v>2006</v>
      </c>
      <c r="B18">
        <v>13</v>
      </c>
      <c r="C18">
        <v>12</v>
      </c>
      <c r="D18">
        <v>2</v>
      </c>
      <c r="E18">
        <v>0</v>
      </c>
      <c r="F18">
        <v>122</v>
      </c>
      <c r="H18"/>
      <c r="I18" s="1">
        <f t="shared" si="0"/>
        <v>12.2</v>
      </c>
      <c r="J18" s="9">
        <v>38</v>
      </c>
      <c r="K18" t="s">
        <v>354</v>
      </c>
      <c r="L18">
        <v>2</v>
      </c>
    </row>
    <row r="19" spans="1:12" x14ac:dyDescent="0.15">
      <c r="A19">
        <v>2007</v>
      </c>
      <c r="B19" s="9">
        <v>14</v>
      </c>
      <c r="C19" s="9">
        <v>12</v>
      </c>
      <c r="D19" s="9">
        <v>4</v>
      </c>
      <c r="E19" s="9"/>
      <c r="F19" s="9">
        <v>194</v>
      </c>
      <c r="G19" s="9"/>
      <c r="H19" s="9"/>
      <c r="I19" s="1">
        <f t="shared" si="0"/>
        <v>24.25</v>
      </c>
      <c r="J19">
        <v>34</v>
      </c>
      <c r="L19">
        <v>4</v>
      </c>
    </row>
    <row r="20" spans="1:12" x14ac:dyDescent="0.15">
      <c r="A20">
        <v>2008</v>
      </c>
      <c r="B20" s="9">
        <v>15</v>
      </c>
      <c r="C20" s="9">
        <v>10</v>
      </c>
      <c r="D20" s="9">
        <v>3</v>
      </c>
      <c r="E20" s="9">
        <v>2</v>
      </c>
      <c r="F20" s="9">
        <v>139</v>
      </c>
      <c r="G20" s="9"/>
      <c r="H20" s="9"/>
      <c r="I20" s="1">
        <f t="shared" si="0"/>
        <v>19.856999999999999</v>
      </c>
      <c r="J20">
        <v>46</v>
      </c>
      <c r="L20">
        <v>2</v>
      </c>
    </row>
    <row r="21" spans="1:12" x14ac:dyDescent="0.15">
      <c r="A21">
        <v>2009</v>
      </c>
      <c r="B21" s="11">
        <v>12</v>
      </c>
      <c r="C21">
        <v>11</v>
      </c>
      <c r="D21">
        <v>2</v>
      </c>
      <c r="E21">
        <v>1</v>
      </c>
      <c r="F21">
        <v>100</v>
      </c>
      <c r="H21"/>
      <c r="I21" s="1">
        <f t="shared" si="0"/>
        <v>11.111000000000001</v>
      </c>
      <c r="J21">
        <v>19</v>
      </c>
      <c r="L21">
        <v>1</v>
      </c>
    </row>
    <row r="22" spans="1:12" x14ac:dyDescent="0.15">
      <c r="A22">
        <v>2010</v>
      </c>
      <c r="B22">
        <v>17</v>
      </c>
      <c r="C22">
        <v>13</v>
      </c>
      <c r="D22">
        <v>0</v>
      </c>
      <c r="E22">
        <v>2</v>
      </c>
      <c r="F22">
        <v>225</v>
      </c>
      <c r="H22"/>
      <c r="I22" s="1">
        <f t="shared" si="0"/>
        <v>17.308</v>
      </c>
      <c r="J22">
        <v>49</v>
      </c>
      <c r="L22">
        <v>7</v>
      </c>
    </row>
    <row r="23" spans="1:12" x14ac:dyDescent="0.15">
      <c r="A23">
        <v>2011</v>
      </c>
      <c r="B23">
        <v>15</v>
      </c>
      <c r="C23">
        <v>9</v>
      </c>
      <c r="D23">
        <v>3</v>
      </c>
      <c r="E23">
        <v>1</v>
      </c>
      <c r="F23">
        <v>110</v>
      </c>
      <c r="H23"/>
      <c r="I23" s="1">
        <f t="shared" si="0"/>
        <v>18.332999999999998</v>
      </c>
      <c r="J23">
        <v>37</v>
      </c>
      <c r="L23">
        <v>0</v>
      </c>
    </row>
    <row r="24" spans="1:12" x14ac:dyDescent="0.15">
      <c r="A24">
        <v>2012</v>
      </c>
      <c r="B24">
        <v>8</v>
      </c>
      <c r="C24">
        <v>6</v>
      </c>
      <c r="D24">
        <v>1</v>
      </c>
      <c r="E24">
        <v>1</v>
      </c>
      <c r="F24">
        <v>70</v>
      </c>
      <c r="H24"/>
      <c r="I24" s="1">
        <f t="shared" si="0"/>
        <v>14</v>
      </c>
      <c r="J24">
        <v>20</v>
      </c>
      <c r="L24">
        <v>1</v>
      </c>
    </row>
    <row r="25" spans="1:12" x14ac:dyDescent="0.15">
      <c r="A25">
        <v>2013</v>
      </c>
      <c r="B25" s="23">
        <v>13</v>
      </c>
      <c r="C25" s="23">
        <v>5</v>
      </c>
      <c r="D25" s="23">
        <v>2</v>
      </c>
      <c r="E25" s="23"/>
      <c r="F25" s="23">
        <v>50</v>
      </c>
      <c r="H25"/>
      <c r="I25" s="1">
        <f t="shared" si="0"/>
        <v>16.667000000000002</v>
      </c>
      <c r="J25">
        <v>19</v>
      </c>
      <c r="L25">
        <v>2</v>
      </c>
    </row>
    <row r="26" spans="1:12" x14ac:dyDescent="0.15">
      <c r="A26">
        <v>2014</v>
      </c>
      <c r="B26" s="23">
        <v>10</v>
      </c>
      <c r="C26" s="23">
        <v>6</v>
      </c>
      <c r="D26" s="23">
        <v>2</v>
      </c>
      <c r="E26" s="23"/>
      <c r="F26" s="23">
        <v>44</v>
      </c>
      <c r="H26"/>
      <c r="I26" s="1">
        <f t="shared" si="0"/>
        <v>11</v>
      </c>
      <c r="J26">
        <v>23</v>
      </c>
      <c r="L26">
        <v>1</v>
      </c>
    </row>
    <row r="27" spans="1:12" x14ac:dyDescent="0.15">
      <c r="A27">
        <v>2015</v>
      </c>
      <c r="B27" s="23">
        <v>11</v>
      </c>
      <c r="C27" s="23">
        <v>6</v>
      </c>
      <c r="D27" s="23">
        <v>1</v>
      </c>
      <c r="E27" s="23">
        <v>1</v>
      </c>
      <c r="F27" s="23">
        <v>43</v>
      </c>
      <c r="H27"/>
      <c r="I27" s="1">
        <f t="shared" si="0"/>
        <v>8.6</v>
      </c>
      <c r="J27">
        <v>14</v>
      </c>
      <c r="L27">
        <v>4</v>
      </c>
    </row>
    <row r="28" spans="1:12" x14ac:dyDescent="0.15">
      <c r="A28">
        <v>2016</v>
      </c>
      <c r="B28" s="23">
        <v>14</v>
      </c>
      <c r="C28" s="23">
        <v>7</v>
      </c>
      <c r="D28" s="23">
        <v>3</v>
      </c>
      <c r="E28" s="23">
        <v>0</v>
      </c>
      <c r="F28" s="23">
        <v>106</v>
      </c>
      <c r="G28" s="23">
        <v>0</v>
      </c>
      <c r="H28" s="23">
        <v>1</v>
      </c>
      <c r="I28" s="10">
        <f>IF(C28-D28=0,"--",F28/(C28-D28))</f>
        <v>26.5</v>
      </c>
      <c r="J28" s="23">
        <v>54</v>
      </c>
      <c r="L28">
        <v>4</v>
      </c>
    </row>
    <row r="29" spans="1:12" x14ac:dyDescent="0.15">
      <c r="A29">
        <v>2017</v>
      </c>
      <c r="B29" s="23">
        <v>11</v>
      </c>
      <c r="C29" s="23">
        <v>8</v>
      </c>
      <c r="D29" s="23">
        <v>2</v>
      </c>
      <c r="E29" s="23">
        <v>1</v>
      </c>
      <c r="F29" s="23">
        <v>56</v>
      </c>
      <c r="G29" s="23">
        <v>0</v>
      </c>
      <c r="H29" s="23">
        <v>0</v>
      </c>
      <c r="I29" s="52">
        <f>IF(C29-D29=0,"--",F29/(C29-D29))</f>
        <v>9.3333333333333339</v>
      </c>
      <c r="J29" s="23">
        <v>15</v>
      </c>
      <c r="L29" s="23">
        <v>0</v>
      </c>
    </row>
    <row r="30" spans="1:12" x14ac:dyDescent="0.15">
      <c r="A30">
        <v>2018</v>
      </c>
      <c r="B30" s="23">
        <v>10</v>
      </c>
      <c r="C30" s="23">
        <v>6</v>
      </c>
      <c r="D30" s="23">
        <v>2</v>
      </c>
      <c r="E30" s="23">
        <v>3</v>
      </c>
      <c r="F30" s="23">
        <v>18</v>
      </c>
      <c r="G30" s="23">
        <v>0</v>
      </c>
      <c r="H30" s="23">
        <v>0</v>
      </c>
      <c r="I30" s="52">
        <f>IF(C30-D30=0,"--",F30/(C30-D30))</f>
        <v>4.5</v>
      </c>
      <c r="J30" s="23">
        <v>9</v>
      </c>
      <c r="L30" s="23">
        <v>0</v>
      </c>
    </row>
    <row r="31" spans="1:12" x14ac:dyDescent="0.15">
      <c r="A31">
        <v>2019</v>
      </c>
      <c r="B31" s="23">
        <v>9</v>
      </c>
      <c r="C31" s="23">
        <v>5</v>
      </c>
      <c r="D31" s="23">
        <v>1</v>
      </c>
      <c r="E31" s="23">
        <v>2</v>
      </c>
      <c r="F31" s="23">
        <v>13</v>
      </c>
      <c r="G31" s="23">
        <v>0</v>
      </c>
      <c r="H31" s="23">
        <v>0</v>
      </c>
      <c r="I31" s="10">
        <f>IF(C31-D31=0,"--",F31/(C31-D31))</f>
        <v>3.25</v>
      </c>
      <c r="J31" s="23">
        <v>9</v>
      </c>
      <c r="K31" s="23"/>
      <c r="L31" s="23">
        <v>0</v>
      </c>
    </row>
    <row r="32" spans="1:12" x14ac:dyDescent="0.15">
      <c r="A32">
        <v>2020</v>
      </c>
      <c r="B32" s="23">
        <v>3</v>
      </c>
      <c r="C32" s="23">
        <v>3</v>
      </c>
      <c r="D32" s="23">
        <v>2</v>
      </c>
      <c r="E32" s="23">
        <v>0</v>
      </c>
      <c r="F32" s="23">
        <v>30</v>
      </c>
      <c r="G32" s="23">
        <v>0</v>
      </c>
      <c r="H32" s="23">
        <v>0</v>
      </c>
      <c r="I32" s="52">
        <f>IF(C32-D32=0,"--",F32/(C32-D32))</f>
        <v>30</v>
      </c>
      <c r="J32" s="23">
        <v>28</v>
      </c>
      <c r="K32" s="23" t="s">
        <v>26</v>
      </c>
      <c r="L32" s="23">
        <v>0</v>
      </c>
    </row>
    <row r="33" spans="1:12" x14ac:dyDescent="0.15">
      <c r="H33"/>
      <c r="I33" s="1"/>
    </row>
    <row r="34" spans="1:12" x14ac:dyDescent="0.15">
      <c r="A34" t="s">
        <v>55</v>
      </c>
      <c r="B34">
        <f t="shared" ref="B34:H34" si="1">SUM(B8:B33)</f>
        <v>315</v>
      </c>
      <c r="C34">
        <f t="shared" si="1"/>
        <v>238</v>
      </c>
      <c r="D34">
        <f t="shared" si="1"/>
        <v>54</v>
      </c>
      <c r="E34">
        <f t="shared" si="1"/>
        <v>21</v>
      </c>
      <c r="F34">
        <f t="shared" si="1"/>
        <v>2783</v>
      </c>
      <c r="G34">
        <f t="shared" si="1"/>
        <v>0</v>
      </c>
      <c r="H34">
        <f t="shared" si="1"/>
        <v>3</v>
      </c>
      <c r="I34" s="1">
        <f>F34/(C34-D34)</f>
        <v>15.125</v>
      </c>
      <c r="J34">
        <f>MAX(J8:J33)</f>
        <v>63</v>
      </c>
      <c r="L34">
        <f>SUM(L8:L33)</f>
        <v>49</v>
      </c>
    </row>
    <row r="59" spans="1:11" x14ac:dyDescent="0.15">
      <c r="A59" s="5" t="s">
        <v>118</v>
      </c>
      <c r="G59" s="2"/>
      <c r="H59"/>
      <c r="I59" s="1"/>
      <c r="J59" s="1"/>
      <c r="K59" s="1"/>
    </row>
    <row r="60" spans="1:11" x14ac:dyDescent="0.15">
      <c r="A60" s="3" t="s">
        <v>99</v>
      </c>
      <c r="B60" s="3" t="s">
        <v>112</v>
      </c>
      <c r="C60" s="3" t="s">
        <v>117</v>
      </c>
      <c r="D60" s="3" t="s">
        <v>111</v>
      </c>
      <c r="E60" s="3" t="s">
        <v>34</v>
      </c>
      <c r="F60" s="3" t="s">
        <v>62</v>
      </c>
      <c r="G60" s="4" t="s">
        <v>115</v>
      </c>
      <c r="H60" s="4" t="s">
        <v>113</v>
      </c>
      <c r="I60" s="4" t="s">
        <v>114</v>
      </c>
      <c r="J60" s="4" t="s">
        <v>61</v>
      </c>
    </row>
    <row r="61" spans="1:11" x14ac:dyDescent="0.15">
      <c r="A61">
        <v>1996</v>
      </c>
      <c r="B61">
        <v>81</v>
      </c>
      <c r="C61">
        <v>10</v>
      </c>
      <c r="D61">
        <v>19</v>
      </c>
      <c r="E61">
        <v>353</v>
      </c>
      <c r="G61" s="10">
        <f>IF(ISERROR(E61/B61),"N/A",E61/B61)</f>
        <v>4.3580246913580245</v>
      </c>
      <c r="H61" s="10">
        <f>IF(ISERROR((B61*6)/D61),"N/A",(B61*6)/D61)</f>
        <v>25.578947368421051</v>
      </c>
      <c r="I61" s="10">
        <f>IF(ISERROR(E61/D61),"N/A",E61/D61)</f>
        <v>18.578947368421051</v>
      </c>
      <c r="J61" s="16"/>
    </row>
    <row r="62" spans="1:11" x14ac:dyDescent="0.15">
      <c r="A62">
        <v>1997</v>
      </c>
      <c r="B62">
        <v>97</v>
      </c>
      <c r="C62">
        <v>17</v>
      </c>
      <c r="D62">
        <v>18</v>
      </c>
      <c r="E62">
        <v>375</v>
      </c>
      <c r="G62" s="10">
        <f t="shared" ref="G62:G81" si="2">IF(ISERROR(E62/B62),"N/A",E62/B62)</f>
        <v>3.865979381443299</v>
      </c>
      <c r="H62" s="10">
        <f t="shared" ref="H62:H81" si="3">IF(ISERROR((B62*6)/D62),"N/A",(B62*6)/D62)</f>
        <v>32.333333333333336</v>
      </c>
      <c r="I62" s="10">
        <f t="shared" ref="I62:I82" si="4">IF(ISERROR(E62/D62),"N/A",E62/D62)</f>
        <v>20.833333333333332</v>
      </c>
      <c r="J62" s="16"/>
    </row>
    <row r="63" spans="1:11" x14ac:dyDescent="0.15">
      <c r="A63">
        <v>1998</v>
      </c>
      <c r="B63">
        <v>86.5</v>
      </c>
      <c r="C63">
        <v>16</v>
      </c>
      <c r="D63">
        <v>14</v>
      </c>
      <c r="E63">
        <v>315</v>
      </c>
      <c r="G63" s="10">
        <f t="shared" si="2"/>
        <v>3.6416184971098264</v>
      </c>
      <c r="H63" s="10">
        <f t="shared" si="3"/>
        <v>37.071428571428569</v>
      </c>
      <c r="I63" s="10">
        <f t="shared" si="4"/>
        <v>22.5</v>
      </c>
      <c r="J63" s="3" t="s">
        <v>13</v>
      </c>
    </row>
    <row r="64" spans="1:11" x14ac:dyDescent="0.15">
      <c r="A64">
        <v>1999</v>
      </c>
      <c r="B64">
        <v>93.3</v>
      </c>
      <c r="C64">
        <v>16</v>
      </c>
      <c r="D64">
        <v>20</v>
      </c>
      <c r="E64">
        <v>340</v>
      </c>
      <c r="F64">
        <v>1</v>
      </c>
      <c r="G64" s="10">
        <f t="shared" si="2"/>
        <v>3.644158628081458</v>
      </c>
      <c r="H64" s="10">
        <f t="shared" si="3"/>
        <v>27.99</v>
      </c>
      <c r="I64" s="10">
        <f t="shared" si="4"/>
        <v>17</v>
      </c>
      <c r="J64" s="3" t="s">
        <v>6</v>
      </c>
    </row>
    <row r="65" spans="1:10" x14ac:dyDescent="0.15">
      <c r="A65">
        <v>2000</v>
      </c>
      <c r="B65">
        <v>76.099999999999994</v>
      </c>
      <c r="C65">
        <v>10</v>
      </c>
      <c r="D65">
        <v>20</v>
      </c>
      <c r="E65">
        <v>309</v>
      </c>
      <c r="F65">
        <v>1</v>
      </c>
      <c r="G65" s="10">
        <f t="shared" si="2"/>
        <v>4.0604467805519056</v>
      </c>
      <c r="H65" s="10">
        <f t="shared" si="3"/>
        <v>22.83</v>
      </c>
      <c r="I65" s="10">
        <f t="shared" si="4"/>
        <v>15.45</v>
      </c>
      <c r="J65" s="3" t="s">
        <v>3</v>
      </c>
    </row>
    <row r="66" spans="1:10" x14ac:dyDescent="0.15">
      <c r="A66">
        <v>2001</v>
      </c>
      <c r="B66">
        <v>128</v>
      </c>
      <c r="C66">
        <v>16</v>
      </c>
      <c r="D66">
        <v>22</v>
      </c>
      <c r="E66">
        <v>446</v>
      </c>
      <c r="F66">
        <v>1</v>
      </c>
      <c r="G66" s="10">
        <f t="shared" si="2"/>
        <v>3.484375</v>
      </c>
      <c r="H66" s="10">
        <f t="shared" si="3"/>
        <v>34.909090909090907</v>
      </c>
      <c r="I66" s="10">
        <f t="shared" si="4"/>
        <v>20.272727272727273</v>
      </c>
      <c r="J66" s="3" t="s">
        <v>94</v>
      </c>
    </row>
    <row r="67" spans="1:10" x14ac:dyDescent="0.15">
      <c r="A67">
        <v>2002</v>
      </c>
      <c r="B67">
        <v>63</v>
      </c>
      <c r="C67">
        <v>10</v>
      </c>
      <c r="D67">
        <v>8</v>
      </c>
      <c r="E67">
        <v>222</v>
      </c>
      <c r="G67" s="10">
        <f t="shared" si="2"/>
        <v>3.5238095238095237</v>
      </c>
      <c r="H67" s="10">
        <f t="shared" si="3"/>
        <v>47.25</v>
      </c>
      <c r="I67" s="10">
        <f t="shared" si="4"/>
        <v>27.75</v>
      </c>
      <c r="J67" s="3" t="s">
        <v>78</v>
      </c>
    </row>
    <row r="68" spans="1:10" x14ac:dyDescent="0.15">
      <c r="A68">
        <v>2003</v>
      </c>
      <c r="B68">
        <v>67.5</v>
      </c>
      <c r="C68">
        <v>9</v>
      </c>
      <c r="D68">
        <v>25</v>
      </c>
      <c r="E68">
        <v>271</v>
      </c>
      <c r="F68">
        <v>2</v>
      </c>
      <c r="G68" s="10">
        <f t="shared" si="2"/>
        <v>4.0148148148148151</v>
      </c>
      <c r="H68" s="10">
        <f t="shared" si="3"/>
        <v>16.2</v>
      </c>
      <c r="I68" s="10">
        <f t="shared" si="4"/>
        <v>10.84</v>
      </c>
      <c r="J68" s="3" t="s">
        <v>86</v>
      </c>
    </row>
    <row r="69" spans="1:10" x14ac:dyDescent="0.15">
      <c r="A69">
        <v>2004</v>
      </c>
      <c r="B69">
        <v>91.5</v>
      </c>
      <c r="C69">
        <v>10</v>
      </c>
      <c r="D69">
        <v>20</v>
      </c>
      <c r="E69">
        <v>455</v>
      </c>
      <c r="F69">
        <v>1</v>
      </c>
      <c r="G69" s="10">
        <f t="shared" si="2"/>
        <v>4.972677595628415</v>
      </c>
      <c r="H69" s="10">
        <f t="shared" si="3"/>
        <v>27.45</v>
      </c>
      <c r="I69" s="10">
        <f t="shared" si="4"/>
        <v>22.75</v>
      </c>
      <c r="J69" s="3" t="s">
        <v>85</v>
      </c>
    </row>
    <row r="70" spans="1:10" x14ac:dyDescent="0.15">
      <c r="A70">
        <v>2005</v>
      </c>
      <c r="B70">
        <v>79</v>
      </c>
      <c r="C70">
        <v>14</v>
      </c>
      <c r="D70">
        <v>18</v>
      </c>
      <c r="E70">
        <v>430</v>
      </c>
      <c r="G70" s="10">
        <f t="shared" si="2"/>
        <v>5.443037974683544</v>
      </c>
      <c r="H70" s="10">
        <f t="shared" si="3"/>
        <v>26.333333333333332</v>
      </c>
      <c r="I70" s="10">
        <f t="shared" si="4"/>
        <v>23.888888888888889</v>
      </c>
      <c r="J70" s="3" t="s">
        <v>77</v>
      </c>
    </row>
    <row r="71" spans="1:10" x14ac:dyDescent="0.15">
      <c r="A71">
        <v>2006</v>
      </c>
      <c r="B71">
        <v>52.2</v>
      </c>
      <c r="C71">
        <v>13</v>
      </c>
      <c r="D71">
        <v>10</v>
      </c>
      <c r="E71">
        <v>162</v>
      </c>
      <c r="G71" s="10">
        <f t="shared" si="2"/>
        <v>3.103448275862069</v>
      </c>
      <c r="H71" s="10">
        <f t="shared" si="3"/>
        <v>31.320000000000004</v>
      </c>
      <c r="I71" s="10">
        <f t="shared" si="4"/>
        <v>16.2</v>
      </c>
      <c r="J71" s="3" t="s">
        <v>67</v>
      </c>
    </row>
    <row r="72" spans="1:10" x14ac:dyDescent="0.15">
      <c r="A72">
        <v>2007</v>
      </c>
      <c r="B72">
        <v>103</v>
      </c>
      <c r="C72">
        <v>15</v>
      </c>
      <c r="D72">
        <v>21</v>
      </c>
      <c r="E72">
        <v>385</v>
      </c>
      <c r="G72" s="10">
        <f t="shared" si="2"/>
        <v>3.737864077669903</v>
      </c>
      <c r="H72" s="10">
        <f t="shared" si="3"/>
        <v>29.428571428571427</v>
      </c>
      <c r="I72" s="10">
        <f t="shared" si="4"/>
        <v>18.333333333333332</v>
      </c>
      <c r="J72" s="3" t="s">
        <v>18</v>
      </c>
    </row>
    <row r="73" spans="1:10" x14ac:dyDescent="0.15">
      <c r="A73">
        <v>2008</v>
      </c>
      <c r="B73">
        <v>99.2</v>
      </c>
      <c r="C73">
        <v>25</v>
      </c>
      <c r="D73">
        <v>27</v>
      </c>
      <c r="E73">
        <v>326</v>
      </c>
      <c r="F73">
        <v>1</v>
      </c>
      <c r="G73" s="10">
        <f t="shared" si="2"/>
        <v>3.286290322580645</v>
      </c>
      <c r="H73" s="10">
        <f t="shared" si="3"/>
        <v>22.044444444444448</v>
      </c>
      <c r="I73" s="10">
        <f t="shared" si="4"/>
        <v>12.074074074074074</v>
      </c>
      <c r="J73" s="3" t="s">
        <v>21</v>
      </c>
    </row>
    <row r="74" spans="1:10" x14ac:dyDescent="0.15">
      <c r="A74">
        <v>2009</v>
      </c>
      <c r="B74">
        <v>20</v>
      </c>
      <c r="C74">
        <v>2</v>
      </c>
      <c r="D74">
        <v>5</v>
      </c>
      <c r="E74">
        <v>83</v>
      </c>
      <c r="G74" s="10">
        <f t="shared" si="2"/>
        <v>4.1500000000000004</v>
      </c>
      <c r="H74" s="10">
        <f t="shared" si="3"/>
        <v>24</v>
      </c>
      <c r="I74" s="10">
        <f t="shared" si="4"/>
        <v>16.600000000000001</v>
      </c>
      <c r="J74" s="3" t="s">
        <v>23</v>
      </c>
    </row>
    <row r="75" spans="1:10" x14ac:dyDescent="0.15">
      <c r="A75">
        <v>2010</v>
      </c>
      <c r="B75">
        <v>50</v>
      </c>
      <c r="C75">
        <v>3</v>
      </c>
      <c r="D75">
        <v>16</v>
      </c>
      <c r="E75">
        <v>238</v>
      </c>
      <c r="F75">
        <v>1</v>
      </c>
      <c r="G75" s="10">
        <f t="shared" si="2"/>
        <v>4.76</v>
      </c>
      <c r="H75" s="10">
        <f t="shared" si="3"/>
        <v>18.75</v>
      </c>
      <c r="I75" s="10">
        <f t="shared" si="4"/>
        <v>14.875</v>
      </c>
      <c r="J75" s="3" t="s">
        <v>11</v>
      </c>
    </row>
    <row r="76" spans="1:10" x14ac:dyDescent="0.15">
      <c r="A76">
        <v>2011</v>
      </c>
      <c r="B76">
        <v>65</v>
      </c>
      <c r="C76">
        <v>12</v>
      </c>
      <c r="D76">
        <v>11</v>
      </c>
      <c r="E76">
        <v>287</v>
      </c>
      <c r="G76" s="10">
        <f t="shared" si="2"/>
        <v>4.4153846153846157</v>
      </c>
      <c r="H76" s="10">
        <f t="shared" si="3"/>
        <v>35.454545454545453</v>
      </c>
      <c r="I76" s="10">
        <f t="shared" si="4"/>
        <v>26.09090909090909</v>
      </c>
      <c r="J76" s="3" t="s">
        <v>128</v>
      </c>
    </row>
    <row r="77" spans="1:10" x14ac:dyDescent="0.15">
      <c r="A77">
        <v>2012</v>
      </c>
      <c r="B77">
        <v>34</v>
      </c>
      <c r="C77">
        <v>6</v>
      </c>
      <c r="D77">
        <v>6</v>
      </c>
      <c r="E77">
        <v>134</v>
      </c>
      <c r="G77" s="10">
        <f t="shared" si="2"/>
        <v>3.9411764705882355</v>
      </c>
      <c r="H77" s="10">
        <f t="shared" si="3"/>
        <v>34</v>
      </c>
      <c r="I77" s="10">
        <f t="shared" si="4"/>
        <v>22.333333333333332</v>
      </c>
      <c r="J77" s="3" t="s">
        <v>129</v>
      </c>
    </row>
    <row r="78" spans="1:10" x14ac:dyDescent="0.15">
      <c r="A78">
        <v>2013</v>
      </c>
      <c r="B78" s="23">
        <v>85.4</v>
      </c>
      <c r="C78" s="23">
        <v>14</v>
      </c>
      <c r="D78" s="23">
        <v>16</v>
      </c>
      <c r="E78" s="23">
        <v>327</v>
      </c>
      <c r="G78" s="10">
        <f t="shared" si="2"/>
        <v>3.8290398126463696</v>
      </c>
      <c r="H78" s="10">
        <f t="shared" si="3"/>
        <v>32.025000000000006</v>
      </c>
      <c r="I78" s="10">
        <f t="shared" si="4"/>
        <v>20.4375</v>
      </c>
      <c r="J78" s="3" t="s">
        <v>77</v>
      </c>
    </row>
    <row r="79" spans="1:10" x14ac:dyDescent="0.15">
      <c r="A79">
        <v>2014</v>
      </c>
      <c r="B79" s="23">
        <v>70.5</v>
      </c>
      <c r="C79" s="23">
        <v>10</v>
      </c>
      <c r="D79" s="23">
        <v>18</v>
      </c>
      <c r="E79" s="23">
        <v>282</v>
      </c>
      <c r="F79" s="23">
        <v>1</v>
      </c>
      <c r="G79" s="10">
        <f t="shared" si="2"/>
        <v>4</v>
      </c>
      <c r="H79" s="10">
        <f t="shared" si="3"/>
        <v>23.5</v>
      </c>
      <c r="I79" s="10">
        <f t="shared" si="4"/>
        <v>15.666666666666666</v>
      </c>
      <c r="J79" s="3" t="s">
        <v>239</v>
      </c>
    </row>
    <row r="80" spans="1:10" x14ac:dyDescent="0.15">
      <c r="A80">
        <v>2015</v>
      </c>
      <c r="B80" s="23">
        <v>71</v>
      </c>
      <c r="C80" s="23">
        <v>10</v>
      </c>
      <c r="D80" s="23">
        <v>17</v>
      </c>
      <c r="E80" s="23">
        <v>336</v>
      </c>
      <c r="F80" s="23"/>
      <c r="G80" s="10">
        <f t="shared" si="2"/>
        <v>4.732394366197183</v>
      </c>
      <c r="H80" s="10">
        <f t="shared" si="3"/>
        <v>25.058823529411764</v>
      </c>
      <c r="I80" s="10">
        <f t="shared" si="4"/>
        <v>19.764705882352942</v>
      </c>
      <c r="J80" s="3" t="s">
        <v>247</v>
      </c>
    </row>
    <row r="81" spans="1:10" x14ac:dyDescent="0.15">
      <c r="A81">
        <v>2016</v>
      </c>
      <c r="B81" s="34">
        <v>76.3</v>
      </c>
      <c r="C81" s="23">
        <v>9</v>
      </c>
      <c r="D81" s="23">
        <v>14</v>
      </c>
      <c r="E81" s="23">
        <v>427</v>
      </c>
      <c r="F81" s="23">
        <v>4</v>
      </c>
      <c r="G81" s="10">
        <f t="shared" si="2"/>
        <v>5.5963302752293584</v>
      </c>
      <c r="H81" s="10">
        <f t="shared" si="3"/>
        <v>32.699999999999996</v>
      </c>
      <c r="I81" s="10">
        <f t="shared" si="4"/>
        <v>30.5</v>
      </c>
      <c r="J81" s="3" t="s">
        <v>128</v>
      </c>
    </row>
    <row r="82" spans="1:10" x14ac:dyDescent="0.15">
      <c r="A82">
        <v>2017</v>
      </c>
      <c r="B82" s="23">
        <v>59</v>
      </c>
      <c r="C82" s="23">
        <v>6</v>
      </c>
      <c r="D82" s="23">
        <v>13</v>
      </c>
      <c r="E82" s="23">
        <v>293</v>
      </c>
      <c r="F82" s="23">
        <v>0</v>
      </c>
      <c r="G82" s="52">
        <f>IF(ISERROR(E82/B82),"N/A",E82/B82)</f>
        <v>4.9661016949152543</v>
      </c>
      <c r="H82" s="52">
        <f>IF(ISERROR((B82*6)/D82),"N/A",(B82*6)/D82)</f>
        <v>27.23076923076923</v>
      </c>
      <c r="I82" s="52">
        <f t="shared" si="4"/>
        <v>22.53846153846154</v>
      </c>
      <c r="J82" s="51" t="s">
        <v>361</v>
      </c>
    </row>
    <row r="83" spans="1:10" x14ac:dyDescent="0.15">
      <c r="A83">
        <v>2018</v>
      </c>
      <c r="B83" s="29">
        <v>58</v>
      </c>
      <c r="C83" s="23">
        <v>13</v>
      </c>
      <c r="D83" s="23">
        <v>10</v>
      </c>
      <c r="E83" s="23">
        <v>252</v>
      </c>
      <c r="F83" s="23">
        <v>0</v>
      </c>
      <c r="G83" s="52">
        <f>IF(ISERROR(E83/B83),"N/A",E83/B83)</f>
        <v>4.3448275862068968</v>
      </c>
      <c r="H83" s="52">
        <f>IF(ISERROR((B83*6)/D83),"N/A",(B83*6)/D83)</f>
        <v>34.799999999999997</v>
      </c>
      <c r="I83" s="52">
        <f t="shared" ref="I83:I85" si="5">IF(ISERROR(E83/D83),"N/A",E83/D83)</f>
        <v>25.2</v>
      </c>
      <c r="J83" s="51" t="s">
        <v>390</v>
      </c>
    </row>
    <row r="84" spans="1:10" x14ac:dyDescent="0.15">
      <c r="A84">
        <v>2019</v>
      </c>
      <c r="B84" s="23">
        <v>55</v>
      </c>
      <c r="C84" s="23">
        <v>6</v>
      </c>
      <c r="D84" s="23">
        <v>10</v>
      </c>
      <c r="E84" s="23">
        <v>250</v>
      </c>
      <c r="F84" s="23">
        <v>0</v>
      </c>
      <c r="G84" s="10">
        <f>IF(ISERROR(E84/B84),"N/A",E84/B84)</f>
        <v>4.5454545454545459</v>
      </c>
      <c r="H84" s="10">
        <f>IF(ISERROR((B84*6)/D84),"N/A",(B84*6)/D84)</f>
        <v>33</v>
      </c>
      <c r="I84" s="10">
        <f t="shared" si="5"/>
        <v>25</v>
      </c>
      <c r="J84" s="51" t="s">
        <v>436</v>
      </c>
    </row>
    <row r="85" spans="1:10" x14ac:dyDescent="0.15">
      <c r="A85">
        <v>2020</v>
      </c>
      <c r="B85" s="23">
        <v>1</v>
      </c>
      <c r="C85" s="23">
        <v>0</v>
      </c>
      <c r="D85" s="23">
        <v>0</v>
      </c>
      <c r="E85" s="23">
        <v>4</v>
      </c>
      <c r="F85" s="23">
        <v>0</v>
      </c>
      <c r="G85" s="10">
        <f t="shared" ref="G85" si="6">IF(ISERROR(E85/B85),"N/A",E85/B85)</f>
        <v>4</v>
      </c>
      <c r="H85" s="10" t="str">
        <f t="shared" ref="H85" si="7">IF(ISERROR((B85*6)/D85),"N/A",(B85*6)/D85)</f>
        <v>N/A</v>
      </c>
      <c r="I85" s="10" t="str">
        <f t="shared" si="5"/>
        <v>N/A</v>
      </c>
      <c r="J85" s="51" t="s">
        <v>465</v>
      </c>
    </row>
    <row r="86" spans="1:10" x14ac:dyDescent="0.15">
      <c r="F86" s="2"/>
      <c r="I86" s="1"/>
      <c r="J86" s="1"/>
    </row>
    <row r="87" spans="1:10" x14ac:dyDescent="0.15">
      <c r="A87" t="s">
        <v>55</v>
      </c>
      <c r="B87">
        <f>SUM(B61:B86)</f>
        <v>1762.5</v>
      </c>
      <c r="C87">
        <f>SUM(C61:C86)</f>
        <v>272</v>
      </c>
      <c r="D87">
        <f>SUM(D61:D86)</f>
        <v>378</v>
      </c>
      <c r="E87">
        <f>SUM(E61:E86)</f>
        <v>7302</v>
      </c>
      <c r="F87">
        <f>SUM(F61:F86)</f>
        <v>13</v>
      </c>
      <c r="G87" s="1">
        <f>E87/B87</f>
        <v>4.142978723404255</v>
      </c>
      <c r="H87" s="1">
        <f>(B87*6)/D87</f>
        <v>27.976190476190474</v>
      </c>
      <c r="I87" s="1">
        <f>E87/D87</f>
        <v>19.317460317460316</v>
      </c>
      <c r="J87" s="3" t="s">
        <v>6</v>
      </c>
    </row>
  </sheetData>
  <phoneticPr fontId="3" type="noConversion"/>
  <hyperlinks>
    <hyperlink ref="A1" location="'Overall ave'!A1" display="(back to front sheet)" xr:uid="{00000000-0004-0000-2200-000000000000}"/>
  </hyperlinks>
  <pageMargins left="0.75" right="0.75" top="1" bottom="1" header="0.5" footer="0.5"/>
  <pageSetup orientation="portrait" horizontalDpi="4294967292" verticalDpi="4294967292"/>
  <ignoredErrors>
    <ignoredError sqref="I29:I30" formula="1"/>
  </ignoredError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2"/>
  <dimension ref="A1:K68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1" x14ac:dyDescent="0.15">
      <c r="A1" s="21" t="s">
        <v>164</v>
      </c>
    </row>
    <row r="2" spans="1:11" x14ac:dyDescent="0.15">
      <c r="A2" s="5" t="s">
        <v>49</v>
      </c>
      <c r="B2" s="5" t="s">
        <v>162</v>
      </c>
    </row>
    <row r="3" spans="1:11" x14ac:dyDescent="0.15">
      <c r="A3" s="5" t="s">
        <v>108</v>
      </c>
    </row>
    <row r="4" spans="1:11" x14ac:dyDescent="0.15">
      <c r="A4" s="5"/>
    </row>
    <row r="5" spans="1:11" x14ac:dyDescent="0.15">
      <c r="B5" t="s">
        <v>31</v>
      </c>
      <c r="C5" t="s">
        <v>32</v>
      </c>
      <c r="D5" t="s">
        <v>33</v>
      </c>
      <c r="E5" t="s">
        <v>264</v>
      </c>
      <c r="F5" t="s">
        <v>34</v>
      </c>
      <c r="G5" t="s">
        <v>35</v>
      </c>
      <c r="H5" s="1" t="s">
        <v>36</v>
      </c>
      <c r="I5" t="s">
        <v>196</v>
      </c>
      <c r="J5" t="s">
        <v>263</v>
      </c>
      <c r="K5" t="s">
        <v>276</v>
      </c>
    </row>
    <row r="6" spans="1:11" x14ac:dyDescent="0.15">
      <c r="A6">
        <v>1990</v>
      </c>
      <c r="B6">
        <v>8</v>
      </c>
      <c r="C6">
        <v>8</v>
      </c>
      <c r="D6">
        <v>1</v>
      </c>
      <c r="F6">
        <v>104</v>
      </c>
      <c r="G6"/>
      <c r="H6" s="1">
        <f t="shared" ref="H6:H21" si="0">F6/(C6-D6)</f>
        <v>14.857142857142858</v>
      </c>
    </row>
    <row r="7" spans="1:11" x14ac:dyDescent="0.15">
      <c r="A7">
        <v>1991</v>
      </c>
      <c r="B7">
        <v>11</v>
      </c>
      <c r="C7">
        <v>11</v>
      </c>
      <c r="D7">
        <v>1</v>
      </c>
      <c r="F7">
        <v>110</v>
      </c>
      <c r="G7"/>
      <c r="H7" s="1">
        <f t="shared" si="0"/>
        <v>11</v>
      </c>
      <c r="I7">
        <v>43</v>
      </c>
      <c r="K7">
        <v>2</v>
      </c>
    </row>
    <row r="8" spans="1:11" x14ac:dyDescent="0.15">
      <c r="A8">
        <v>1992</v>
      </c>
      <c r="B8">
        <v>12</v>
      </c>
      <c r="C8">
        <v>12</v>
      </c>
      <c r="D8">
        <v>1</v>
      </c>
      <c r="F8">
        <v>239</v>
      </c>
      <c r="G8"/>
      <c r="H8" s="1">
        <f t="shared" si="0"/>
        <v>21.727272727272727</v>
      </c>
      <c r="I8">
        <v>85</v>
      </c>
      <c r="J8" t="s">
        <v>356</v>
      </c>
      <c r="K8">
        <v>1</v>
      </c>
    </row>
    <row r="9" spans="1:11" x14ac:dyDescent="0.15">
      <c r="A9">
        <v>1993</v>
      </c>
      <c r="B9">
        <v>10</v>
      </c>
      <c r="C9">
        <v>10</v>
      </c>
      <c r="D9">
        <v>0</v>
      </c>
      <c r="F9">
        <v>199</v>
      </c>
      <c r="G9"/>
      <c r="H9" s="1">
        <f t="shared" si="0"/>
        <v>19.899999999999999</v>
      </c>
      <c r="K9">
        <v>4</v>
      </c>
    </row>
    <row r="10" spans="1:11" x14ac:dyDescent="0.15">
      <c r="A10">
        <v>1994</v>
      </c>
      <c r="B10">
        <v>11</v>
      </c>
      <c r="C10">
        <v>11</v>
      </c>
      <c r="D10">
        <v>0</v>
      </c>
      <c r="F10">
        <v>138</v>
      </c>
      <c r="G10"/>
      <c r="H10" s="1">
        <f t="shared" si="0"/>
        <v>12.545454545454545</v>
      </c>
      <c r="K10">
        <v>3</v>
      </c>
    </row>
    <row r="11" spans="1:11" x14ac:dyDescent="0.15">
      <c r="A11">
        <v>1995</v>
      </c>
      <c r="B11">
        <v>7</v>
      </c>
      <c r="C11">
        <v>7</v>
      </c>
      <c r="D11">
        <v>0</v>
      </c>
      <c r="F11">
        <v>58</v>
      </c>
      <c r="G11"/>
      <c r="H11" s="1">
        <f t="shared" si="0"/>
        <v>8.2857142857142865</v>
      </c>
    </row>
    <row r="12" spans="1:11" x14ac:dyDescent="0.15">
      <c r="A12">
        <v>1996</v>
      </c>
      <c r="B12">
        <v>6</v>
      </c>
      <c r="C12">
        <v>6</v>
      </c>
      <c r="D12">
        <v>2</v>
      </c>
      <c r="F12">
        <v>92</v>
      </c>
      <c r="G12"/>
      <c r="H12" s="1">
        <f t="shared" si="0"/>
        <v>23</v>
      </c>
      <c r="I12">
        <v>32</v>
      </c>
      <c r="K12">
        <v>3</v>
      </c>
    </row>
    <row r="13" spans="1:11" x14ac:dyDescent="0.15">
      <c r="A13">
        <v>1997</v>
      </c>
      <c r="B13">
        <v>5</v>
      </c>
      <c r="C13">
        <v>4</v>
      </c>
      <c r="D13">
        <v>1</v>
      </c>
      <c r="F13">
        <v>93</v>
      </c>
      <c r="G13">
        <v>1</v>
      </c>
      <c r="H13" s="1">
        <f t="shared" si="0"/>
        <v>31</v>
      </c>
      <c r="I13">
        <v>56</v>
      </c>
      <c r="K13">
        <v>0</v>
      </c>
    </row>
    <row r="14" spans="1:11" x14ac:dyDescent="0.15">
      <c r="A14">
        <v>1998</v>
      </c>
      <c r="B14">
        <v>9</v>
      </c>
      <c r="C14">
        <v>8</v>
      </c>
      <c r="D14">
        <v>2</v>
      </c>
      <c r="E14">
        <v>2</v>
      </c>
      <c r="F14">
        <v>90</v>
      </c>
      <c r="G14"/>
      <c r="H14" s="1">
        <f t="shared" si="0"/>
        <v>15</v>
      </c>
      <c r="I14">
        <v>43</v>
      </c>
      <c r="J14" t="s">
        <v>356</v>
      </c>
      <c r="K14">
        <v>2</v>
      </c>
    </row>
    <row r="15" spans="1:11" x14ac:dyDescent="0.15">
      <c r="A15">
        <v>1999</v>
      </c>
      <c r="B15">
        <v>9</v>
      </c>
      <c r="C15">
        <v>8</v>
      </c>
      <c r="D15">
        <v>2</v>
      </c>
      <c r="F15">
        <v>77</v>
      </c>
      <c r="G15"/>
      <c r="H15" s="1">
        <f t="shared" si="0"/>
        <v>12.833333333333334</v>
      </c>
      <c r="I15">
        <v>22</v>
      </c>
      <c r="K15">
        <v>1</v>
      </c>
    </row>
    <row r="16" spans="1:11" x14ac:dyDescent="0.15">
      <c r="A16">
        <v>2000</v>
      </c>
      <c r="B16">
        <v>7</v>
      </c>
      <c r="C16">
        <v>7</v>
      </c>
      <c r="D16">
        <v>0</v>
      </c>
      <c r="E16">
        <v>0</v>
      </c>
      <c r="F16">
        <v>126</v>
      </c>
      <c r="G16"/>
      <c r="H16" s="1">
        <f t="shared" si="0"/>
        <v>18</v>
      </c>
      <c r="I16">
        <v>36</v>
      </c>
      <c r="K16">
        <v>2</v>
      </c>
    </row>
    <row r="17" spans="1:11" x14ac:dyDescent="0.15">
      <c r="A17">
        <v>2001</v>
      </c>
      <c r="B17">
        <v>6</v>
      </c>
      <c r="C17">
        <v>6</v>
      </c>
      <c r="D17">
        <v>1</v>
      </c>
      <c r="E17">
        <v>0</v>
      </c>
      <c r="F17">
        <v>61</v>
      </c>
      <c r="G17"/>
      <c r="H17" s="1">
        <f t="shared" si="0"/>
        <v>12.2</v>
      </c>
      <c r="I17">
        <v>40</v>
      </c>
      <c r="K17">
        <v>0</v>
      </c>
    </row>
    <row r="18" spans="1:11" x14ac:dyDescent="0.15">
      <c r="A18">
        <v>2002</v>
      </c>
      <c r="B18">
        <v>3</v>
      </c>
      <c r="C18">
        <v>3</v>
      </c>
      <c r="D18">
        <v>0</v>
      </c>
      <c r="F18">
        <v>6</v>
      </c>
      <c r="G18"/>
      <c r="H18" s="1">
        <f t="shared" si="0"/>
        <v>2</v>
      </c>
    </row>
    <row r="19" spans="1:11" x14ac:dyDescent="0.15">
      <c r="A19">
        <v>2003</v>
      </c>
      <c r="B19">
        <v>5</v>
      </c>
      <c r="C19">
        <v>4</v>
      </c>
      <c r="D19">
        <v>0</v>
      </c>
      <c r="F19">
        <v>46</v>
      </c>
      <c r="G19"/>
      <c r="H19" s="1">
        <f t="shared" si="0"/>
        <v>11.5</v>
      </c>
      <c r="I19">
        <v>25</v>
      </c>
      <c r="K19">
        <v>0</v>
      </c>
    </row>
    <row r="20" spans="1:11" x14ac:dyDescent="0.15">
      <c r="A20">
        <v>2004</v>
      </c>
      <c r="B20">
        <v>7</v>
      </c>
      <c r="C20">
        <v>7</v>
      </c>
      <c r="D20">
        <v>0</v>
      </c>
      <c r="F20">
        <v>114</v>
      </c>
      <c r="G20"/>
      <c r="H20" s="1">
        <f t="shared" si="0"/>
        <v>16.285714285714285</v>
      </c>
      <c r="I20">
        <v>31</v>
      </c>
    </row>
    <row r="21" spans="1:11" x14ac:dyDescent="0.15">
      <c r="A21">
        <v>2005</v>
      </c>
      <c r="B21">
        <v>4</v>
      </c>
      <c r="C21">
        <v>4</v>
      </c>
      <c r="D21">
        <v>1</v>
      </c>
      <c r="F21">
        <v>62</v>
      </c>
      <c r="G21"/>
      <c r="H21" s="1">
        <f t="shared" si="0"/>
        <v>20.666666666666668</v>
      </c>
      <c r="I21">
        <v>46</v>
      </c>
      <c r="J21" t="s">
        <v>356</v>
      </c>
    </row>
    <row r="22" spans="1:11" x14ac:dyDescent="0.15">
      <c r="A22">
        <v>2006</v>
      </c>
      <c r="B22">
        <v>1</v>
      </c>
      <c r="C22">
        <v>1</v>
      </c>
      <c r="D22">
        <v>1</v>
      </c>
      <c r="F22">
        <v>6</v>
      </c>
      <c r="G22"/>
      <c r="H22" s="30" t="s">
        <v>236</v>
      </c>
      <c r="I22">
        <v>6</v>
      </c>
    </row>
    <row r="23" spans="1:11" x14ac:dyDescent="0.15">
      <c r="A23">
        <v>2007</v>
      </c>
      <c r="B23" s="9">
        <v>2</v>
      </c>
      <c r="C23" s="9">
        <v>2</v>
      </c>
      <c r="D23" s="9">
        <v>2</v>
      </c>
      <c r="E23" s="9"/>
      <c r="F23" s="9">
        <v>21</v>
      </c>
      <c r="G23" s="9"/>
      <c r="H23" s="30" t="s">
        <v>236</v>
      </c>
    </row>
    <row r="24" spans="1:11" x14ac:dyDescent="0.15">
      <c r="A24">
        <v>2008</v>
      </c>
      <c r="B24" s="9">
        <v>2</v>
      </c>
      <c r="C24" s="9">
        <v>2</v>
      </c>
      <c r="D24" s="9">
        <v>0</v>
      </c>
      <c r="E24" s="9">
        <v>0</v>
      </c>
      <c r="F24" s="9">
        <v>6</v>
      </c>
      <c r="G24" s="9"/>
      <c r="H24" s="1">
        <f>F24/(C24-D24)</f>
        <v>3</v>
      </c>
      <c r="I24" s="9">
        <v>3</v>
      </c>
      <c r="K24">
        <v>0</v>
      </c>
    </row>
    <row r="25" spans="1:11" x14ac:dyDescent="0.15">
      <c r="A25">
        <v>2014</v>
      </c>
      <c r="B25" s="9">
        <v>2</v>
      </c>
      <c r="C25" s="9">
        <v>2</v>
      </c>
      <c r="D25" s="9">
        <v>0</v>
      </c>
      <c r="E25" s="9"/>
      <c r="F25" s="9">
        <v>17</v>
      </c>
      <c r="G25" s="9"/>
      <c r="H25" s="1">
        <f>F25/(C25-D25)</f>
        <v>8.5</v>
      </c>
      <c r="I25" s="9">
        <v>9</v>
      </c>
    </row>
    <row r="26" spans="1:11" x14ac:dyDescent="0.15">
      <c r="G26"/>
      <c r="H26" s="1"/>
    </row>
    <row r="27" spans="1:11" x14ac:dyDescent="0.15">
      <c r="A27" t="s">
        <v>55</v>
      </c>
      <c r="B27">
        <f>SUM(B6:B26)</f>
        <v>127</v>
      </c>
      <c r="C27">
        <f>SUM(C6:C26)</f>
        <v>123</v>
      </c>
      <c r="D27">
        <f>SUM(D6:D26)</f>
        <v>15</v>
      </c>
      <c r="F27">
        <f>SUM(F6:F26)</f>
        <v>1665</v>
      </c>
      <c r="G27">
        <f>SUM(G6:G26)</f>
        <v>1</v>
      </c>
      <c r="H27" s="1">
        <f>F27/(C27-D27)</f>
        <v>15.416666666666666</v>
      </c>
      <c r="I27">
        <v>88</v>
      </c>
      <c r="J27" t="s">
        <v>354</v>
      </c>
    </row>
    <row r="47" spans="1:10" x14ac:dyDescent="0.15">
      <c r="H47" s="1"/>
      <c r="I47" s="1"/>
      <c r="J47" s="1"/>
    </row>
    <row r="48" spans="1:10" x14ac:dyDescent="0.15">
      <c r="A48" s="5" t="s">
        <v>118</v>
      </c>
      <c r="F48" s="2"/>
      <c r="G48"/>
    </row>
    <row r="49" spans="1:10" x14ac:dyDescent="0.15">
      <c r="B49" t="s">
        <v>58</v>
      </c>
      <c r="C49" t="s">
        <v>59</v>
      </c>
      <c r="D49" t="s">
        <v>60</v>
      </c>
      <c r="E49" t="s">
        <v>34</v>
      </c>
      <c r="F49" t="s">
        <v>62</v>
      </c>
      <c r="G49" s="1" t="s">
        <v>63</v>
      </c>
      <c r="H49" s="1" t="s">
        <v>64</v>
      </c>
      <c r="I49" s="1" t="s">
        <v>36</v>
      </c>
      <c r="J49" s="2" t="s">
        <v>61</v>
      </c>
    </row>
    <row r="50" spans="1:10" x14ac:dyDescent="0.15">
      <c r="A50">
        <v>1991</v>
      </c>
      <c r="B50">
        <v>11</v>
      </c>
      <c r="C50">
        <v>0</v>
      </c>
      <c r="D50">
        <v>0</v>
      </c>
      <c r="E50">
        <v>56</v>
      </c>
      <c r="G50" s="1">
        <f>E50/B50</f>
        <v>5.0909090909090908</v>
      </c>
      <c r="H50" s="1"/>
      <c r="I50" s="1"/>
      <c r="J50" s="2"/>
    </row>
    <row r="51" spans="1:10" x14ac:dyDescent="0.15">
      <c r="A51">
        <v>1992</v>
      </c>
      <c r="B51">
        <v>54</v>
      </c>
      <c r="C51">
        <v>9</v>
      </c>
      <c r="D51">
        <v>10</v>
      </c>
      <c r="E51">
        <v>197</v>
      </c>
      <c r="G51" s="1">
        <f>E51/B51</f>
        <v>3.6481481481481484</v>
      </c>
      <c r="H51" s="1">
        <f>(B51*6)/D51</f>
        <v>32.4</v>
      </c>
      <c r="I51" s="1">
        <f>E51/D51</f>
        <v>19.7</v>
      </c>
      <c r="J51" s="2"/>
    </row>
    <row r="52" spans="1:10" x14ac:dyDescent="0.15">
      <c r="A52">
        <v>1993</v>
      </c>
      <c r="B52">
        <v>47</v>
      </c>
      <c r="C52">
        <v>3</v>
      </c>
      <c r="D52">
        <v>8</v>
      </c>
      <c r="E52">
        <v>233</v>
      </c>
      <c r="G52" s="1">
        <f>E52/B52</f>
        <v>4.957446808510638</v>
      </c>
      <c r="H52" s="1">
        <f>(B52*6)/D52</f>
        <v>35.25</v>
      </c>
      <c r="I52" s="1">
        <f>E52/D52</f>
        <v>29.125</v>
      </c>
      <c r="J52" s="2"/>
    </row>
    <row r="53" spans="1:10" x14ac:dyDescent="0.15">
      <c r="A53">
        <v>1994</v>
      </c>
      <c r="B53">
        <v>40</v>
      </c>
      <c r="C53">
        <v>7</v>
      </c>
      <c r="D53">
        <v>5</v>
      </c>
      <c r="E53">
        <v>179</v>
      </c>
      <c r="G53" s="1">
        <f>E53/B53</f>
        <v>4.4749999999999996</v>
      </c>
      <c r="H53" s="1">
        <f>(B53*6)/D53</f>
        <v>48</v>
      </c>
      <c r="I53" s="1">
        <f>E53/D53</f>
        <v>35.799999999999997</v>
      </c>
      <c r="J53" s="2"/>
    </row>
    <row r="54" spans="1:10" x14ac:dyDescent="0.15">
      <c r="A54">
        <v>1995</v>
      </c>
      <c r="B54">
        <v>8</v>
      </c>
      <c r="C54">
        <v>0</v>
      </c>
      <c r="D54">
        <v>2</v>
      </c>
      <c r="E54">
        <v>48</v>
      </c>
      <c r="G54" s="1">
        <f>E54/B54</f>
        <v>6</v>
      </c>
      <c r="H54" s="1">
        <f>(B54*6)/D54</f>
        <v>24</v>
      </c>
      <c r="I54" s="1">
        <f>E54/D54</f>
        <v>24</v>
      </c>
      <c r="J54" s="2"/>
    </row>
    <row r="55" spans="1:10" x14ac:dyDescent="0.15">
      <c r="A55">
        <v>1996</v>
      </c>
      <c r="H55" s="1"/>
      <c r="I55" s="1"/>
      <c r="J55" s="2"/>
    </row>
    <row r="56" spans="1:10" x14ac:dyDescent="0.15">
      <c r="A56">
        <v>1997</v>
      </c>
      <c r="B56">
        <v>15.5</v>
      </c>
      <c r="C56">
        <v>3</v>
      </c>
      <c r="D56">
        <v>5</v>
      </c>
      <c r="E56">
        <v>52</v>
      </c>
      <c r="G56" s="1">
        <f t="shared" ref="G56:G61" si="1">E56/B56</f>
        <v>3.3548387096774195</v>
      </c>
      <c r="H56" s="1">
        <f t="shared" ref="H56:H61" si="2">(B56*6)/D56</f>
        <v>18.600000000000001</v>
      </c>
      <c r="I56" s="1">
        <f t="shared" ref="I56:I61" si="3">E56/D56</f>
        <v>10.4</v>
      </c>
      <c r="J56" s="2"/>
    </row>
    <row r="57" spans="1:10" x14ac:dyDescent="0.15">
      <c r="A57">
        <v>1998</v>
      </c>
      <c r="B57">
        <v>34</v>
      </c>
      <c r="C57">
        <v>2</v>
      </c>
      <c r="D57">
        <v>9</v>
      </c>
      <c r="E57">
        <v>134</v>
      </c>
      <c r="G57" s="1">
        <f t="shared" si="1"/>
        <v>3.9411764705882355</v>
      </c>
      <c r="H57" s="1">
        <f t="shared" si="2"/>
        <v>22.666666666666668</v>
      </c>
      <c r="I57" s="1">
        <f t="shared" si="3"/>
        <v>14.888888888888889</v>
      </c>
      <c r="J57" t="s">
        <v>80</v>
      </c>
    </row>
    <row r="58" spans="1:10" x14ac:dyDescent="0.15">
      <c r="A58">
        <v>1999</v>
      </c>
      <c r="B58">
        <v>22.3</v>
      </c>
      <c r="C58">
        <v>1</v>
      </c>
      <c r="D58">
        <v>5</v>
      </c>
      <c r="E58">
        <v>132</v>
      </c>
      <c r="G58" s="1">
        <f t="shared" si="1"/>
        <v>5.9192825112107625</v>
      </c>
      <c r="H58" s="1">
        <f t="shared" si="2"/>
        <v>26.76</v>
      </c>
      <c r="I58" s="1">
        <f t="shared" si="3"/>
        <v>26.4</v>
      </c>
      <c r="J58" t="s">
        <v>7</v>
      </c>
    </row>
    <row r="59" spans="1:10" x14ac:dyDescent="0.15">
      <c r="A59">
        <v>2000</v>
      </c>
      <c r="B59">
        <v>23</v>
      </c>
      <c r="C59">
        <v>4</v>
      </c>
      <c r="D59">
        <v>6</v>
      </c>
      <c r="E59">
        <v>96</v>
      </c>
      <c r="G59" s="1">
        <f t="shared" si="1"/>
        <v>4.1739130434782608</v>
      </c>
      <c r="H59" s="1">
        <f t="shared" si="2"/>
        <v>23</v>
      </c>
      <c r="I59" s="1">
        <f t="shared" si="3"/>
        <v>16</v>
      </c>
      <c r="J59" t="s">
        <v>80</v>
      </c>
    </row>
    <row r="60" spans="1:10" x14ac:dyDescent="0.15">
      <c r="A60">
        <v>2001</v>
      </c>
      <c r="B60">
        <v>25</v>
      </c>
      <c r="C60">
        <v>2</v>
      </c>
      <c r="D60">
        <v>1</v>
      </c>
      <c r="E60">
        <v>128</v>
      </c>
      <c r="G60" s="1">
        <f t="shared" si="1"/>
        <v>5.12</v>
      </c>
      <c r="H60" s="1">
        <f t="shared" si="2"/>
        <v>150</v>
      </c>
      <c r="I60" s="1">
        <f t="shared" si="3"/>
        <v>128</v>
      </c>
      <c r="J60" t="s">
        <v>96</v>
      </c>
    </row>
    <row r="61" spans="1:10" x14ac:dyDescent="0.15">
      <c r="A61">
        <v>2002</v>
      </c>
      <c r="B61">
        <v>9</v>
      </c>
      <c r="C61">
        <v>0</v>
      </c>
      <c r="D61">
        <v>2</v>
      </c>
      <c r="E61">
        <v>58</v>
      </c>
      <c r="G61" s="1">
        <f t="shared" si="1"/>
        <v>6.4444444444444446</v>
      </c>
      <c r="H61" s="1">
        <f t="shared" si="2"/>
        <v>27</v>
      </c>
      <c r="I61" s="1">
        <f t="shared" si="3"/>
        <v>29</v>
      </c>
      <c r="J61" t="s">
        <v>90</v>
      </c>
    </row>
    <row r="62" spans="1:10" x14ac:dyDescent="0.15">
      <c r="A62">
        <v>2003</v>
      </c>
      <c r="F62" s="1"/>
      <c r="H62" s="1"/>
      <c r="I62" s="1"/>
    </row>
    <row r="63" spans="1:10" x14ac:dyDescent="0.15">
      <c r="A63">
        <v>2004</v>
      </c>
      <c r="B63">
        <v>36</v>
      </c>
      <c r="C63">
        <v>2</v>
      </c>
      <c r="D63">
        <v>5</v>
      </c>
      <c r="E63">
        <v>137</v>
      </c>
      <c r="G63" s="1">
        <f>E63/B63</f>
        <v>3.8055555555555554</v>
      </c>
      <c r="H63" s="1">
        <f>(B63*6)/D63</f>
        <v>43.2</v>
      </c>
      <c r="I63" s="1">
        <f>E63/D63</f>
        <v>27.4</v>
      </c>
      <c r="J63" t="s">
        <v>66</v>
      </c>
    </row>
    <row r="64" spans="1:10" x14ac:dyDescent="0.15">
      <c r="A64">
        <v>2005</v>
      </c>
      <c r="B64">
        <v>3</v>
      </c>
      <c r="C64">
        <v>0</v>
      </c>
      <c r="D64">
        <v>0</v>
      </c>
      <c r="E64">
        <v>20</v>
      </c>
      <c r="G64" s="1">
        <f>E64/B64</f>
        <v>6.666666666666667</v>
      </c>
      <c r="H64" s="1"/>
      <c r="I64" s="1"/>
      <c r="J64" t="s">
        <v>81</v>
      </c>
    </row>
    <row r="65" spans="1:10" x14ac:dyDescent="0.15">
      <c r="A65">
        <v>2006</v>
      </c>
      <c r="B65">
        <v>1</v>
      </c>
      <c r="C65">
        <v>0</v>
      </c>
      <c r="D65">
        <v>0</v>
      </c>
      <c r="E65">
        <v>21</v>
      </c>
      <c r="G65" s="1">
        <f>E65/B65</f>
        <v>21</v>
      </c>
      <c r="H65" s="1"/>
      <c r="I65" s="1"/>
      <c r="J65" t="s">
        <v>74</v>
      </c>
    </row>
    <row r="66" spans="1:10" x14ac:dyDescent="0.15">
      <c r="H66" s="1"/>
      <c r="I66" s="1"/>
      <c r="J66" s="2"/>
    </row>
    <row r="67" spans="1:10" x14ac:dyDescent="0.15">
      <c r="A67" t="s">
        <v>55</v>
      </c>
      <c r="B67">
        <f t="shared" ref="B67:E67" si="4">SUM(B50:B65)</f>
        <v>328.8</v>
      </c>
      <c r="C67">
        <f t="shared" si="4"/>
        <v>33</v>
      </c>
      <c r="D67">
        <f t="shared" si="4"/>
        <v>58</v>
      </c>
      <c r="E67">
        <f t="shared" si="4"/>
        <v>1491</v>
      </c>
      <c r="F67">
        <f>SUM(F50:F65)</f>
        <v>0</v>
      </c>
      <c r="G67" s="1">
        <f>E67/B67</f>
        <v>4.5346715328467155</v>
      </c>
      <c r="H67" s="1">
        <f>(B67*6)/D67</f>
        <v>34.013793103448279</v>
      </c>
      <c r="I67" s="1">
        <f>E67/D67</f>
        <v>25.706896551724139</v>
      </c>
      <c r="J67" t="s">
        <v>7</v>
      </c>
    </row>
    <row r="68" spans="1:10" x14ac:dyDescent="0.15">
      <c r="G68"/>
      <c r="H68" s="1"/>
      <c r="I68" s="1"/>
      <c r="J68" s="1"/>
    </row>
  </sheetData>
  <phoneticPr fontId="3" type="noConversion"/>
  <hyperlinks>
    <hyperlink ref="A1" location="'Overall ave'!A1" display="(back to front sheet)" xr:uid="{00000000-0004-0000-2300-000000000000}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3"/>
  <dimension ref="A1:K66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1" x14ac:dyDescent="0.15">
      <c r="A1" s="21" t="s">
        <v>164</v>
      </c>
    </row>
    <row r="2" spans="1:11" x14ac:dyDescent="0.15">
      <c r="A2" s="5" t="s">
        <v>53</v>
      </c>
      <c r="B2" s="5" t="s">
        <v>163</v>
      </c>
    </row>
    <row r="3" spans="1:11" x14ac:dyDescent="0.15">
      <c r="A3" s="5" t="s">
        <v>108</v>
      </c>
    </row>
    <row r="4" spans="1:11" x14ac:dyDescent="0.15">
      <c r="A4" s="5"/>
    </row>
    <row r="5" spans="1:11" x14ac:dyDescent="0.15">
      <c r="A5" t="s">
        <v>99</v>
      </c>
      <c r="B5" t="s">
        <v>31</v>
      </c>
      <c r="C5" t="s">
        <v>32</v>
      </c>
      <c r="D5" t="s">
        <v>33</v>
      </c>
      <c r="E5" t="s">
        <v>264</v>
      </c>
      <c r="F5" t="s">
        <v>34</v>
      </c>
      <c r="G5" t="s">
        <v>35</v>
      </c>
      <c r="H5" s="1" t="s">
        <v>36</v>
      </c>
      <c r="I5" t="s">
        <v>196</v>
      </c>
      <c r="J5" t="s">
        <v>263</v>
      </c>
      <c r="K5" t="s">
        <v>276</v>
      </c>
    </row>
    <row r="6" spans="1:11" x14ac:dyDescent="0.15">
      <c r="A6">
        <v>1985</v>
      </c>
      <c r="B6">
        <v>15</v>
      </c>
      <c r="C6">
        <v>15</v>
      </c>
      <c r="D6">
        <v>0</v>
      </c>
      <c r="F6">
        <v>186</v>
      </c>
      <c r="G6">
        <v>1</v>
      </c>
      <c r="H6" s="1">
        <f>F6/(C6-D6)</f>
        <v>12.4</v>
      </c>
      <c r="I6">
        <v>117</v>
      </c>
    </row>
    <row r="7" spans="1:11" x14ac:dyDescent="0.15">
      <c r="A7">
        <v>1986</v>
      </c>
      <c r="B7">
        <v>16</v>
      </c>
      <c r="C7">
        <v>11</v>
      </c>
      <c r="D7">
        <v>0</v>
      </c>
      <c r="F7">
        <v>82</v>
      </c>
      <c r="G7"/>
      <c r="H7" s="1">
        <f>F7/(C7-D7)</f>
        <v>7.4545454545454541</v>
      </c>
      <c r="I7">
        <v>15</v>
      </c>
    </row>
    <row r="8" spans="1:11" x14ac:dyDescent="0.15">
      <c r="A8">
        <v>1987</v>
      </c>
      <c r="B8">
        <v>14</v>
      </c>
      <c r="C8">
        <v>14</v>
      </c>
      <c r="D8">
        <v>4</v>
      </c>
      <c r="F8">
        <v>172</v>
      </c>
      <c r="G8"/>
      <c r="H8" s="1">
        <f>F8/(C8-D8)</f>
        <v>17.2</v>
      </c>
    </row>
    <row r="9" spans="1:11" x14ac:dyDescent="0.15">
      <c r="A9">
        <v>1988</v>
      </c>
      <c r="C9">
        <v>9</v>
      </c>
      <c r="D9">
        <v>1</v>
      </c>
      <c r="F9">
        <v>88</v>
      </c>
      <c r="G9"/>
      <c r="H9" s="1">
        <f>F9/(C9-D9)</f>
        <v>11</v>
      </c>
    </row>
    <row r="10" spans="1:11" x14ac:dyDescent="0.15">
      <c r="A10">
        <v>1989</v>
      </c>
      <c r="G10"/>
      <c r="H10" s="1"/>
    </row>
    <row r="11" spans="1:11" x14ac:dyDescent="0.15">
      <c r="A11">
        <v>1990</v>
      </c>
      <c r="C11">
        <v>16</v>
      </c>
      <c r="D11">
        <v>6</v>
      </c>
      <c r="F11">
        <v>135</v>
      </c>
      <c r="G11"/>
      <c r="H11" s="1">
        <f t="shared" ref="H11:H22" si="0">F11/(C11-D11)</f>
        <v>13.5</v>
      </c>
      <c r="I11">
        <v>37</v>
      </c>
    </row>
    <row r="12" spans="1:11" x14ac:dyDescent="0.15">
      <c r="A12">
        <v>1991</v>
      </c>
      <c r="C12">
        <v>8</v>
      </c>
      <c r="D12">
        <v>2</v>
      </c>
      <c r="F12">
        <v>97</v>
      </c>
      <c r="G12"/>
      <c r="H12" s="1">
        <f t="shared" si="0"/>
        <v>16.166666666666668</v>
      </c>
      <c r="I12">
        <v>43</v>
      </c>
      <c r="K12">
        <v>2</v>
      </c>
    </row>
    <row r="13" spans="1:11" x14ac:dyDescent="0.15">
      <c r="A13">
        <v>1992</v>
      </c>
      <c r="C13">
        <v>11</v>
      </c>
      <c r="D13">
        <v>5</v>
      </c>
      <c r="F13">
        <v>90</v>
      </c>
      <c r="G13"/>
      <c r="H13" s="1">
        <f t="shared" si="0"/>
        <v>15</v>
      </c>
      <c r="I13">
        <v>38</v>
      </c>
      <c r="K13">
        <v>7</v>
      </c>
    </row>
    <row r="14" spans="1:11" x14ac:dyDescent="0.15">
      <c r="A14">
        <v>1993</v>
      </c>
      <c r="C14">
        <v>9</v>
      </c>
      <c r="D14">
        <v>4</v>
      </c>
      <c r="F14">
        <v>73</v>
      </c>
      <c r="G14"/>
      <c r="H14" s="1">
        <f t="shared" si="0"/>
        <v>14.6</v>
      </c>
    </row>
    <row r="15" spans="1:11" x14ac:dyDescent="0.15">
      <c r="A15">
        <v>1994</v>
      </c>
      <c r="B15">
        <v>14</v>
      </c>
      <c r="C15">
        <v>14</v>
      </c>
      <c r="D15">
        <v>0</v>
      </c>
      <c r="F15">
        <v>193</v>
      </c>
      <c r="G15"/>
      <c r="H15" s="1">
        <f t="shared" si="0"/>
        <v>13.785714285714286</v>
      </c>
      <c r="K15">
        <v>2</v>
      </c>
    </row>
    <row r="16" spans="1:11" x14ac:dyDescent="0.15">
      <c r="A16">
        <v>1995</v>
      </c>
      <c r="B16">
        <v>12</v>
      </c>
      <c r="C16">
        <v>9</v>
      </c>
      <c r="D16">
        <v>2</v>
      </c>
      <c r="F16">
        <v>69</v>
      </c>
      <c r="G16"/>
      <c r="H16" s="1">
        <f t="shared" si="0"/>
        <v>9.8571428571428577</v>
      </c>
    </row>
    <row r="17" spans="1:11" x14ac:dyDescent="0.15">
      <c r="A17">
        <v>1996</v>
      </c>
      <c r="B17">
        <v>17</v>
      </c>
      <c r="C17">
        <v>9</v>
      </c>
      <c r="D17">
        <v>4</v>
      </c>
      <c r="F17">
        <v>90</v>
      </c>
      <c r="G17"/>
      <c r="H17" s="1">
        <f t="shared" si="0"/>
        <v>18</v>
      </c>
      <c r="I17">
        <v>56</v>
      </c>
      <c r="J17" t="s">
        <v>356</v>
      </c>
      <c r="K17">
        <v>4</v>
      </c>
    </row>
    <row r="18" spans="1:11" x14ac:dyDescent="0.15">
      <c r="A18">
        <v>1997</v>
      </c>
      <c r="B18">
        <v>12</v>
      </c>
      <c r="C18">
        <v>7</v>
      </c>
      <c r="D18">
        <v>4</v>
      </c>
      <c r="F18">
        <v>27</v>
      </c>
      <c r="G18"/>
      <c r="H18" s="1">
        <f t="shared" si="0"/>
        <v>9</v>
      </c>
      <c r="I18">
        <v>15</v>
      </c>
      <c r="J18" t="s">
        <v>356</v>
      </c>
      <c r="K18">
        <v>4</v>
      </c>
    </row>
    <row r="19" spans="1:11" x14ac:dyDescent="0.15">
      <c r="A19">
        <v>1998</v>
      </c>
      <c r="B19">
        <v>12</v>
      </c>
      <c r="C19">
        <v>6</v>
      </c>
      <c r="D19">
        <v>1</v>
      </c>
      <c r="E19">
        <v>1</v>
      </c>
      <c r="F19">
        <v>28</v>
      </c>
      <c r="G19"/>
      <c r="H19" s="1">
        <f t="shared" si="0"/>
        <v>5.6</v>
      </c>
      <c r="I19">
        <v>9</v>
      </c>
      <c r="K19">
        <v>0</v>
      </c>
    </row>
    <row r="20" spans="1:11" x14ac:dyDescent="0.15">
      <c r="A20">
        <v>1999</v>
      </c>
      <c r="B20">
        <v>10</v>
      </c>
      <c r="C20">
        <v>7</v>
      </c>
      <c r="D20">
        <v>3</v>
      </c>
      <c r="F20">
        <v>39</v>
      </c>
      <c r="G20"/>
      <c r="H20" s="1">
        <f t="shared" si="0"/>
        <v>9.75</v>
      </c>
      <c r="I20">
        <v>28</v>
      </c>
      <c r="K20">
        <v>2</v>
      </c>
    </row>
    <row r="21" spans="1:11" x14ac:dyDescent="0.15">
      <c r="A21">
        <v>2000</v>
      </c>
      <c r="B21">
        <v>9</v>
      </c>
      <c r="C21">
        <v>5</v>
      </c>
      <c r="D21">
        <v>1</v>
      </c>
      <c r="F21">
        <v>64</v>
      </c>
      <c r="G21">
        <v>1</v>
      </c>
      <c r="H21" s="1">
        <f t="shared" si="0"/>
        <v>16</v>
      </c>
      <c r="I21">
        <v>54</v>
      </c>
      <c r="K21">
        <v>2</v>
      </c>
    </row>
    <row r="22" spans="1:11" x14ac:dyDescent="0.15">
      <c r="A22">
        <v>2001</v>
      </c>
      <c r="B22">
        <v>7</v>
      </c>
      <c r="C22">
        <v>3</v>
      </c>
      <c r="D22">
        <v>0</v>
      </c>
      <c r="F22">
        <v>8</v>
      </c>
      <c r="G22"/>
      <c r="H22" s="1">
        <f t="shared" si="0"/>
        <v>2.6666666666666665</v>
      </c>
      <c r="I22">
        <v>5</v>
      </c>
      <c r="K22">
        <v>2</v>
      </c>
    </row>
    <row r="23" spans="1:11" x14ac:dyDescent="0.15">
      <c r="G23"/>
      <c r="H23" s="1"/>
    </row>
    <row r="24" spans="1:11" x14ac:dyDescent="0.15">
      <c r="A24" t="s">
        <v>55</v>
      </c>
      <c r="B24">
        <f>SUM(B6:B23)</f>
        <v>138</v>
      </c>
      <c r="C24">
        <f>SUM(C6:C23)</f>
        <v>153</v>
      </c>
      <c r="D24">
        <f>SUM(D6:D23)</f>
        <v>37</v>
      </c>
      <c r="F24">
        <f>SUM(F6:F23)</f>
        <v>1441</v>
      </c>
      <c r="G24">
        <f>SUM(G6:G23)</f>
        <v>2</v>
      </c>
      <c r="H24" s="1">
        <f>F24/(C24-D24)</f>
        <v>12.422413793103448</v>
      </c>
      <c r="I24">
        <f>MAX(I6:I23)</f>
        <v>117</v>
      </c>
    </row>
    <row r="44" spans="1:10" x14ac:dyDescent="0.15">
      <c r="H44" s="1"/>
      <c r="I44" s="1"/>
      <c r="J44" s="1"/>
    </row>
    <row r="45" spans="1:10" x14ac:dyDescent="0.15">
      <c r="A45" s="5" t="s">
        <v>118</v>
      </c>
      <c r="F45" s="2"/>
      <c r="G45"/>
    </row>
    <row r="46" spans="1:10" x14ac:dyDescent="0.15">
      <c r="B46" t="s">
        <v>58</v>
      </c>
      <c r="C46" t="s">
        <v>59</v>
      </c>
      <c r="D46" t="s">
        <v>60</v>
      </c>
      <c r="E46" t="s">
        <v>34</v>
      </c>
      <c r="F46" t="s">
        <v>62</v>
      </c>
      <c r="G46" s="1" t="s">
        <v>63</v>
      </c>
      <c r="H46" s="1" t="s">
        <v>64</v>
      </c>
      <c r="I46" s="1" t="s">
        <v>36</v>
      </c>
      <c r="J46" s="2" t="s">
        <v>61</v>
      </c>
    </row>
    <row r="47" spans="1:10" x14ac:dyDescent="0.15">
      <c r="A47">
        <v>1985</v>
      </c>
      <c r="B47">
        <v>140</v>
      </c>
      <c r="C47">
        <v>29</v>
      </c>
      <c r="D47">
        <v>18</v>
      </c>
      <c r="E47">
        <v>396</v>
      </c>
      <c r="G47" s="1">
        <f>E47/B47</f>
        <v>2.8285714285714287</v>
      </c>
      <c r="H47" s="1">
        <f>(B47*6)/D47</f>
        <v>46.666666666666664</v>
      </c>
      <c r="I47" s="1">
        <f>E47/D47</f>
        <v>22</v>
      </c>
      <c r="J47" s="2"/>
    </row>
    <row r="48" spans="1:10" x14ac:dyDescent="0.15">
      <c r="A48">
        <v>1986</v>
      </c>
      <c r="H48" s="1"/>
      <c r="I48" s="1"/>
      <c r="J48" s="2"/>
    </row>
    <row r="49" spans="1:10" x14ac:dyDescent="0.15">
      <c r="A49">
        <v>1987</v>
      </c>
      <c r="B49">
        <v>150.5</v>
      </c>
      <c r="D49">
        <v>35</v>
      </c>
      <c r="E49">
        <v>401</v>
      </c>
      <c r="G49" s="1">
        <f>E49/B49</f>
        <v>2.6644518272425248</v>
      </c>
      <c r="H49" s="1">
        <f>(B49*6)/D49</f>
        <v>25.8</v>
      </c>
      <c r="I49" s="1">
        <f>E49/D49</f>
        <v>11.457142857142857</v>
      </c>
      <c r="J49" s="2"/>
    </row>
    <row r="50" spans="1:10" x14ac:dyDescent="0.15">
      <c r="A50">
        <v>1988</v>
      </c>
      <c r="B50">
        <v>180</v>
      </c>
      <c r="D50">
        <v>35</v>
      </c>
      <c r="E50">
        <v>571</v>
      </c>
      <c r="G50" s="1">
        <f>E50/B50</f>
        <v>3.1722222222222221</v>
      </c>
      <c r="H50" s="1">
        <f>(B50*6)/D50</f>
        <v>30.857142857142858</v>
      </c>
      <c r="I50" s="1">
        <f>E50/D50</f>
        <v>16.314285714285713</v>
      </c>
      <c r="J50" s="2"/>
    </row>
    <row r="51" spans="1:10" x14ac:dyDescent="0.15">
      <c r="A51">
        <v>1989</v>
      </c>
      <c r="H51" s="1"/>
      <c r="I51" s="1"/>
      <c r="J51" s="2"/>
    </row>
    <row r="52" spans="1:10" x14ac:dyDescent="0.15">
      <c r="A52">
        <v>1990</v>
      </c>
      <c r="B52">
        <v>167.4</v>
      </c>
      <c r="C52">
        <v>35</v>
      </c>
      <c r="D52">
        <v>42</v>
      </c>
      <c r="E52">
        <v>521</v>
      </c>
      <c r="G52" s="1">
        <f t="shared" ref="G52:G63" si="1">E52/B52</f>
        <v>3.1123058542413382</v>
      </c>
      <c r="H52" s="1">
        <f t="shared" ref="H52:H63" si="2">(B52*6)/D52</f>
        <v>23.914285714285718</v>
      </c>
      <c r="I52" s="1">
        <f t="shared" ref="I52:I63" si="3">E52/D52</f>
        <v>12.404761904761905</v>
      </c>
      <c r="J52" s="2" t="s">
        <v>213</v>
      </c>
    </row>
    <row r="53" spans="1:10" x14ac:dyDescent="0.15">
      <c r="A53">
        <v>1991</v>
      </c>
      <c r="B53">
        <v>144.19999999999999</v>
      </c>
      <c r="C53">
        <v>27</v>
      </c>
      <c r="D53">
        <v>24</v>
      </c>
      <c r="E53">
        <v>449</v>
      </c>
      <c r="G53" s="1">
        <f t="shared" si="1"/>
        <v>3.1137309292649102</v>
      </c>
      <c r="H53" s="1">
        <f t="shared" si="2"/>
        <v>36.049999999999997</v>
      </c>
      <c r="I53" s="1">
        <f t="shared" si="3"/>
        <v>18.708333333333332</v>
      </c>
      <c r="J53" s="2"/>
    </row>
    <row r="54" spans="1:10" x14ac:dyDescent="0.15">
      <c r="A54">
        <v>1992</v>
      </c>
      <c r="B54">
        <v>146</v>
      </c>
      <c r="C54">
        <v>26</v>
      </c>
      <c r="D54">
        <v>20</v>
      </c>
      <c r="E54">
        <v>454</v>
      </c>
      <c r="G54" s="1">
        <f t="shared" si="1"/>
        <v>3.1095890410958904</v>
      </c>
      <c r="H54" s="1">
        <f t="shared" si="2"/>
        <v>43.8</v>
      </c>
      <c r="I54" s="1">
        <f t="shared" si="3"/>
        <v>22.7</v>
      </c>
      <c r="J54" t="s">
        <v>80</v>
      </c>
    </row>
    <row r="55" spans="1:10" x14ac:dyDescent="0.15">
      <c r="A55">
        <v>1993</v>
      </c>
      <c r="B55">
        <v>157</v>
      </c>
      <c r="C55">
        <v>32</v>
      </c>
      <c r="D55">
        <v>22</v>
      </c>
      <c r="E55">
        <v>471</v>
      </c>
      <c r="G55" s="1">
        <f t="shared" si="1"/>
        <v>3</v>
      </c>
      <c r="H55" s="1">
        <f t="shared" si="2"/>
        <v>42.81818181818182</v>
      </c>
      <c r="I55" s="1">
        <f t="shared" si="3"/>
        <v>21.40909090909091</v>
      </c>
      <c r="J55" t="s">
        <v>7</v>
      </c>
    </row>
    <row r="56" spans="1:10" x14ac:dyDescent="0.15">
      <c r="A56">
        <v>1994</v>
      </c>
      <c r="B56">
        <v>140</v>
      </c>
      <c r="C56">
        <v>27</v>
      </c>
      <c r="D56">
        <v>20</v>
      </c>
      <c r="E56">
        <v>429</v>
      </c>
      <c r="G56" s="1">
        <f t="shared" si="1"/>
        <v>3.0642857142857145</v>
      </c>
      <c r="H56" s="1">
        <f t="shared" si="2"/>
        <v>42</v>
      </c>
      <c r="I56" s="1">
        <f t="shared" si="3"/>
        <v>21.45</v>
      </c>
      <c r="J56" t="s">
        <v>80</v>
      </c>
    </row>
    <row r="57" spans="1:10" x14ac:dyDescent="0.15">
      <c r="A57">
        <v>1995</v>
      </c>
      <c r="B57">
        <v>117</v>
      </c>
      <c r="C57">
        <v>23</v>
      </c>
      <c r="D57">
        <v>27</v>
      </c>
      <c r="E57">
        <v>376</v>
      </c>
      <c r="F57">
        <v>2</v>
      </c>
      <c r="G57" s="1">
        <f t="shared" si="1"/>
        <v>3.2136752136752138</v>
      </c>
      <c r="H57" s="1">
        <f t="shared" si="2"/>
        <v>26</v>
      </c>
      <c r="I57" s="1">
        <f t="shared" si="3"/>
        <v>13.925925925925926</v>
      </c>
      <c r="J57" t="s">
        <v>214</v>
      </c>
    </row>
    <row r="58" spans="1:10" x14ac:dyDescent="0.15">
      <c r="A58">
        <v>1996</v>
      </c>
      <c r="B58">
        <v>124</v>
      </c>
      <c r="C58">
        <v>32</v>
      </c>
      <c r="D58">
        <v>38</v>
      </c>
      <c r="E58">
        <v>427</v>
      </c>
      <c r="G58" s="1">
        <f t="shared" si="1"/>
        <v>3.443548387096774</v>
      </c>
      <c r="H58" s="1">
        <f t="shared" si="2"/>
        <v>19.578947368421051</v>
      </c>
      <c r="I58" s="1">
        <f t="shared" si="3"/>
        <v>11.236842105263158</v>
      </c>
      <c r="J58" t="s">
        <v>90</v>
      </c>
    </row>
    <row r="59" spans="1:10" x14ac:dyDescent="0.15">
      <c r="A59">
        <v>1997</v>
      </c>
      <c r="B59">
        <v>121</v>
      </c>
      <c r="C59">
        <v>30</v>
      </c>
      <c r="D59">
        <v>27</v>
      </c>
      <c r="E59">
        <v>362</v>
      </c>
      <c r="F59" s="1"/>
      <c r="G59" s="1">
        <f t="shared" si="1"/>
        <v>2.9917355371900825</v>
      </c>
      <c r="H59" s="1">
        <f t="shared" si="2"/>
        <v>26.888888888888889</v>
      </c>
      <c r="I59" s="1">
        <f t="shared" si="3"/>
        <v>13.407407407407407</v>
      </c>
    </row>
    <row r="60" spans="1:10" x14ac:dyDescent="0.15">
      <c r="A60">
        <v>1998</v>
      </c>
      <c r="B60">
        <v>114</v>
      </c>
      <c r="C60">
        <v>36</v>
      </c>
      <c r="D60">
        <v>20</v>
      </c>
      <c r="E60">
        <v>323</v>
      </c>
      <c r="G60" s="1">
        <f t="shared" si="1"/>
        <v>2.8333333333333335</v>
      </c>
      <c r="H60" s="1">
        <f t="shared" si="2"/>
        <v>34.200000000000003</v>
      </c>
      <c r="I60" s="1">
        <f t="shared" si="3"/>
        <v>16.149999999999999</v>
      </c>
      <c r="J60" t="s">
        <v>66</v>
      </c>
    </row>
    <row r="61" spans="1:10" x14ac:dyDescent="0.15">
      <c r="A61">
        <v>1999</v>
      </c>
      <c r="B61">
        <v>107.5</v>
      </c>
      <c r="C61">
        <v>21</v>
      </c>
      <c r="D61">
        <v>25</v>
      </c>
      <c r="E61">
        <v>344</v>
      </c>
      <c r="G61" s="1">
        <f t="shared" si="1"/>
        <v>3.2</v>
      </c>
      <c r="H61" s="1">
        <f t="shared" si="2"/>
        <v>25.8</v>
      </c>
      <c r="I61" s="1">
        <f t="shared" si="3"/>
        <v>13.76</v>
      </c>
      <c r="J61" t="s">
        <v>81</v>
      </c>
    </row>
    <row r="62" spans="1:10" x14ac:dyDescent="0.15">
      <c r="A62">
        <v>2000</v>
      </c>
      <c r="B62">
        <v>76.3</v>
      </c>
      <c r="C62">
        <v>17</v>
      </c>
      <c r="D62">
        <v>15</v>
      </c>
      <c r="E62">
        <v>218</v>
      </c>
      <c r="G62" s="1">
        <f t="shared" si="1"/>
        <v>2.8571428571428572</v>
      </c>
      <c r="H62" s="1">
        <f t="shared" si="2"/>
        <v>30.519999999999996</v>
      </c>
      <c r="I62" s="1">
        <f t="shared" si="3"/>
        <v>14.533333333333333</v>
      </c>
      <c r="J62" t="s">
        <v>74</v>
      </c>
    </row>
    <row r="63" spans="1:10" x14ac:dyDescent="0.15">
      <c r="A63">
        <v>2001</v>
      </c>
      <c r="B63">
        <v>71</v>
      </c>
      <c r="C63">
        <v>10</v>
      </c>
      <c r="D63">
        <v>25</v>
      </c>
      <c r="E63">
        <v>262</v>
      </c>
      <c r="F63">
        <v>1</v>
      </c>
      <c r="G63" s="1">
        <f t="shared" si="1"/>
        <v>3.6901408450704225</v>
      </c>
      <c r="H63" s="1">
        <f t="shared" si="2"/>
        <v>17.04</v>
      </c>
      <c r="I63" s="1">
        <f t="shared" si="3"/>
        <v>10.48</v>
      </c>
      <c r="J63" s="2" t="s">
        <v>438</v>
      </c>
    </row>
    <row r="64" spans="1:10" x14ac:dyDescent="0.15">
      <c r="H64" s="1"/>
      <c r="I64" s="1"/>
      <c r="J64" s="2"/>
    </row>
    <row r="65" spans="1:10" x14ac:dyDescent="0.15">
      <c r="A65" t="s">
        <v>55</v>
      </c>
      <c r="B65">
        <f t="shared" ref="B65:E65" si="4">SUM(B47:B62)</f>
        <v>1884.8999999999999</v>
      </c>
      <c r="C65">
        <f t="shared" si="4"/>
        <v>335</v>
      </c>
      <c r="D65">
        <f t="shared" si="4"/>
        <v>368</v>
      </c>
      <c r="E65">
        <f t="shared" si="4"/>
        <v>5742</v>
      </c>
      <c r="F65">
        <f>SUM(F47:F62)</f>
        <v>2</v>
      </c>
      <c r="G65" s="1">
        <f>E65/B65</f>
        <v>3.046315454400764</v>
      </c>
      <c r="H65" s="1">
        <f>(B65*6)/D65</f>
        <v>30.732065217391302</v>
      </c>
      <c r="I65" s="1">
        <f>E65/D65</f>
        <v>15.603260869565217</v>
      </c>
      <c r="J65" s="2" t="s">
        <v>438</v>
      </c>
    </row>
    <row r="66" spans="1:10" x14ac:dyDescent="0.15">
      <c r="H66" s="1"/>
      <c r="I66" s="1"/>
    </row>
  </sheetData>
  <hyperlinks>
    <hyperlink ref="A1" location="'Overall ave'!A1" display="(back to front sheet)" xr:uid="{00000000-0004-0000-2400-000000000000}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4"/>
  <dimension ref="A1:L54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2" x14ac:dyDescent="0.15">
      <c r="A1" s="21" t="s">
        <v>164</v>
      </c>
    </row>
    <row r="2" spans="1:12" x14ac:dyDescent="0.15">
      <c r="A2" s="5" t="s">
        <v>50</v>
      </c>
      <c r="B2" s="5" t="s">
        <v>107</v>
      </c>
    </row>
    <row r="3" spans="1:12" x14ac:dyDescent="0.15">
      <c r="A3" s="5" t="s">
        <v>108</v>
      </c>
    </row>
    <row r="4" spans="1:12" x14ac:dyDescent="0.15">
      <c r="A4" s="5"/>
    </row>
    <row r="5" spans="1:12" x14ac:dyDescent="0.15">
      <c r="B5" t="s">
        <v>31</v>
      </c>
      <c r="C5" t="s">
        <v>32</v>
      </c>
      <c r="D5" t="s">
        <v>33</v>
      </c>
      <c r="E5" t="s">
        <v>265</v>
      </c>
      <c r="F5" t="s">
        <v>34</v>
      </c>
      <c r="G5" t="s">
        <v>35</v>
      </c>
      <c r="H5" s="1" t="s">
        <v>36</v>
      </c>
      <c r="I5" t="s">
        <v>196</v>
      </c>
      <c r="J5" t="s">
        <v>263</v>
      </c>
      <c r="K5" t="s">
        <v>276</v>
      </c>
    </row>
    <row r="6" spans="1:12" x14ac:dyDescent="0.15">
      <c r="A6">
        <v>1991</v>
      </c>
      <c r="B6">
        <v>14</v>
      </c>
      <c r="C6">
        <v>14</v>
      </c>
      <c r="D6">
        <v>3</v>
      </c>
      <c r="F6">
        <v>271</v>
      </c>
      <c r="G6"/>
      <c r="H6" s="1">
        <f t="shared" ref="H6:H20" si="0">F6/(C6-D6)</f>
        <v>24.636363636363637</v>
      </c>
      <c r="I6">
        <v>40</v>
      </c>
      <c r="K6">
        <v>8</v>
      </c>
    </row>
    <row r="7" spans="1:12" x14ac:dyDescent="0.15">
      <c r="A7">
        <v>1992</v>
      </c>
      <c r="B7">
        <v>9</v>
      </c>
      <c r="C7">
        <v>9</v>
      </c>
      <c r="D7">
        <v>1</v>
      </c>
      <c r="F7">
        <v>114</v>
      </c>
      <c r="G7"/>
      <c r="H7" s="1">
        <f t="shared" si="0"/>
        <v>14.25</v>
      </c>
      <c r="I7">
        <v>28</v>
      </c>
      <c r="K7">
        <v>2</v>
      </c>
    </row>
    <row r="8" spans="1:12" x14ac:dyDescent="0.15">
      <c r="A8">
        <v>1993</v>
      </c>
      <c r="B8">
        <v>8</v>
      </c>
      <c r="C8">
        <v>8</v>
      </c>
      <c r="D8">
        <v>3</v>
      </c>
      <c r="F8">
        <v>204</v>
      </c>
      <c r="G8"/>
      <c r="H8" s="1">
        <f t="shared" si="0"/>
        <v>40.799999999999997</v>
      </c>
      <c r="K8">
        <v>5</v>
      </c>
      <c r="L8" t="s">
        <v>445</v>
      </c>
    </row>
    <row r="9" spans="1:12" x14ac:dyDescent="0.15">
      <c r="A9">
        <v>1994</v>
      </c>
      <c r="B9">
        <v>11</v>
      </c>
      <c r="C9">
        <v>11</v>
      </c>
      <c r="D9">
        <v>0</v>
      </c>
      <c r="F9">
        <v>222</v>
      </c>
      <c r="G9"/>
      <c r="H9" s="1">
        <f t="shared" si="0"/>
        <v>20.181818181818183</v>
      </c>
      <c r="K9">
        <v>13</v>
      </c>
      <c r="L9" t="s">
        <v>445</v>
      </c>
    </row>
    <row r="10" spans="1:12" x14ac:dyDescent="0.15">
      <c r="A10">
        <v>1995</v>
      </c>
      <c r="B10">
        <v>11</v>
      </c>
      <c r="C10">
        <v>11</v>
      </c>
      <c r="D10">
        <v>2</v>
      </c>
      <c r="F10">
        <v>280</v>
      </c>
      <c r="G10"/>
      <c r="H10" s="1">
        <f t="shared" si="0"/>
        <v>31.111111111111111</v>
      </c>
      <c r="I10">
        <v>82</v>
      </c>
      <c r="K10">
        <v>10</v>
      </c>
      <c r="L10" t="s">
        <v>445</v>
      </c>
    </row>
    <row r="11" spans="1:12" x14ac:dyDescent="0.15">
      <c r="A11">
        <v>1996</v>
      </c>
      <c r="B11">
        <v>12</v>
      </c>
      <c r="C11">
        <v>12</v>
      </c>
      <c r="D11">
        <v>1</v>
      </c>
      <c r="F11">
        <v>221</v>
      </c>
      <c r="G11"/>
      <c r="H11" s="1">
        <f t="shared" si="0"/>
        <v>20.09090909090909</v>
      </c>
      <c r="I11">
        <v>61</v>
      </c>
      <c r="K11">
        <v>18</v>
      </c>
      <c r="L11" t="s">
        <v>445</v>
      </c>
    </row>
    <row r="12" spans="1:12" x14ac:dyDescent="0.15">
      <c r="A12">
        <v>1997</v>
      </c>
      <c r="B12">
        <v>12</v>
      </c>
      <c r="C12">
        <v>12</v>
      </c>
      <c r="D12">
        <v>1</v>
      </c>
      <c r="F12">
        <v>216</v>
      </c>
      <c r="G12">
        <v>1</v>
      </c>
      <c r="H12" s="1">
        <f t="shared" si="0"/>
        <v>19.636363636363637</v>
      </c>
      <c r="I12">
        <v>64</v>
      </c>
      <c r="K12">
        <v>6</v>
      </c>
      <c r="L12" t="s">
        <v>445</v>
      </c>
    </row>
    <row r="13" spans="1:12" x14ac:dyDescent="0.15">
      <c r="A13">
        <v>1998</v>
      </c>
      <c r="B13">
        <v>15</v>
      </c>
      <c r="C13">
        <v>15</v>
      </c>
      <c r="D13">
        <v>1</v>
      </c>
      <c r="E13">
        <v>2</v>
      </c>
      <c r="F13">
        <v>335</v>
      </c>
      <c r="G13">
        <v>1</v>
      </c>
      <c r="H13" s="1">
        <f t="shared" si="0"/>
        <v>23.928571428571427</v>
      </c>
      <c r="I13">
        <v>51</v>
      </c>
      <c r="K13">
        <v>4</v>
      </c>
      <c r="L13" t="s">
        <v>445</v>
      </c>
    </row>
    <row r="14" spans="1:12" x14ac:dyDescent="0.15">
      <c r="A14">
        <v>1999</v>
      </c>
      <c r="B14">
        <v>16</v>
      </c>
      <c r="C14">
        <v>16</v>
      </c>
      <c r="D14">
        <v>3</v>
      </c>
      <c r="F14">
        <v>351</v>
      </c>
      <c r="G14">
        <v>1</v>
      </c>
      <c r="H14" s="1">
        <f t="shared" si="0"/>
        <v>27</v>
      </c>
      <c r="I14">
        <v>59</v>
      </c>
      <c r="K14">
        <v>1</v>
      </c>
    </row>
    <row r="15" spans="1:12" x14ac:dyDescent="0.15">
      <c r="A15">
        <v>2000</v>
      </c>
      <c r="B15">
        <v>13</v>
      </c>
      <c r="C15">
        <v>13</v>
      </c>
      <c r="D15">
        <v>0</v>
      </c>
      <c r="E15">
        <v>0</v>
      </c>
      <c r="F15">
        <v>291</v>
      </c>
      <c r="G15">
        <v>2</v>
      </c>
      <c r="H15" s="1">
        <f t="shared" si="0"/>
        <v>22.384615384615383</v>
      </c>
      <c r="I15">
        <v>68</v>
      </c>
      <c r="K15">
        <v>10</v>
      </c>
    </row>
    <row r="16" spans="1:12" x14ac:dyDescent="0.15">
      <c r="A16">
        <v>2001</v>
      </c>
      <c r="B16">
        <v>9</v>
      </c>
      <c r="C16">
        <v>9</v>
      </c>
      <c r="D16">
        <v>3</v>
      </c>
      <c r="E16">
        <v>1</v>
      </c>
      <c r="F16">
        <v>131</v>
      </c>
      <c r="G16"/>
      <c r="H16" s="1">
        <f t="shared" si="0"/>
        <v>21.833333333333332</v>
      </c>
      <c r="I16">
        <v>27</v>
      </c>
      <c r="J16" t="s">
        <v>356</v>
      </c>
      <c r="K16">
        <v>2</v>
      </c>
    </row>
    <row r="17" spans="1:11" x14ac:dyDescent="0.15">
      <c r="A17">
        <v>2002</v>
      </c>
      <c r="B17">
        <v>8</v>
      </c>
      <c r="C17">
        <v>8</v>
      </c>
      <c r="D17">
        <v>0</v>
      </c>
      <c r="F17">
        <v>163</v>
      </c>
      <c r="G17">
        <v>1</v>
      </c>
      <c r="H17" s="1">
        <f t="shared" si="0"/>
        <v>20.375</v>
      </c>
    </row>
    <row r="18" spans="1:11" x14ac:dyDescent="0.15">
      <c r="A18">
        <v>2003</v>
      </c>
      <c r="B18">
        <v>10</v>
      </c>
      <c r="C18">
        <v>10</v>
      </c>
      <c r="D18">
        <v>5</v>
      </c>
      <c r="E18">
        <v>1</v>
      </c>
      <c r="F18">
        <v>180</v>
      </c>
      <c r="G18">
        <v>1</v>
      </c>
      <c r="H18" s="1">
        <f t="shared" si="0"/>
        <v>36</v>
      </c>
      <c r="I18">
        <v>54</v>
      </c>
      <c r="J18" t="s">
        <v>356</v>
      </c>
      <c r="K18">
        <v>2</v>
      </c>
    </row>
    <row r="19" spans="1:11" x14ac:dyDescent="0.15">
      <c r="A19">
        <v>2004</v>
      </c>
      <c r="B19">
        <v>12</v>
      </c>
      <c r="C19">
        <v>12</v>
      </c>
      <c r="D19">
        <v>0</v>
      </c>
      <c r="E19">
        <v>2</v>
      </c>
      <c r="F19">
        <v>199</v>
      </c>
      <c r="G19">
        <v>1</v>
      </c>
      <c r="H19" s="1">
        <f t="shared" si="0"/>
        <v>16.583333333333332</v>
      </c>
      <c r="I19">
        <v>67</v>
      </c>
    </row>
    <row r="20" spans="1:11" x14ac:dyDescent="0.15">
      <c r="A20">
        <v>2005</v>
      </c>
      <c r="B20">
        <v>4</v>
      </c>
      <c r="C20">
        <v>3</v>
      </c>
      <c r="D20">
        <v>1</v>
      </c>
      <c r="F20">
        <v>38</v>
      </c>
      <c r="G20"/>
      <c r="H20" s="1">
        <f t="shared" si="0"/>
        <v>19</v>
      </c>
      <c r="I20">
        <v>20</v>
      </c>
    </row>
    <row r="21" spans="1:11" x14ac:dyDescent="0.15">
      <c r="A21">
        <v>2006</v>
      </c>
      <c r="B21">
        <v>1</v>
      </c>
      <c r="C21">
        <v>0</v>
      </c>
      <c r="G21"/>
      <c r="H21" s="1"/>
    </row>
    <row r="22" spans="1:11" x14ac:dyDescent="0.15">
      <c r="A22">
        <v>2007</v>
      </c>
      <c r="B22" s="9">
        <v>2</v>
      </c>
      <c r="C22" s="9">
        <v>2</v>
      </c>
      <c r="D22" s="9">
        <v>1</v>
      </c>
      <c r="E22" s="9">
        <v>1</v>
      </c>
      <c r="F22" s="9">
        <v>6</v>
      </c>
      <c r="G22" s="9"/>
      <c r="H22" s="1">
        <f>F22/(C22-D22)</f>
        <v>6</v>
      </c>
    </row>
    <row r="23" spans="1:11" x14ac:dyDescent="0.15">
      <c r="A23">
        <v>2014</v>
      </c>
      <c r="B23" s="9">
        <v>2</v>
      </c>
      <c r="C23" s="9">
        <v>2</v>
      </c>
      <c r="D23" s="9">
        <v>1</v>
      </c>
      <c r="E23" s="9">
        <v>1</v>
      </c>
      <c r="F23" s="9">
        <v>5</v>
      </c>
      <c r="G23" s="9"/>
      <c r="H23" s="1">
        <f>F23/(C23-D23)</f>
        <v>5</v>
      </c>
      <c r="I23" s="9">
        <v>5</v>
      </c>
    </row>
    <row r="25" spans="1:11" x14ac:dyDescent="0.15">
      <c r="A25" t="s">
        <v>55</v>
      </c>
      <c r="B25">
        <f t="shared" ref="B25:G25" si="1">SUM(B6:B24)</f>
        <v>169</v>
      </c>
      <c r="C25">
        <f t="shared" si="1"/>
        <v>167</v>
      </c>
      <c r="D25">
        <f t="shared" si="1"/>
        <v>26</v>
      </c>
      <c r="E25">
        <f t="shared" si="1"/>
        <v>8</v>
      </c>
      <c r="F25">
        <f t="shared" si="1"/>
        <v>3227</v>
      </c>
      <c r="G25">
        <f t="shared" si="1"/>
        <v>8</v>
      </c>
      <c r="H25" s="1">
        <f>E25/(C25-D25)</f>
        <v>5.6737588652482268E-2</v>
      </c>
      <c r="I25">
        <f>MAX(I6:I24)</f>
        <v>82</v>
      </c>
    </row>
    <row r="47" spans="1:8" x14ac:dyDescent="0.15">
      <c r="A47" s="5" t="s">
        <v>138</v>
      </c>
      <c r="G47"/>
      <c r="H47" s="1"/>
    </row>
    <row r="48" spans="1:8" x14ac:dyDescent="0.15">
      <c r="G48"/>
      <c r="H48" s="1"/>
    </row>
    <row r="49" spans="1:8" x14ac:dyDescent="0.15">
      <c r="A49" t="s">
        <v>99</v>
      </c>
      <c r="B49" t="s">
        <v>31</v>
      </c>
      <c r="C49" t="s">
        <v>132</v>
      </c>
      <c r="D49" t="s">
        <v>133</v>
      </c>
      <c r="E49" t="s">
        <v>134</v>
      </c>
      <c r="F49" t="s">
        <v>135</v>
      </c>
      <c r="G49" t="s">
        <v>136</v>
      </c>
      <c r="H49" s="1" t="s">
        <v>137</v>
      </c>
    </row>
    <row r="50" spans="1:8" x14ac:dyDescent="0.15">
      <c r="A50">
        <v>1996</v>
      </c>
      <c r="B50">
        <v>12</v>
      </c>
      <c r="C50">
        <v>12</v>
      </c>
      <c r="D50">
        <v>6</v>
      </c>
      <c r="E50">
        <v>18</v>
      </c>
      <c r="G50"/>
      <c r="H50" s="1"/>
    </row>
    <row r="51" spans="1:8" x14ac:dyDescent="0.15">
      <c r="A51">
        <v>1997</v>
      </c>
      <c r="B51">
        <v>12</v>
      </c>
      <c r="C51">
        <v>5</v>
      </c>
      <c r="D51">
        <v>1</v>
      </c>
      <c r="E51">
        <v>6</v>
      </c>
      <c r="G51"/>
      <c r="H51" s="1"/>
    </row>
    <row r="52" spans="1:8" x14ac:dyDescent="0.15">
      <c r="A52">
        <v>2000</v>
      </c>
      <c r="B52">
        <v>4</v>
      </c>
      <c r="C52">
        <v>5</v>
      </c>
      <c r="D52">
        <v>2</v>
      </c>
      <c r="E52">
        <v>7</v>
      </c>
      <c r="F52">
        <v>32</v>
      </c>
      <c r="G52" s="1">
        <f t="shared" ref="G52" si="2">ROUND(E52/B52,2)</f>
        <v>1.75</v>
      </c>
      <c r="H52">
        <f t="shared" ref="H52" si="3">ROUND(F52/B52,2)</f>
        <v>8</v>
      </c>
    </row>
    <row r="53" spans="1:8" x14ac:dyDescent="0.15">
      <c r="G53"/>
      <c r="H53" s="1"/>
    </row>
    <row r="54" spans="1:8" x14ac:dyDescent="0.15">
      <c r="A54" t="s">
        <v>55</v>
      </c>
      <c r="B54">
        <f>SUM(B52:B53)</f>
        <v>4</v>
      </c>
      <c r="C54">
        <f>SUM(C52:C53)</f>
        <v>5</v>
      </c>
      <c r="D54">
        <f>SUM(D52:D53)</f>
        <v>2</v>
      </c>
      <c r="E54">
        <f>SUM(E52:E53)</f>
        <v>7</v>
      </c>
      <c r="F54">
        <f>SUM(F52:F53)</f>
        <v>32</v>
      </c>
      <c r="G54">
        <f>ROUND(E54/B54,2)</f>
        <v>1.75</v>
      </c>
      <c r="H54">
        <f>ROUND(F54/SUM(B54),2)</f>
        <v>8</v>
      </c>
    </row>
  </sheetData>
  <hyperlinks>
    <hyperlink ref="A1" location="'Overall ave'!A1" display="(back to front sheet)" xr:uid="{00000000-0004-0000-2500-000000000000}"/>
  </hyperlinks>
  <pageMargins left="0.75" right="0.75" top="1" bottom="1" header="0.5" footer="0.5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5"/>
  <dimension ref="A1:K79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1" x14ac:dyDescent="0.15">
      <c r="A1" s="21" t="s">
        <v>164</v>
      </c>
    </row>
    <row r="2" spans="1:11" x14ac:dyDescent="0.15">
      <c r="A2" s="5" t="s">
        <v>47</v>
      </c>
      <c r="B2" s="5" t="s">
        <v>120</v>
      </c>
    </row>
    <row r="3" spans="1:11" x14ac:dyDescent="0.15">
      <c r="A3" s="5" t="s">
        <v>108</v>
      </c>
      <c r="B3" s="5"/>
    </row>
    <row r="4" spans="1:11" x14ac:dyDescent="0.15">
      <c r="A4" s="5"/>
      <c r="B4" s="5"/>
    </row>
    <row r="5" spans="1:11" x14ac:dyDescent="0.15">
      <c r="A5" t="s">
        <v>99</v>
      </c>
      <c r="B5" t="s">
        <v>31</v>
      </c>
      <c r="C5" t="s">
        <v>32</v>
      </c>
      <c r="D5" t="s">
        <v>33</v>
      </c>
      <c r="E5" t="s">
        <v>265</v>
      </c>
      <c r="F5" t="s">
        <v>34</v>
      </c>
      <c r="G5" t="s">
        <v>35</v>
      </c>
      <c r="H5" s="1" t="s">
        <v>36</v>
      </c>
      <c r="I5" t="s">
        <v>196</v>
      </c>
      <c r="J5" t="s">
        <v>263</v>
      </c>
      <c r="K5" t="s">
        <v>437</v>
      </c>
    </row>
    <row r="6" spans="1:11" x14ac:dyDescent="0.15">
      <c r="G6"/>
      <c r="H6" s="1"/>
    </row>
    <row r="7" spans="1:11" x14ac:dyDescent="0.15">
      <c r="A7">
        <v>1985</v>
      </c>
      <c r="B7">
        <v>8</v>
      </c>
      <c r="C7">
        <v>8</v>
      </c>
      <c r="D7">
        <v>0</v>
      </c>
      <c r="F7">
        <v>64</v>
      </c>
      <c r="G7">
        <v>0</v>
      </c>
      <c r="H7" s="1">
        <f>F7/(C7-D7)</f>
        <v>8</v>
      </c>
    </row>
    <row r="8" spans="1:11" x14ac:dyDescent="0.15">
      <c r="A8">
        <v>1986</v>
      </c>
      <c r="B8">
        <v>15</v>
      </c>
      <c r="C8">
        <v>12</v>
      </c>
      <c r="D8">
        <v>2</v>
      </c>
      <c r="F8">
        <v>405</v>
      </c>
      <c r="G8"/>
      <c r="H8" s="1">
        <f>F8/(C8-D8)</f>
        <v>40.5</v>
      </c>
      <c r="I8">
        <v>110</v>
      </c>
      <c r="K8">
        <v>7</v>
      </c>
    </row>
    <row r="9" spans="1:11" x14ac:dyDescent="0.15">
      <c r="A9">
        <v>1987</v>
      </c>
      <c r="B9">
        <v>11</v>
      </c>
      <c r="C9">
        <v>11</v>
      </c>
      <c r="D9">
        <v>0</v>
      </c>
      <c r="F9">
        <v>275</v>
      </c>
      <c r="G9"/>
      <c r="H9" s="1">
        <f>F9/(C9-D9)</f>
        <v>25</v>
      </c>
    </row>
    <row r="10" spans="1:11" x14ac:dyDescent="0.15">
      <c r="A10">
        <v>1988</v>
      </c>
      <c r="B10">
        <v>18</v>
      </c>
      <c r="C10">
        <v>18</v>
      </c>
      <c r="D10">
        <v>2</v>
      </c>
      <c r="F10">
        <v>450</v>
      </c>
      <c r="G10"/>
      <c r="H10" s="1">
        <f>F10/(C10-D10)</f>
        <v>28.125</v>
      </c>
      <c r="I10">
        <v>57</v>
      </c>
    </row>
    <row r="11" spans="1:11" x14ac:dyDescent="0.15">
      <c r="A11">
        <v>1989</v>
      </c>
      <c r="G11"/>
      <c r="H11" s="1"/>
    </row>
    <row r="12" spans="1:11" x14ac:dyDescent="0.15">
      <c r="A12">
        <v>1990</v>
      </c>
      <c r="B12">
        <v>17</v>
      </c>
      <c r="C12">
        <v>17</v>
      </c>
      <c r="D12">
        <v>1</v>
      </c>
      <c r="F12">
        <v>392</v>
      </c>
      <c r="G12"/>
      <c r="H12" s="1">
        <f t="shared" ref="H12:H30" si="0">F12/(C12-D12)</f>
        <v>24.5</v>
      </c>
      <c r="I12">
        <v>56</v>
      </c>
    </row>
    <row r="13" spans="1:11" x14ac:dyDescent="0.15">
      <c r="A13">
        <v>1991</v>
      </c>
      <c r="B13">
        <v>17</v>
      </c>
      <c r="C13">
        <v>17</v>
      </c>
      <c r="D13">
        <v>2</v>
      </c>
      <c r="F13">
        <v>471</v>
      </c>
      <c r="G13"/>
      <c r="H13" s="1">
        <f t="shared" si="0"/>
        <v>31.4</v>
      </c>
      <c r="I13">
        <v>96</v>
      </c>
      <c r="J13" t="s">
        <v>210</v>
      </c>
    </row>
    <row r="14" spans="1:11" x14ac:dyDescent="0.15">
      <c r="A14">
        <v>1992</v>
      </c>
      <c r="B14">
        <v>17</v>
      </c>
      <c r="C14">
        <v>16</v>
      </c>
      <c r="D14">
        <v>0</v>
      </c>
      <c r="F14">
        <v>326</v>
      </c>
      <c r="G14"/>
      <c r="H14" s="1">
        <f t="shared" si="0"/>
        <v>20.375</v>
      </c>
      <c r="I14">
        <v>42</v>
      </c>
      <c r="K14">
        <v>5</v>
      </c>
    </row>
    <row r="15" spans="1:11" x14ac:dyDescent="0.15">
      <c r="A15">
        <v>1993</v>
      </c>
      <c r="B15">
        <v>15</v>
      </c>
      <c r="C15">
        <v>15</v>
      </c>
      <c r="D15">
        <v>2</v>
      </c>
      <c r="F15">
        <v>338</v>
      </c>
      <c r="G15"/>
      <c r="H15" s="1">
        <f t="shared" si="0"/>
        <v>26</v>
      </c>
      <c r="K15">
        <v>7</v>
      </c>
    </row>
    <row r="16" spans="1:11" x14ac:dyDescent="0.15">
      <c r="A16">
        <v>1994</v>
      </c>
      <c r="B16">
        <v>13</v>
      </c>
      <c r="C16">
        <v>13</v>
      </c>
      <c r="D16">
        <v>1</v>
      </c>
      <c r="F16">
        <v>295</v>
      </c>
      <c r="G16"/>
      <c r="H16" s="1">
        <f t="shared" si="0"/>
        <v>24.583333333333332</v>
      </c>
      <c r="K16">
        <v>6</v>
      </c>
    </row>
    <row r="17" spans="1:11" x14ac:dyDescent="0.15">
      <c r="A17">
        <v>1995</v>
      </c>
      <c r="B17">
        <v>12</v>
      </c>
      <c r="C17">
        <v>12</v>
      </c>
      <c r="D17">
        <v>1</v>
      </c>
      <c r="F17">
        <v>252</v>
      </c>
      <c r="G17"/>
      <c r="H17" s="1">
        <f t="shared" si="0"/>
        <v>22.90909090909091</v>
      </c>
    </row>
    <row r="18" spans="1:11" x14ac:dyDescent="0.15">
      <c r="A18">
        <v>1996</v>
      </c>
      <c r="B18">
        <v>14</v>
      </c>
      <c r="C18">
        <v>13</v>
      </c>
      <c r="D18">
        <v>0</v>
      </c>
      <c r="F18">
        <v>298</v>
      </c>
      <c r="G18"/>
      <c r="H18" s="1">
        <f t="shared" si="0"/>
        <v>22.923076923076923</v>
      </c>
      <c r="I18">
        <v>66</v>
      </c>
      <c r="K18">
        <v>5</v>
      </c>
    </row>
    <row r="19" spans="1:11" x14ac:dyDescent="0.15">
      <c r="A19">
        <v>1997</v>
      </c>
      <c r="B19">
        <v>14</v>
      </c>
      <c r="C19">
        <v>14</v>
      </c>
      <c r="D19">
        <v>3</v>
      </c>
      <c r="F19">
        <v>388</v>
      </c>
      <c r="G19">
        <v>1</v>
      </c>
      <c r="H19" s="1">
        <f t="shared" si="0"/>
        <v>35.272727272727273</v>
      </c>
      <c r="I19">
        <v>64</v>
      </c>
      <c r="J19" t="s">
        <v>210</v>
      </c>
      <c r="K19">
        <v>12</v>
      </c>
    </row>
    <row r="20" spans="1:11" x14ac:dyDescent="0.15">
      <c r="A20">
        <v>1998</v>
      </c>
      <c r="B20">
        <v>15</v>
      </c>
      <c r="C20">
        <v>15</v>
      </c>
      <c r="D20">
        <v>3</v>
      </c>
      <c r="E20">
        <v>1</v>
      </c>
      <c r="F20">
        <v>451</v>
      </c>
      <c r="G20">
        <v>4</v>
      </c>
      <c r="H20" s="1">
        <f t="shared" si="0"/>
        <v>37.583333333333336</v>
      </c>
      <c r="I20">
        <v>76</v>
      </c>
      <c r="J20" t="s">
        <v>210</v>
      </c>
      <c r="K20">
        <v>6</v>
      </c>
    </row>
    <row r="21" spans="1:11" x14ac:dyDescent="0.15">
      <c r="A21">
        <v>1999</v>
      </c>
      <c r="B21">
        <v>15</v>
      </c>
      <c r="C21">
        <v>14</v>
      </c>
      <c r="D21">
        <v>2</v>
      </c>
      <c r="F21">
        <v>289</v>
      </c>
      <c r="G21">
        <v>1</v>
      </c>
      <c r="H21" s="1">
        <f t="shared" si="0"/>
        <v>24.083333333333332</v>
      </c>
      <c r="I21">
        <v>54</v>
      </c>
      <c r="K21">
        <v>0</v>
      </c>
    </row>
    <row r="22" spans="1:11" x14ac:dyDescent="0.15">
      <c r="A22">
        <v>2000</v>
      </c>
      <c r="B22">
        <v>12</v>
      </c>
      <c r="C22">
        <v>12</v>
      </c>
      <c r="D22">
        <v>1</v>
      </c>
      <c r="E22">
        <v>1</v>
      </c>
      <c r="F22">
        <v>308</v>
      </c>
      <c r="G22">
        <v>2</v>
      </c>
      <c r="H22" s="1">
        <f t="shared" si="0"/>
        <v>28</v>
      </c>
      <c r="I22">
        <v>71</v>
      </c>
      <c r="K22">
        <v>5</v>
      </c>
    </row>
    <row r="23" spans="1:11" x14ac:dyDescent="0.15">
      <c r="A23">
        <v>2001</v>
      </c>
      <c r="B23">
        <v>12</v>
      </c>
      <c r="C23">
        <v>12</v>
      </c>
      <c r="D23">
        <v>0</v>
      </c>
      <c r="E23">
        <v>1</v>
      </c>
      <c r="F23">
        <v>224</v>
      </c>
      <c r="G23">
        <v>2</v>
      </c>
      <c r="H23" s="1">
        <f t="shared" si="0"/>
        <v>18.666666666666668</v>
      </c>
      <c r="I23">
        <v>60</v>
      </c>
      <c r="K23">
        <v>6</v>
      </c>
    </row>
    <row r="24" spans="1:11" x14ac:dyDescent="0.15">
      <c r="A24">
        <v>2002</v>
      </c>
      <c r="B24">
        <v>8</v>
      </c>
      <c r="C24">
        <v>8</v>
      </c>
      <c r="D24">
        <v>1</v>
      </c>
      <c r="F24">
        <v>172</v>
      </c>
      <c r="G24">
        <v>1</v>
      </c>
      <c r="H24" s="1">
        <f t="shared" si="0"/>
        <v>24.571428571428573</v>
      </c>
    </row>
    <row r="25" spans="1:11" x14ac:dyDescent="0.15">
      <c r="A25">
        <v>2003</v>
      </c>
      <c r="B25">
        <v>7</v>
      </c>
      <c r="C25">
        <v>7</v>
      </c>
      <c r="D25">
        <v>0</v>
      </c>
      <c r="E25">
        <v>0</v>
      </c>
      <c r="F25">
        <v>120</v>
      </c>
      <c r="G25"/>
      <c r="H25" s="1">
        <f t="shared" si="0"/>
        <v>17.142857142857142</v>
      </c>
      <c r="I25">
        <v>40</v>
      </c>
      <c r="K25">
        <v>3</v>
      </c>
    </row>
    <row r="26" spans="1:11" x14ac:dyDescent="0.15">
      <c r="A26">
        <v>2004</v>
      </c>
      <c r="B26">
        <v>8</v>
      </c>
      <c r="C26">
        <v>7</v>
      </c>
      <c r="D26">
        <v>0</v>
      </c>
      <c r="E26">
        <v>1</v>
      </c>
      <c r="F26">
        <v>82</v>
      </c>
      <c r="G26"/>
      <c r="H26" s="1">
        <f t="shared" si="0"/>
        <v>11.714285714285714</v>
      </c>
      <c r="I26">
        <v>26</v>
      </c>
    </row>
    <row r="27" spans="1:11" x14ac:dyDescent="0.15">
      <c r="A27">
        <v>2005</v>
      </c>
      <c r="B27">
        <v>1</v>
      </c>
      <c r="C27">
        <v>1</v>
      </c>
      <c r="D27">
        <v>0</v>
      </c>
      <c r="F27">
        <v>5</v>
      </c>
      <c r="G27"/>
      <c r="H27" s="1">
        <f t="shared" si="0"/>
        <v>5</v>
      </c>
      <c r="I27">
        <v>5</v>
      </c>
      <c r="K27">
        <v>1</v>
      </c>
    </row>
    <row r="28" spans="1:11" x14ac:dyDescent="0.15">
      <c r="A28">
        <v>2006</v>
      </c>
      <c r="B28">
        <v>4</v>
      </c>
      <c r="C28">
        <v>3</v>
      </c>
      <c r="D28">
        <v>2</v>
      </c>
      <c r="F28">
        <v>65</v>
      </c>
      <c r="G28"/>
      <c r="H28" s="1">
        <f t="shared" si="0"/>
        <v>65</v>
      </c>
      <c r="I28">
        <v>39</v>
      </c>
      <c r="K28">
        <v>0</v>
      </c>
    </row>
    <row r="29" spans="1:11" x14ac:dyDescent="0.15">
      <c r="A29">
        <v>2007</v>
      </c>
      <c r="B29" s="9">
        <v>2</v>
      </c>
      <c r="C29" s="9">
        <v>2</v>
      </c>
      <c r="D29" s="9">
        <v>0</v>
      </c>
      <c r="E29" s="9"/>
      <c r="F29" s="9">
        <v>16</v>
      </c>
      <c r="G29" s="3"/>
      <c r="H29" s="1">
        <f t="shared" si="0"/>
        <v>8</v>
      </c>
      <c r="I29">
        <v>14</v>
      </c>
    </row>
    <row r="30" spans="1:11" x14ac:dyDescent="0.15">
      <c r="A30">
        <v>2008</v>
      </c>
      <c r="B30" s="9">
        <v>1</v>
      </c>
      <c r="C30" s="9">
        <v>1</v>
      </c>
      <c r="D30" s="9">
        <v>0</v>
      </c>
      <c r="E30" s="9">
        <v>0</v>
      </c>
      <c r="F30" s="9">
        <v>18</v>
      </c>
      <c r="G30" s="3"/>
      <c r="H30" s="1">
        <f t="shared" si="0"/>
        <v>18</v>
      </c>
      <c r="I30" s="9">
        <v>18</v>
      </c>
      <c r="K30">
        <v>0</v>
      </c>
    </row>
    <row r="31" spans="1:11" x14ac:dyDescent="0.15">
      <c r="B31" s="3"/>
      <c r="C31" s="3"/>
      <c r="D31" s="3"/>
      <c r="E31" s="3"/>
      <c r="F31" s="3"/>
      <c r="G31" s="3"/>
      <c r="H31" s="9"/>
    </row>
    <row r="32" spans="1:11" x14ac:dyDescent="0.15">
      <c r="A32" t="s">
        <v>55</v>
      </c>
      <c r="B32">
        <f>SUM(B7:B30)</f>
        <v>256</v>
      </c>
      <c r="C32">
        <f>SUM(C7:C30)</f>
        <v>248</v>
      </c>
      <c r="D32">
        <f>SUM(D7:D30)</f>
        <v>23</v>
      </c>
      <c r="F32">
        <f>SUM(F7:F30)</f>
        <v>5704</v>
      </c>
      <c r="G32">
        <f>SUM(G7:G28)</f>
        <v>11</v>
      </c>
      <c r="H32" s="1">
        <f>F32/(C32-D32)</f>
        <v>25.351111111111113</v>
      </c>
    </row>
    <row r="53" spans="1:10" x14ac:dyDescent="0.15">
      <c r="A53" s="5" t="s">
        <v>118</v>
      </c>
      <c r="F53" s="2"/>
      <c r="G53"/>
      <c r="H53" s="1"/>
      <c r="I53" s="1"/>
      <c r="J53" s="1"/>
    </row>
    <row r="54" spans="1:10" x14ac:dyDescent="0.15">
      <c r="B54" t="s">
        <v>58</v>
      </c>
      <c r="C54" t="s">
        <v>59</v>
      </c>
      <c r="D54" t="s">
        <v>60</v>
      </c>
      <c r="E54" t="s">
        <v>34</v>
      </c>
      <c r="F54" t="s">
        <v>62</v>
      </c>
      <c r="G54" s="1" t="s">
        <v>63</v>
      </c>
      <c r="H54" s="1" t="s">
        <v>64</v>
      </c>
      <c r="I54" s="1" t="s">
        <v>36</v>
      </c>
      <c r="J54" s="2" t="s">
        <v>61</v>
      </c>
    </row>
    <row r="55" spans="1:10" x14ac:dyDescent="0.15">
      <c r="A55">
        <v>1985</v>
      </c>
      <c r="B55">
        <v>24.1</v>
      </c>
      <c r="C55">
        <v>1</v>
      </c>
      <c r="D55">
        <v>12</v>
      </c>
      <c r="E55">
        <v>78</v>
      </c>
      <c r="G55" s="1">
        <f>E55/B55</f>
        <v>3.2365145228215764</v>
      </c>
      <c r="H55" s="1">
        <f>(B55*6)/D55</f>
        <v>12.050000000000002</v>
      </c>
      <c r="I55" s="1">
        <f>E55/D55</f>
        <v>6.5</v>
      </c>
      <c r="J55" s="12"/>
    </row>
    <row r="56" spans="1:10" x14ac:dyDescent="0.15">
      <c r="A56">
        <v>1986</v>
      </c>
      <c r="H56" s="1"/>
      <c r="I56" s="1"/>
      <c r="J56" s="12"/>
    </row>
    <row r="57" spans="1:10" x14ac:dyDescent="0.15">
      <c r="A57">
        <v>1987</v>
      </c>
      <c r="B57">
        <v>27</v>
      </c>
      <c r="D57">
        <v>5</v>
      </c>
      <c r="E57">
        <v>77</v>
      </c>
      <c r="G57" s="1">
        <f>E57/B57</f>
        <v>2.8518518518518516</v>
      </c>
      <c r="H57" s="1">
        <f>(B57*6)/D57</f>
        <v>32.4</v>
      </c>
      <c r="I57" s="1">
        <f>E57/D57</f>
        <v>15.4</v>
      </c>
      <c r="J57" s="12"/>
    </row>
    <row r="58" spans="1:10" x14ac:dyDescent="0.15">
      <c r="A58">
        <v>1988</v>
      </c>
      <c r="B58">
        <v>70</v>
      </c>
      <c r="D58">
        <v>19</v>
      </c>
      <c r="E58">
        <v>233</v>
      </c>
      <c r="G58" s="1">
        <f>E58/B58</f>
        <v>3.3285714285714287</v>
      </c>
      <c r="H58" s="1">
        <f>(B58*6)/D58</f>
        <v>22.105263157894736</v>
      </c>
      <c r="I58" s="1">
        <f>E58/D58</f>
        <v>12.263157894736842</v>
      </c>
      <c r="J58" s="12"/>
    </row>
    <row r="59" spans="1:10" x14ac:dyDescent="0.15">
      <c r="A59">
        <v>1989</v>
      </c>
      <c r="H59" s="1"/>
      <c r="I59" s="1"/>
      <c r="J59" s="12"/>
    </row>
    <row r="60" spans="1:10" x14ac:dyDescent="0.15">
      <c r="A60">
        <v>1990</v>
      </c>
      <c r="B60">
        <v>36</v>
      </c>
      <c r="C60">
        <v>0</v>
      </c>
      <c r="D60">
        <v>6</v>
      </c>
      <c r="E60">
        <v>167</v>
      </c>
      <c r="G60" s="1">
        <f t="shared" ref="G60:G73" si="1">E60/B60</f>
        <v>4.6388888888888893</v>
      </c>
      <c r="H60" s="1">
        <f t="shared" ref="H60:H68" si="2">(B60*6)/D60</f>
        <v>36</v>
      </c>
      <c r="I60" s="1">
        <f t="shared" ref="I60:I68" si="3">E60/D60</f>
        <v>27.833333333333332</v>
      </c>
      <c r="J60" s="12"/>
    </row>
    <row r="61" spans="1:10" x14ac:dyDescent="0.15">
      <c r="A61">
        <v>1991</v>
      </c>
      <c r="B61">
        <v>82.9</v>
      </c>
      <c r="C61">
        <v>7</v>
      </c>
      <c r="D61">
        <v>21</v>
      </c>
      <c r="E61">
        <v>335</v>
      </c>
      <c r="G61" s="1">
        <f t="shared" si="1"/>
        <v>4.0410132689987934</v>
      </c>
      <c r="H61" s="1">
        <f t="shared" si="2"/>
        <v>23.685714285714287</v>
      </c>
      <c r="I61" s="1">
        <f t="shared" si="3"/>
        <v>15.952380952380953</v>
      </c>
      <c r="J61" s="12"/>
    </row>
    <row r="62" spans="1:10" x14ac:dyDescent="0.15">
      <c r="A62">
        <v>1992</v>
      </c>
      <c r="B62">
        <v>90</v>
      </c>
      <c r="C62">
        <v>9</v>
      </c>
      <c r="D62">
        <v>26</v>
      </c>
      <c r="E62">
        <v>333</v>
      </c>
      <c r="G62" s="1">
        <f t="shared" si="1"/>
        <v>3.7</v>
      </c>
      <c r="H62" s="1">
        <f t="shared" si="2"/>
        <v>20.76923076923077</v>
      </c>
      <c r="I62" s="1">
        <f t="shared" si="3"/>
        <v>12.807692307692308</v>
      </c>
      <c r="J62" s="12" t="s">
        <v>212</v>
      </c>
    </row>
    <row r="63" spans="1:10" x14ac:dyDescent="0.15">
      <c r="A63">
        <v>1993</v>
      </c>
      <c r="B63">
        <v>55</v>
      </c>
      <c r="C63">
        <v>6</v>
      </c>
      <c r="D63">
        <v>8</v>
      </c>
      <c r="E63">
        <v>269</v>
      </c>
      <c r="G63" s="1">
        <f t="shared" si="1"/>
        <v>4.8909090909090907</v>
      </c>
      <c r="H63" s="1">
        <f t="shared" si="2"/>
        <v>41.25</v>
      </c>
      <c r="I63" s="1">
        <f t="shared" si="3"/>
        <v>33.625</v>
      </c>
      <c r="J63" s="12"/>
    </row>
    <row r="64" spans="1:10" x14ac:dyDescent="0.15">
      <c r="A64">
        <v>1994</v>
      </c>
      <c r="B64">
        <v>35</v>
      </c>
      <c r="C64">
        <v>3</v>
      </c>
      <c r="D64">
        <v>11</v>
      </c>
      <c r="E64">
        <v>181</v>
      </c>
      <c r="G64" s="1">
        <f t="shared" si="1"/>
        <v>5.1714285714285717</v>
      </c>
      <c r="H64" s="1">
        <f t="shared" si="2"/>
        <v>19.09090909090909</v>
      </c>
      <c r="I64" s="1">
        <f t="shared" si="3"/>
        <v>16.454545454545453</v>
      </c>
      <c r="J64" s="12"/>
    </row>
    <row r="65" spans="1:10" x14ac:dyDescent="0.15">
      <c r="A65">
        <v>1995</v>
      </c>
      <c r="B65">
        <v>25</v>
      </c>
      <c r="C65">
        <v>4</v>
      </c>
      <c r="D65">
        <v>8</v>
      </c>
      <c r="E65">
        <v>113</v>
      </c>
      <c r="F65">
        <v>1</v>
      </c>
      <c r="G65" s="1">
        <f t="shared" si="1"/>
        <v>4.5199999999999996</v>
      </c>
      <c r="H65" s="1">
        <f t="shared" si="2"/>
        <v>18.75</v>
      </c>
      <c r="I65" s="1">
        <f t="shared" si="3"/>
        <v>14.125</v>
      </c>
      <c r="J65" s="12" t="s">
        <v>203</v>
      </c>
    </row>
    <row r="66" spans="1:10" x14ac:dyDescent="0.15">
      <c r="A66">
        <v>1996</v>
      </c>
      <c r="B66">
        <v>14</v>
      </c>
      <c r="C66">
        <v>1</v>
      </c>
      <c r="D66">
        <v>4</v>
      </c>
      <c r="E66">
        <v>82</v>
      </c>
      <c r="G66" s="1">
        <f t="shared" si="1"/>
        <v>5.8571428571428568</v>
      </c>
      <c r="H66" s="1">
        <f t="shared" si="2"/>
        <v>21</v>
      </c>
      <c r="I66" s="1">
        <f t="shared" si="3"/>
        <v>20.5</v>
      </c>
      <c r="J66" s="12"/>
    </row>
    <row r="67" spans="1:10" x14ac:dyDescent="0.15">
      <c r="A67">
        <v>1997</v>
      </c>
      <c r="B67">
        <v>16</v>
      </c>
      <c r="C67">
        <v>0</v>
      </c>
      <c r="D67">
        <v>6</v>
      </c>
      <c r="E67">
        <v>68</v>
      </c>
      <c r="G67" s="1">
        <f t="shared" si="1"/>
        <v>4.25</v>
      </c>
      <c r="H67" s="1">
        <f t="shared" si="2"/>
        <v>16</v>
      </c>
      <c r="I67" s="1">
        <f t="shared" si="3"/>
        <v>11.333333333333334</v>
      </c>
      <c r="J67" s="12"/>
    </row>
    <row r="68" spans="1:10" x14ac:dyDescent="0.15">
      <c r="A68">
        <v>1998</v>
      </c>
      <c r="B68">
        <v>18</v>
      </c>
      <c r="C68">
        <v>1</v>
      </c>
      <c r="D68">
        <v>4</v>
      </c>
      <c r="E68">
        <v>89</v>
      </c>
      <c r="G68" s="1">
        <f t="shared" si="1"/>
        <v>4.9444444444444446</v>
      </c>
      <c r="H68" s="1">
        <f t="shared" si="2"/>
        <v>27</v>
      </c>
      <c r="I68" s="1">
        <f t="shared" si="3"/>
        <v>22.25</v>
      </c>
      <c r="J68" s="9" t="s">
        <v>12</v>
      </c>
    </row>
    <row r="69" spans="1:10" x14ac:dyDescent="0.15">
      <c r="A69">
        <v>1999</v>
      </c>
      <c r="B69">
        <v>3</v>
      </c>
      <c r="C69">
        <v>0</v>
      </c>
      <c r="D69">
        <v>0</v>
      </c>
      <c r="E69">
        <v>40</v>
      </c>
      <c r="G69" s="1">
        <f t="shared" si="1"/>
        <v>13.333333333333334</v>
      </c>
      <c r="H69" s="4" t="s">
        <v>441</v>
      </c>
      <c r="I69" s="4" t="s">
        <v>441</v>
      </c>
      <c r="J69" s="9" t="s">
        <v>9</v>
      </c>
    </row>
    <row r="70" spans="1:10" x14ac:dyDescent="0.15">
      <c r="A70">
        <v>2000</v>
      </c>
      <c r="B70">
        <v>3</v>
      </c>
      <c r="C70">
        <v>0</v>
      </c>
      <c r="D70">
        <v>1</v>
      </c>
      <c r="E70">
        <v>37</v>
      </c>
      <c r="G70" s="1">
        <f t="shared" si="1"/>
        <v>12.333333333333334</v>
      </c>
      <c r="H70" s="1">
        <f>(B70*6)/D70</f>
        <v>18</v>
      </c>
      <c r="I70" s="1">
        <f>E70/D70</f>
        <v>37</v>
      </c>
      <c r="J70" s="9" t="s">
        <v>4</v>
      </c>
    </row>
    <row r="71" spans="1:10" x14ac:dyDescent="0.15">
      <c r="A71">
        <v>2001</v>
      </c>
      <c r="B71">
        <v>9</v>
      </c>
      <c r="C71">
        <v>0</v>
      </c>
      <c r="D71">
        <v>0</v>
      </c>
      <c r="E71">
        <v>29</v>
      </c>
      <c r="G71" s="1">
        <f t="shared" si="1"/>
        <v>3.2222222222222223</v>
      </c>
      <c r="H71" s="4" t="s">
        <v>441</v>
      </c>
      <c r="I71" s="4" t="s">
        <v>441</v>
      </c>
      <c r="J71" s="9" t="s">
        <v>97</v>
      </c>
    </row>
    <row r="72" spans="1:10" x14ac:dyDescent="0.15">
      <c r="A72">
        <v>2002</v>
      </c>
      <c r="B72">
        <v>5</v>
      </c>
      <c r="C72">
        <v>2</v>
      </c>
      <c r="D72">
        <v>0</v>
      </c>
      <c r="E72">
        <v>3</v>
      </c>
      <c r="G72" s="1">
        <f t="shared" si="1"/>
        <v>0.6</v>
      </c>
      <c r="H72" s="4" t="s">
        <v>441</v>
      </c>
      <c r="I72" s="4" t="s">
        <v>441</v>
      </c>
      <c r="J72" s="10" t="s">
        <v>441</v>
      </c>
    </row>
    <row r="73" spans="1:10" x14ac:dyDescent="0.15">
      <c r="A73">
        <v>2003</v>
      </c>
      <c r="B73">
        <v>5</v>
      </c>
      <c r="C73">
        <v>0</v>
      </c>
      <c r="D73">
        <v>2</v>
      </c>
      <c r="E73">
        <v>29</v>
      </c>
      <c r="F73" s="1"/>
      <c r="G73" s="1">
        <f t="shared" si="1"/>
        <v>5.8</v>
      </c>
      <c r="H73" s="1">
        <f>(B73*6)/D73</f>
        <v>15</v>
      </c>
      <c r="I73" s="1">
        <f>E73/D73</f>
        <v>14.5</v>
      </c>
      <c r="J73" s="9" t="s">
        <v>84</v>
      </c>
    </row>
    <row r="74" spans="1:10" x14ac:dyDescent="0.15">
      <c r="A74">
        <v>2004</v>
      </c>
      <c r="H74" s="1"/>
      <c r="I74" s="1"/>
      <c r="J74" s="9"/>
    </row>
    <row r="75" spans="1:10" x14ac:dyDescent="0.15">
      <c r="A75">
        <v>2005</v>
      </c>
      <c r="H75" s="1"/>
      <c r="I75" s="1"/>
      <c r="J75" s="9"/>
    </row>
    <row r="76" spans="1:10" x14ac:dyDescent="0.15">
      <c r="A76">
        <v>2006</v>
      </c>
      <c r="B76">
        <v>1</v>
      </c>
      <c r="C76">
        <v>0</v>
      </c>
      <c r="D76">
        <v>0</v>
      </c>
      <c r="E76">
        <v>9</v>
      </c>
      <c r="G76" s="1">
        <f>E76/B76</f>
        <v>9</v>
      </c>
      <c r="H76" s="4" t="s">
        <v>441</v>
      </c>
      <c r="I76" s="4" t="s">
        <v>441</v>
      </c>
      <c r="J76" s="9" t="s">
        <v>73</v>
      </c>
    </row>
    <row r="77" spans="1:10" x14ac:dyDescent="0.15">
      <c r="A77">
        <v>2007</v>
      </c>
      <c r="B77">
        <v>4</v>
      </c>
      <c r="C77">
        <v>0</v>
      </c>
      <c r="D77">
        <v>2</v>
      </c>
      <c r="E77">
        <v>28</v>
      </c>
      <c r="G77" s="1">
        <v>7</v>
      </c>
      <c r="H77" s="1">
        <v>12</v>
      </c>
      <c r="I77" s="1">
        <v>14</v>
      </c>
      <c r="J77" s="9" t="s">
        <v>72</v>
      </c>
    </row>
    <row r="78" spans="1:10" x14ac:dyDescent="0.15">
      <c r="H78" s="1"/>
      <c r="I78" s="1"/>
      <c r="J78" s="9"/>
    </row>
    <row r="79" spans="1:10" x14ac:dyDescent="0.15">
      <c r="A79" t="s">
        <v>55</v>
      </c>
      <c r="B79">
        <f>SUM(B55:B77)</f>
        <v>523</v>
      </c>
      <c r="C79">
        <f>SUM(C55:C77)</f>
        <v>34</v>
      </c>
      <c r="D79">
        <f>SUM(D55:D77)</f>
        <v>135</v>
      </c>
      <c r="E79">
        <f>SUM(E55:E77)</f>
        <v>2200</v>
      </c>
      <c r="F79">
        <f>SUM(F55:F76)</f>
        <v>1</v>
      </c>
      <c r="G79" s="1">
        <f>E79/B79</f>
        <v>4.2065009560229445</v>
      </c>
      <c r="H79" s="1">
        <f>(B79*6)/D79</f>
        <v>23.244444444444444</v>
      </c>
      <c r="I79" s="1">
        <f>E79/D79</f>
        <v>16.296296296296298</v>
      </c>
      <c r="J79" s="12" t="s">
        <v>203</v>
      </c>
    </row>
  </sheetData>
  <hyperlinks>
    <hyperlink ref="A1" location="'Overall ave'!A1" display="(back to front sheet)" xr:uid="{00000000-0004-0000-2600-000000000000}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6"/>
  <dimension ref="A1:K75"/>
  <sheetViews>
    <sheetView zoomScale="125" zoomScaleNormal="125" zoomScalePageLayoutView="125" workbookViewId="0"/>
  </sheetViews>
  <sheetFormatPr baseColWidth="10" defaultColWidth="8.83203125" defaultRowHeight="13" x14ac:dyDescent="0.15"/>
  <sheetData>
    <row r="1" spans="1:11" x14ac:dyDescent="0.15">
      <c r="A1" s="21" t="s">
        <v>164</v>
      </c>
    </row>
    <row r="2" spans="1:11" x14ac:dyDescent="0.15">
      <c r="A2" s="5" t="s">
        <v>48</v>
      </c>
      <c r="B2" s="5" t="s">
        <v>116</v>
      </c>
    </row>
    <row r="3" spans="1:11" x14ac:dyDescent="0.15">
      <c r="A3" s="20" t="s">
        <v>108</v>
      </c>
      <c r="B3" s="5"/>
    </row>
    <row r="4" spans="1:11" x14ac:dyDescent="0.15">
      <c r="A4" s="20"/>
      <c r="B4" s="5"/>
    </row>
    <row r="5" spans="1:11" x14ac:dyDescent="0.15">
      <c r="A5" t="s">
        <v>99</v>
      </c>
      <c r="B5" t="s">
        <v>31</v>
      </c>
      <c r="C5" t="s">
        <v>32</v>
      </c>
      <c r="D5" t="s">
        <v>33</v>
      </c>
      <c r="E5" t="s">
        <v>265</v>
      </c>
      <c r="F5" t="s">
        <v>34</v>
      </c>
      <c r="G5" t="s">
        <v>35</v>
      </c>
      <c r="H5" s="1" t="s">
        <v>36</v>
      </c>
      <c r="I5" t="s">
        <v>209</v>
      </c>
      <c r="J5" t="s">
        <v>263</v>
      </c>
      <c r="K5" t="s">
        <v>276</v>
      </c>
    </row>
    <row r="6" spans="1:11" x14ac:dyDescent="0.15">
      <c r="A6">
        <v>1987</v>
      </c>
      <c r="B6">
        <v>6</v>
      </c>
      <c r="C6">
        <v>6</v>
      </c>
      <c r="D6">
        <v>0</v>
      </c>
      <c r="F6">
        <v>67</v>
      </c>
      <c r="H6" s="1">
        <f>F6/(C6-D6)</f>
        <v>11.166666666666666</v>
      </c>
    </row>
    <row r="7" spans="1:11" x14ac:dyDescent="0.15">
      <c r="A7">
        <v>1988</v>
      </c>
      <c r="B7">
        <v>12</v>
      </c>
      <c r="C7">
        <v>7</v>
      </c>
      <c r="D7">
        <v>1</v>
      </c>
      <c r="F7">
        <v>47</v>
      </c>
      <c r="H7" s="1">
        <f>F7/(C7-D7)</f>
        <v>7.833333333333333</v>
      </c>
    </row>
    <row r="8" spans="1:11" x14ac:dyDescent="0.15">
      <c r="A8">
        <v>1989</v>
      </c>
      <c r="H8" s="1"/>
    </row>
    <row r="9" spans="1:11" x14ac:dyDescent="0.15">
      <c r="A9">
        <v>1990</v>
      </c>
      <c r="B9">
        <v>14</v>
      </c>
      <c r="C9">
        <v>14</v>
      </c>
      <c r="D9">
        <v>0</v>
      </c>
      <c r="F9">
        <v>88</v>
      </c>
      <c r="H9" s="1">
        <f t="shared" ref="H9:H27" si="0">F9/(C9-D9)</f>
        <v>6.2857142857142856</v>
      </c>
      <c r="I9">
        <v>18</v>
      </c>
    </row>
    <row r="10" spans="1:11" x14ac:dyDescent="0.15">
      <c r="A10">
        <v>1991</v>
      </c>
      <c r="B10">
        <v>12</v>
      </c>
      <c r="C10">
        <v>5</v>
      </c>
      <c r="D10">
        <v>0</v>
      </c>
      <c r="F10">
        <v>13</v>
      </c>
      <c r="H10" s="1">
        <f t="shared" si="0"/>
        <v>2.6</v>
      </c>
      <c r="I10">
        <v>6</v>
      </c>
    </row>
    <row r="11" spans="1:11" x14ac:dyDescent="0.15">
      <c r="A11">
        <v>1992</v>
      </c>
      <c r="B11">
        <v>9</v>
      </c>
      <c r="C11">
        <v>8</v>
      </c>
      <c r="D11">
        <v>3</v>
      </c>
      <c r="F11">
        <v>82</v>
      </c>
      <c r="H11" s="1">
        <f t="shared" si="0"/>
        <v>16.399999999999999</v>
      </c>
      <c r="I11">
        <v>35</v>
      </c>
      <c r="K11">
        <v>0</v>
      </c>
    </row>
    <row r="12" spans="1:11" x14ac:dyDescent="0.15">
      <c r="A12">
        <v>1993</v>
      </c>
      <c r="B12">
        <v>12</v>
      </c>
      <c r="C12">
        <v>13</v>
      </c>
      <c r="D12">
        <v>3</v>
      </c>
      <c r="F12">
        <v>155</v>
      </c>
      <c r="H12" s="1">
        <f t="shared" si="0"/>
        <v>15.5</v>
      </c>
      <c r="K12">
        <v>5</v>
      </c>
    </row>
    <row r="13" spans="1:11" x14ac:dyDescent="0.15">
      <c r="A13">
        <v>1994</v>
      </c>
      <c r="B13">
        <v>7</v>
      </c>
      <c r="C13">
        <v>5</v>
      </c>
      <c r="D13">
        <v>3</v>
      </c>
      <c r="F13">
        <v>63</v>
      </c>
      <c r="H13" s="1">
        <f t="shared" si="0"/>
        <v>31.5</v>
      </c>
      <c r="K13">
        <v>2</v>
      </c>
    </row>
    <row r="14" spans="1:11" x14ac:dyDescent="0.15">
      <c r="A14">
        <v>1995</v>
      </c>
      <c r="B14">
        <v>11</v>
      </c>
      <c r="C14">
        <v>9</v>
      </c>
      <c r="D14">
        <v>0</v>
      </c>
      <c r="F14">
        <v>105</v>
      </c>
      <c r="H14" s="1">
        <f t="shared" si="0"/>
        <v>11.666666666666666</v>
      </c>
    </row>
    <row r="15" spans="1:11" x14ac:dyDescent="0.15">
      <c r="A15">
        <v>1996</v>
      </c>
      <c r="B15">
        <v>6</v>
      </c>
      <c r="C15">
        <v>5</v>
      </c>
      <c r="D15">
        <v>2</v>
      </c>
      <c r="F15">
        <v>73</v>
      </c>
      <c r="H15" s="1">
        <f t="shared" si="0"/>
        <v>24.333333333333332</v>
      </c>
      <c r="I15">
        <v>36</v>
      </c>
      <c r="J15" t="s">
        <v>356</v>
      </c>
      <c r="K15">
        <v>2</v>
      </c>
    </row>
    <row r="16" spans="1:11" x14ac:dyDescent="0.15">
      <c r="A16">
        <v>1997</v>
      </c>
      <c r="B16">
        <v>8</v>
      </c>
      <c r="C16">
        <v>5</v>
      </c>
      <c r="D16">
        <v>1</v>
      </c>
      <c r="F16">
        <v>19</v>
      </c>
      <c r="H16" s="1">
        <f t="shared" si="0"/>
        <v>4.75</v>
      </c>
      <c r="I16">
        <v>6</v>
      </c>
      <c r="J16" t="s">
        <v>210</v>
      </c>
      <c r="K16">
        <v>2</v>
      </c>
    </row>
    <row r="17" spans="1:11" x14ac:dyDescent="0.15">
      <c r="A17">
        <v>1998</v>
      </c>
      <c r="B17">
        <v>13</v>
      </c>
      <c r="C17">
        <v>10</v>
      </c>
      <c r="D17">
        <v>1</v>
      </c>
      <c r="E17">
        <v>2</v>
      </c>
      <c r="F17">
        <v>132</v>
      </c>
      <c r="H17" s="1">
        <f t="shared" si="0"/>
        <v>14.666666666666666</v>
      </c>
      <c r="I17">
        <v>29</v>
      </c>
      <c r="K17">
        <v>3</v>
      </c>
    </row>
    <row r="18" spans="1:11" x14ac:dyDescent="0.15">
      <c r="A18">
        <v>1999</v>
      </c>
      <c r="B18">
        <v>9</v>
      </c>
      <c r="C18">
        <v>7</v>
      </c>
      <c r="D18">
        <v>1</v>
      </c>
      <c r="F18">
        <v>86</v>
      </c>
      <c r="H18" s="1">
        <f t="shared" si="0"/>
        <v>14.333333333333334</v>
      </c>
      <c r="I18">
        <v>38</v>
      </c>
      <c r="K18">
        <v>3</v>
      </c>
    </row>
    <row r="19" spans="1:11" x14ac:dyDescent="0.15">
      <c r="A19">
        <v>2000</v>
      </c>
      <c r="B19">
        <v>12</v>
      </c>
      <c r="C19">
        <v>10</v>
      </c>
      <c r="D19">
        <v>3</v>
      </c>
      <c r="E19">
        <v>0</v>
      </c>
      <c r="F19">
        <v>116</v>
      </c>
      <c r="H19" s="1">
        <f t="shared" si="0"/>
        <v>16.571428571428573</v>
      </c>
      <c r="I19">
        <v>22</v>
      </c>
      <c r="K19">
        <v>3</v>
      </c>
    </row>
    <row r="20" spans="1:11" x14ac:dyDescent="0.15">
      <c r="A20">
        <v>2001</v>
      </c>
      <c r="B20">
        <v>8</v>
      </c>
      <c r="C20">
        <v>5</v>
      </c>
      <c r="D20">
        <v>0</v>
      </c>
      <c r="E20">
        <v>2</v>
      </c>
      <c r="F20">
        <v>32</v>
      </c>
      <c r="H20" s="1">
        <f t="shared" si="0"/>
        <v>6.4</v>
      </c>
      <c r="I20">
        <v>24</v>
      </c>
      <c r="K20">
        <v>3</v>
      </c>
    </row>
    <row r="21" spans="1:11" x14ac:dyDescent="0.15">
      <c r="A21">
        <v>2002</v>
      </c>
      <c r="B21">
        <v>11</v>
      </c>
      <c r="C21">
        <v>11</v>
      </c>
      <c r="D21">
        <v>2</v>
      </c>
      <c r="F21">
        <v>97</v>
      </c>
      <c r="H21" s="1">
        <f t="shared" si="0"/>
        <v>10.777777777777779</v>
      </c>
    </row>
    <row r="22" spans="1:11" x14ac:dyDescent="0.15">
      <c r="A22">
        <v>2003</v>
      </c>
      <c r="B22">
        <v>10</v>
      </c>
      <c r="C22">
        <v>7</v>
      </c>
      <c r="D22">
        <v>2</v>
      </c>
      <c r="E22">
        <v>1</v>
      </c>
      <c r="F22">
        <v>68</v>
      </c>
      <c r="H22" s="1">
        <f t="shared" si="0"/>
        <v>13.6</v>
      </c>
      <c r="I22">
        <v>20</v>
      </c>
      <c r="K22">
        <v>2</v>
      </c>
    </row>
    <row r="23" spans="1:11" x14ac:dyDescent="0.15">
      <c r="A23">
        <v>2004</v>
      </c>
      <c r="B23">
        <v>12</v>
      </c>
      <c r="C23">
        <v>11</v>
      </c>
      <c r="D23">
        <v>0</v>
      </c>
      <c r="E23">
        <v>2</v>
      </c>
      <c r="F23">
        <v>113</v>
      </c>
      <c r="H23" s="1">
        <f t="shared" si="0"/>
        <v>10.272727272727273</v>
      </c>
      <c r="I23">
        <v>39</v>
      </c>
      <c r="K23">
        <v>7</v>
      </c>
    </row>
    <row r="24" spans="1:11" x14ac:dyDescent="0.15">
      <c r="A24">
        <v>2005</v>
      </c>
      <c r="B24">
        <v>18</v>
      </c>
      <c r="C24">
        <v>15</v>
      </c>
      <c r="D24">
        <v>1</v>
      </c>
      <c r="F24">
        <v>159</v>
      </c>
      <c r="H24" s="1">
        <f t="shared" si="0"/>
        <v>11.357142857142858</v>
      </c>
      <c r="I24">
        <v>40</v>
      </c>
      <c r="K24">
        <v>4</v>
      </c>
    </row>
    <row r="25" spans="1:11" x14ac:dyDescent="0.15">
      <c r="A25">
        <v>2006</v>
      </c>
      <c r="B25">
        <v>1</v>
      </c>
      <c r="C25">
        <v>1</v>
      </c>
      <c r="D25">
        <v>0</v>
      </c>
      <c r="F25">
        <v>20</v>
      </c>
      <c r="H25" s="1">
        <f t="shared" si="0"/>
        <v>20</v>
      </c>
      <c r="I25">
        <v>20</v>
      </c>
      <c r="K25">
        <v>0</v>
      </c>
    </row>
    <row r="26" spans="1:11" x14ac:dyDescent="0.15">
      <c r="A26">
        <v>2007</v>
      </c>
      <c r="B26" s="9">
        <v>1</v>
      </c>
      <c r="C26" s="9">
        <v>1</v>
      </c>
      <c r="D26" s="9">
        <v>0</v>
      </c>
      <c r="E26" s="9"/>
      <c r="F26" s="9">
        <v>11</v>
      </c>
      <c r="G26" s="9"/>
      <c r="H26" s="1">
        <f t="shared" si="0"/>
        <v>11</v>
      </c>
      <c r="I26">
        <v>11</v>
      </c>
      <c r="K26">
        <v>0</v>
      </c>
    </row>
    <row r="27" spans="1:11" x14ac:dyDescent="0.15">
      <c r="A27">
        <v>2008</v>
      </c>
      <c r="B27" s="9">
        <v>2</v>
      </c>
      <c r="C27" s="9">
        <v>2</v>
      </c>
      <c r="D27" s="9">
        <v>0</v>
      </c>
      <c r="E27" s="9">
        <v>0</v>
      </c>
      <c r="F27" s="9">
        <v>7</v>
      </c>
      <c r="G27" s="9"/>
      <c r="H27" s="1">
        <f t="shared" si="0"/>
        <v>3.5</v>
      </c>
      <c r="I27" s="9">
        <v>6</v>
      </c>
      <c r="K27">
        <v>0</v>
      </c>
    </row>
    <row r="28" spans="1:11" x14ac:dyDescent="0.15">
      <c r="B28" s="9"/>
      <c r="C28" s="9"/>
      <c r="D28" s="9"/>
      <c r="E28" s="9"/>
      <c r="F28" s="9"/>
      <c r="G28" s="9"/>
      <c r="H28" s="9"/>
    </row>
    <row r="29" spans="1:11" x14ac:dyDescent="0.15">
      <c r="A29" t="s">
        <v>55</v>
      </c>
      <c r="B29">
        <f>SUM(B6:B27)</f>
        <v>194</v>
      </c>
      <c r="C29">
        <f>SUM(C6:C27)</f>
        <v>157</v>
      </c>
      <c r="D29">
        <f>SUM(D6:D27)</f>
        <v>23</v>
      </c>
      <c r="F29">
        <f>SUM(F6:F27)</f>
        <v>1553</v>
      </c>
      <c r="G29">
        <f>SUM(G6:G25)</f>
        <v>0</v>
      </c>
      <c r="H29" s="1">
        <f>F29/(C29-D29)</f>
        <v>11.58955223880597</v>
      </c>
    </row>
    <row r="50" spans="1:10" x14ac:dyDescent="0.15">
      <c r="A50" s="5" t="s">
        <v>118</v>
      </c>
      <c r="F50" s="2"/>
      <c r="H50" s="1"/>
      <c r="I50" s="1"/>
      <c r="J50" s="1"/>
    </row>
    <row r="51" spans="1:10" x14ac:dyDescent="0.15">
      <c r="B51" t="s">
        <v>58</v>
      </c>
      <c r="C51" t="s">
        <v>59</v>
      </c>
      <c r="D51" t="s">
        <v>60</v>
      </c>
      <c r="E51" t="s">
        <v>34</v>
      </c>
      <c r="F51" t="s">
        <v>62</v>
      </c>
      <c r="G51" s="1" t="s">
        <v>63</v>
      </c>
      <c r="H51" s="1" t="s">
        <v>64</v>
      </c>
      <c r="I51" s="1" t="s">
        <v>36</v>
      </c>
      <c r="J51" s="2" t="s">
        <v>61</v>
      </c>
    </row>
    <row r="52" spans="1:10" x14ac:dyDescent="0.15">
      <c r="A52">
        <v>1986</v>
      </c>
      <c r="G52" s="1"/>
      <c r="H52" s="1"/>
      <c r="I52" s="1"/>
      <c r="J52" s="9"/>
    </row>
    <row r="53" spans="1:10" x14ac:dyDescent="0.15">
      <c r="A53">
        <v>1987</v>
      </c>
      <c r="B53">
        <v>52</v>
      </c>
      <c r="D53">
        <v>15</v>
      </c>
      <c r="E53">
        <v>149</v>
      </c>
      <c r="G53" s="1">
        <f>E53/B53</f>
        <v>2.8653846153846154</v>
      </c>
      <c r="H53" s="1">
        <f>(B53*6)/D53</f>
        <v>20.8</v>
      </c>
      <c r="I53" s="1">
        <f>E53/D53</f>
        <v>9.9333333333333336</v>
      </c>
      <c r="J53" s="9"/>
    </row>
    <row r="54" spans="1:10" x14ac:dyDescent="0.15">
      <c r="A54">
        <v>1988</v>
      </c>
      <c r="B54">
        <v>150</v>
      </c>
      <c r="C54">
        <v>20</v>
      </c>
      <c r="D54">
        <v>34</v>
      </c>
      <c r="E54">
        <v>398</v>
      </c>
      <c r="G54" s="1">
        <f>E54/B54</f>
        <v>2.6533333333333333</v>
      </c>
      <c r="H54" s="1">
        <f>(B54*6)/D54</f>
        <v>26.470588235294116</v>
      </c>
      <c r="I54" s="1">
        <f>E54/D54</f>
        <v>11.705882352941176</v>
      </c>
      <c r="J54" s="9"/>
    </row>
    <row r="55" spans="1:10" x14ac:dyDescent="0.15">
      <c r="A55">
        <v>1989</v>
      </c>
      <c r="G55" s="1"/>
      <c r="H55" s="1"/>
      <c r="I55" s="1"/>
      <c r="J55" s="9"/>
    </row>
    <row r="56" spans="1:10" x14ac:dyDescent="0.15">
      <c r="A56">
        <v>1990</v>
      </c>
      <c r="B56">
        <v>196.5</v>
      </c>
      <c r="C56">
        <v>4</v>
      </c>
      <c r="D56">
        <v>26</v>
      </c>
      <c r="E56">
        <v>560</v>
      </c>
      <c r="F56">
        <v>1</v>
      </c>
      <c r="G56" s="1">
        <f t="shared" ref="G56:G72" si="1">E56/B56</f>
        <v>2.8498727735368958</v>
      </c>
      <c r="H56" s="1">
        <f t="shared" ref="H56:H72" si="2">(B56*6)/D56</f>
        <v>45.346153846153847</v>
      </c>
      <c r="I56" s="1">
        <f t="shared" ref="I56:I72" si="3">E56/D56</f>
        <v>21.53846153846154</v>
      </c>
      <c r="J56" s="9" t="s">
        <v>203</v>
      </c>
    </row>
    <row r="57" spans="1:10" x14ac:dyDescent="0.15">
      <c r="A57">
        <v>1991</v>
      </c>
      <c r="B57">
        <v>156.69999999999999</v>
      </c>
      <c r="C57">
        <v>35</v>
      </c>
      <c r="D57">
        <v>32</v>
      </c>
      <c r="E57">
        <v>556</v>
      </c>
      <c r="F57">
        <v>1</v>
      </c>
      <c r="G57" s="1">
        <f t="shared" si="1"/>
        <v>3.5481812380344611</v>
      </c>
      <c r="H57" s="1">
        <f t="shared" si="2"/>
        <v>29.381249999999998</v>
      </c>
      <c r="I57" s="1">
        <f t="shared" si="3"/>
        <v>17.375</v>
      </c>
      <c r="J57" s="9" t="s">
        <v>211</v>
      </c>
    </row>
    <row r="58" spans="1:10" x14ac:dyDescent="0.15">
      <c r="A58">
        <v>1992</v>
      </c>
      <c r="B58">
        <v>113</v>
      </c>
      <c r="C58">
        <v>28</v>
      </c>
      <c r="D58">
        <v>19</v>
      </c>
      <c r="E58">
        <v>306</v>
      </c>
      <c r="F58">
        <v>1</v>
      </c>
      <c r="G58" s="1">
        <f t="shared" si="1"/>
        <v>2.7079646017699117</v>
      </c>
      <c r="H58" s="1">
        <f t="shared" si="2"/>
        <v>35.684210526315788</v>
      </c>
      <c r="I58" s="1">
        <f t="shared" si="3"/>
        <v>16.105263157894736</v>
      </c>
      <c r="J58" s="9" t="s">
        <v>19</v>
      </c>
    </row>
    <row r="59" spans="1:10" x14ac:dyDescent="0.15">
      <c r="A59">
        <v>1993</v>
      </c>
      <c r="B59">
        <v>196</v>
      </c>
      <c r="C59">
        <v>33</v>
      </c>
      <c r="D59">
        <v>31</v>
      </c>
      <c r="E59">
        <v>670</v>
      </c>
      <c r="G59" s="1">
        <f t="shared" si="1"/>
        <v>3.4183673469387754</v>
      </c>
      <c r="H59" s="1">
        <f t="shared" si="2"/>
        <v>37.935483870967744</v>
      </c>
      <c r="I59" s="1">
        <f t="shared" si="3"/>
        <v>21.612903225806452</v>
      </c>
      <c r="J59" s="9"/>
    </row>
    <row r="60" spans="1:10" x14ac:dyDescent="0.15">
      <c r="A60">
        <v>1994</v>
      </c>
      <c r="B60">
        <v>92</v>
      </c>
      <c r="C60">
        <v>19</v>
      </c>
      <c r="D60">
        <v>13</v>
      </c>
      <c r="E60">
        <v>292</v>
      </c>
      <c r="G60" s="1">
        <f t="shared" si="1"/>
        <v>3.1739130434782608</v>
      </c>
      <c r="H60" s="1">
        <f t="shared" si="2"/>
        <v>42.46153846153846</v>
      </c>
      <c r="I60" s="1">
        <f t="shared" si="3"/>
        <v>22.46153846153846</v>
      </c>
      <c r="J60" s="9"/>
    </row>
    <row r="61" spans="1:10" x14ac:dyDescent="0.15">
      <c r="A61">
        <v>1995</v>
      </c>
      <c r="B61">
        <v>142</v>
      </c>
      <c r="C61">
        <v>37</v>
      </c>
      <c r="D61">
        <v>27</v>
      </c>
      <c r="E61">
        <v>452</v>
      </c>
      <c r="F61">
        <v>2</v>
      </c>
      <c r="G61" s="1">
        <f t="shared" si="1"/>
        <v>3.183098591549296</v>
      </c>
      <c r="H61" s="1">
        <f t="shared" si="2"/>
        <v>31.555555555555557</v>
      </c>
      <c r="I61" s="1">
        <f t="shared" si="3"/>
        <v>16.74074074074074</v>
      </c>
      <c r="J61" s="9" t="s">
        <v>215</v>
      </c>
    </row>
    <row r="62" spans="1:10" x14ac:dyDescent="0.15">
      <c r="A62">
        <v>1996</v>
      </c>
      <c r="B62">
        <v>65</v>
      </c>
      <c r="C62">
        <v>14</v>
      </c>
      <c r="D62">
        <v>4</v>
      </c>
      <c r="E62">
        <v>212</v>
      </c>
      <c r="G62" s="1">
        <f t="shared" si="1"/>
        <v>3.2615384615384615</v>
      </c>
      <c r="H62" s="1">
        <f t="shared" si="2"/>
        <v>97.5</v>
      </c>
      <c r="I62" s="1">
        <f t="shared" si="3"/>
        <v>53</v>
      </c>
      <c r="J62" s="9"/>
    </row>
    <row r="63" spans="1:10" x14ac:dyDescent="0.15">
      <c r="A63">
        <v>1997</v>
      </c>
      <c r="B63">
        <v>78</v>
      </c>
      <c r="C63">
        <v>17</v>
      </c>
      <c r="D63">
        <v>14</v>
      </c>
      <c r="E63">
        <v>229</v>
      </c>
      <c r="G63" s="1">
        <f t="shared" si="1"/>
        <v>2.9358974358974357</v>
      </c>
      <c r="H63" s="1">
        <f t="shared" si="2"/>
        <v>33.428571428571431</v>
      </c>
      <c r="I63" s="1">
        <f t="shared" si="3"/>
        <v>16.357142857142858</v>
      </c>
      <c r="J63" s="9"/>
    </row>
    <row r="64" spans="1:10" x14ac:dyDescent="0.15">
      <c r="A64">
        <v>1998</v>
      </c>
      <c r="B64">
        <v>113</v>
      </c>
      <c r="C64">
        <v>17</v>
      </c>
      <c r="D64">
        <v>21</v>
      </c>
      <c r="E64">
        <v>348</v>
      </c>
      <c r="G64" s="1">
        <f t="shared" si="1"/>
        <v>3.0796460176991149</v>
      </c>
      <c r="H64" s="1">
        <f t="shared" si="2"/>
        <v>32.285714285714285</v>
      </c>
      <c r="I64" s="1">
        <f t="shared" si="3"/>
        <v>16.571428571428573</v>
      </c>
      <c r="J64" s="9"/>
    </row>
    <row r="65" spans="1:10" x14ac:dyDescent="0.15">
      <c r="A65">
        <v>1999</v>
      </c>
      <c r="B65">
        <v>90.1</v>
      </c>
      <c r="C65">
        <v>18</v>
      </c>
      <c r="D65">
        <v>17</v>
      </c>
      <c r="E65">
        <v>246</v>
      </c>
      <c r="G65" s="1">
        <f t="shared" si="1"/>
        <v>2.730299667036626</v>
      </c>
      <c r="H65" s="1">
        <f t="shared" si="2"/>
        <v>31.799999999999994</v>
      </c>
      <c r="I65" s="1">
        <f t="shared" si="3"/>
        <v>14.470588235294118</v>
      </c>
      <c r="J65" s="9"/>
    </row>
    <row r="66" spans="1:10" x14ac:dyDescent="0.15">
      <c r="A66">
        <v>2000</v>
      </c>
      <c r="B66">
        <v>124.4</v>
      </c>
      <c r="C66">
        <v>19</v>
      </c>
      <c r="D66">
        <v>21</v>
      </c>
      <c r="E66">
        <v>454</v>
      </c>
      <c r="F66">
        <v>1</v>
      </c>
      <c r="G66" s="1">
        <f t="shared" si="1"/>
        <v>3.6495176848874595</v>
      </c>
      <c r="H66" s="1">
        <f t="shared" si="2"/>
        <v>35.542857142857144</v>
      </c>
      <c r="I66" s="1">
        <f t="shared" si="3"/>
        <v>21.61904761904762</v>
      </c>
      <c r="J66" s="9" t="s">
        <v>442</v>
      </c>
    </row>
    <row r="67" spans="1:10" x14ac:dyDescent="0.15">
      <c r="A67">
        <v>2001</v>
      </c>
      <c r="B67">
        <v>94.1</v>
      </c>
      <c r="C67">
        <v>10</v>
      </c>
      <c r="D67">
        <v>22</v>
      </c>
      <c r="E67">
        <v>301</v>
      </c>
      <c r="F67">
        <v>1</v>
      </c>
      <c r="G67" s="1">
        <f t="shared" si="1"/>
        <v>3.1987247608926674</v>
      </c>
      <c r="H67" s="1">
        <f t="shared" si="2"/>
        <v>25.66363636363636</v>
      </c>
      <c r="I67" s="1">
        <f t="shared" si="3"/>
        <v>13.681818181818182</v>
      </c>
      <c r="J67" s="9" t="s">
        <v>439</v>
      </c>
    </row>
    <row r="68" spans="1:10" x14ac:dyDescent="0.15">
      <c r="A68">
        <v>2002</v>
      </c>
      <c r="B68">
        <v>143.19999999999999</v>
      </c>
      <c r="C68">
        <v>23</v>
      </c>
      <c r="D68">
        <v>16</v>
      </c>
      <c r="E68">
        <v>498</v>
      </c>
      <c r="G68" s="1">
        <f t="shared" si="1"/>
        <v>3.4776536312849164</v>
      </c>
      <c r="H68" s="1">
        <f t="shared" si="2"/>
        <v>53.699999999999996</v>
      </c>
      <c r="I68" s="1">
        <f t="shared" si="3"/>
        <v>31.125</v>
      </c>
      <c r="J68" s="9"/>
    </row>
    <row r="69" spans="1:10" x14ac:dyDescent="0.15">
      <c r="A69">
        <v>2003</v>
      </c>
      <c r="B69">
        <v>100</v>
      </c>
      <c r="C69">
        <v>16</v>
      </c>
      <c r="D69">
        <v>18</v>
      </c>
      <c r="E69">
        <v>378</v>
      </c>
      <c r="F69" s="77">
        <v>0</v>
      </c>
      <c r="G69" s="1">
        <f t="shared" si="1"/>
        <v>3.78</v>
      </c>
      <c r="H69" s="1">
        <f t="shared" si="2"/>
        <v>33.333333333333336</v>
      </c>
      <c r="I69" s="1">
        <f t="shared" si="3"/>
        <v>21</v>
      </c>
      <c r="J69" s="9" t="s">
        <v>443</v>
      </c>
    </row>
    <row r="70" spans="1:10" x14ac:dyDescent="0.15">
      <c r="A70">
        <v>2004</v>
      </c>
      <c r="B70">
        <v>119</v>
      </c>
      <c r="C70">
        <v>18</v>
      </c>
      <c r="D70">
        <v>19</v>
      </c>
      <c r="E70">
        <v>514</v>
      </c>
      <c r="G70" s="1">
        <f t="shared" si="1"/>
        <v>4.3193277310924367</v>
      </c>
      <c r="H70" s="1">
        <f t="shared" si="2"/>
        <v>37.578947368421055</v>
      </c>
      <c r="I70" s="1">
        <f t="shared" si="3"/>
        <v>27.05263157894737</v>
      </c>
      <c r="J70" s="9"/>
    </row>
    <row r="71" spans="1:10" x14ac:dyDescent="0.15">
      <c r="A71">
        <v>2005</v>
      </c>
      <c r="B71">
        <v>180.3</v>
      </c>
      <c r="C71">
        <v>13</v>
      </c>
      <c r="D71">
        <v>41</v>
      </c>
      <c r="E71">
        <v>849</v>
      </c>
      <c r="F71">
        <v>1</v>
      </c>
      <c r="G71" s="1">
        <f t="shared" si="1"/>
        <v>4.7088186356073205</v>
      </c>
      <c r="H71" s="1">
        <f t="shared" si="2"/>
        <v>26.385365853658541</v>
      </c>
      <c r="I71" s="1">
        <f t="shared" si="3"/>
        <v>20.707317073170731</v>
      </c>
      <c r="J71" s="9" t="s">
        <v>206</v>
      </c>
    </row>
    <row r="72" spans="1:10" x14ac:dyDescent="0.15">
      <c r="A72">
        <v>2006</v>
      </c>
      <c r="B72">
        <v>8</v>
      </c>
      <c r="C72">
        <v>3</v>
      </c>
      <c r="D72">
        <v>2</v>
      </c>
      <c r="E72">
        <v>23</v>
      </c>
      <c r="G72" s="1">
        <f t="shared" si="1"/>
        <v>2.875</v>
      </c>
      <c r="H72" s="1">
        <f t="shared" si="2"/>
        <v>24</v>
      </c>
      <c r="I72" s="1">
        <f t="shared" si="3"/>
        <v>11.5</v>
      </c>
      <c r="J72" s="9" t="s">
        <v>66</v>
      </c>
    </row>
    <row r="73" spans="1:10" x14ac:dyDescent="0.15">
      <c r="A73">
        <v>2007</v>
      </c>
      <c r="B73">
        <v>5</v>
      </c>
      <c r="C73">
        <v>2</v>
      </c>
      <c r="D73">
        <v>4</v>
      </c>
      <c r="E73">
        <v>10</v>
      </c>
      <c r="G73">
        <v>2</v>
      </c>
      <c r="H73">
        <v>7.5</v>
      </c>
      <c r="I73">
        <v>2.5</v>
      </c>
      <c r="J73" s="9" t="s">
        <v>15</v>
      </c>
    </row>
    <row r="74" spans="1:10" x14ac:dyDescent="0.15">
      <c r="J74" s="9"/>
    </row>
    <row r="75" spans="1:10" x14ac:dyDescent="0.15">
      <c r="A75" t="s">
        <v>55</v>
      </c>
      <c r="B75">
        <f>SUM(B53:B73)</f>
        <v>2218.3000000000002</v>
      </c>
      <c r="C75">
        <f>SUM(C53:C73)</f>
        <v>346</v>
      </c>
      <c r="D75">
        <f>SUM(D53:D73)</f>
        <v>396</v>
      </c>
      <c r="E75">
        <f>SUM(E53:E73)</f>
        <v>7445</v>
      </c>
      <c r="F75">
        <f>SUM(F52:F72)</f>
        <v>8</v>
      </c>
      <c r="G75" s="1">
        <f>E75/B75</f>
        <v>3.3561736464860474</v>
      </c>
      <c r="H75" s="1">
        <f>(B75*6)/D75</f>
        <v>33.610606060606067</v>
      </c>
      <c r="I75" s="1">
        <f>E75/D75</f>
        <v>18.800505050505052</v>
      </c>
      <c r="J75" s="76" t="s">
        <v>206</v>
      </c>
    </row>
  </sheetData>
  <hyperlinks>
    <hyperlink ref="A1" location="'Overall ave'!A1" display="(back to front sheet)" xr:uid="{00000000-0004-0000-27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299</v>
      </c>
    </row>
    <row r="2" spans="1:12" x14ac:dyDescent="0.15">
      <c r="A2" s="5" t="s">
        <v>297</v>
      </c>
      <c r="B2" s="5" t="s">
        <v>298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COUNTA(A8:A14)</f>
        <v>6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COUNTA(A41:A47)</f>
        <v>6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  <c r="K5" s="9"/>
      <c r="L5" s="9"/>
    </row>
    <row r="6" spans="1:12" x14ac:dyDescent="0.15">
      <c r="A6" s="9"/>
      <c r="K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3" t="s">
        <v>22</v>
      </c>
      <c r="H7" s="3" t="s">
        <v>35</v>
      </c>
      <c r="I7" s="3" t="s">
        <v>114</v>
      </c>
      <c r="J7" s="3" t="s">
        <v>196</v>
      </c>
      <c r="K7" s="3" t="s">
        <v>263</v>
      </c>
      <c r="L7" s="9" t="s">
        <v>276</v>
      </c>
    </row>
    <row r="8" spans="1:12" x14ac:dyDescent="0.15">
      <c r="A8">
        <v>2015</v>
      </c>
      <c r="B8" s="9">
        <v>2</v>
      </c>
      <c r="C8" s="9">
        <v>2</v>
      </c>
      <c r="D8" s="9">
        <v>0</v>
      </c>
      <c r="E8" s="9">
        <v>1</v>
      </c>
      <c r="F8" s="9">
        <v>1</v>
      </c>
      <c r="G8" s="3"/>
      <c r="H8" s="3"/>
      <c r="I8" s="4">
        <f>IFERROR(ROUND(F8/(C8-D8),3),"--")</f>
        <v>0.5</v>
      </c>
      <c r="J8" s="45">
        <v>1</v>
      </c>
      <c r="K8" s="3"/>
      <c r="L8" s="9">
        <v>0</v>
      </c>
    </row>
    <row r="9" spans="1:12" x14ac:dyDescent="0.15">
      <c r="A9">
        <v>2016</v>
      </c>
      <c r="B9" s="23">
        <v>2</v>
      </c>
      <c r="C9" s="23">
        <v>2</v>
      </c>
      <c r="D9" s="23">
        <v>1</v>
      </c>
      <c r="E9" s="23">
        <v>0</v>
      </c>
      <c r="F9" s="23">
        <v>23</v>
      </c>
      <c r="G9" s="23">
        <v>0</v>
      </c>
      <c r="H9" s="23">
        <v>0</v>
      </c>
      <c r="I9" s="4">
        <f>IFERROR(ROUND(F9/(C9-D9),3),"--")</f>
        <v>23</v>
      </c>
      <c r="J9" s="23">
        <v>16</v>
      </c>
      <c r="K9" t="s">
        <v>450</v>
      </c>
      <c r="L9">
        <v>3</v>
      </c>
    </row>
    <row r="10" spans="1:12" x14ac:dyDescent="0.15">
      <c r="A10">
        <v>2017</v>
      </c>
      <c r="B10" s="23">
        <v>2</v>
      </c>
      <c r="C10" s="23">
        <v>1</v>
      </c>
      <c r="D10" s="23">
        <v>1</v>
      </c>
      <c r="E10" s="23">
        <v>0</v>
      </c>
      <c r="F10" s="23">
        <v>1</v>
      </c>
      <c r="G10" s="23">
        <v>0</v>
      </c>
      <c r="H10" s="23">
        <v>0</v>
      </c>
      <c r="I10" s="4" t="str">
        <f>IF(C10-D10=0,"--",F10/(C10-D10))</f>
        <v>--</v>
      </c>
      <c r="J10" s="23">
        <v>1</v>
      </c>
      <c r="L10" s="28" t="s">
        <v>236</v>
      </c>
    </row>
    <row r="11" spans="1:12" x14ac:dyDescent="0.15">
      <c r="A11">
        <v>2018</v>
      </c>
      <c r="B11" s="23">
        <v>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4" t="str">
        <f>IF(C11-D11=0,"--",F11/(C11-D11))</f>
        <v>--</v>
      </c>
      <c r="J11" s="23">
        <v>0</v>
      </c>
      <c r="L11" s="28">
        <v>0</v>
      </c>
    </row>
    <row r="12" spans="1:12" x14ac:dyDescent="0.15">
      <c r="A12">
        <v>2019</v>
      </c>
      <c r="B12" s="23">
        <v>1</v>
      </c>
      <c r="C12" s="23">
        <v>1</v>
      </c>
      <c r="D12" s="23">
        <v>0</v>
      </c>
      <c r="E12" s="23">
        <v>1</v>
      </c>
      <c r="F12" s="23">
        <v>0</v>
      </c>
      <c r="G12" s="23">
        <v>0</v>
      </c>
      <c r="H12" s="23">
        <v>0</v>
      </c>
      <c r="I12" s="4">
        <f>IF(C12-D12=0,"--",F12/(C12-D12))</f>
        <v>0</v>
      </c>
      <c r="J12" s="23">
        <v>0</v>
      </c>
      <c r="K12" s="23" t="s">
        <v>414</v>
      </c>
      <c r="L12" s="23">
        <v>0</v>
      </c>
    </row>
    <row r="13" spans="1:12" x14ac:dyDescent="0.15">
      <c r="A13">
        <v>2020</v>
      </c>
      <c r="B13" s="23">
        <v>2</v>
      </c>
      <c r="C13" s="23">
        <v>2</v>
      </c>
      <c r="D13" s="23">
        <v>1</v>
      </c>
      <c r="E13" s="23">
        <v>0</v>
      </c>
      <c r="F13" s="23">
        <v>16</v>
      </c>
      <c r="G13" s="23">
        <v>0</v>
      </c>
      <c r="H13" s="23">
        <v>0</v>
      </c>
      <c r="I13" s="4">
        <f>IF(C13-D13=0,"--",F13/(C13-D13))</f>
        <v>16</v>
      </c>
      <c r="J13" s="23">
        <v>12</v>
      </c>
      <c r="K13" s="23" t="s">
        <v>414</v>
      </c>
      <c r="L13" s="23">
        <v>0</v>
      </c>
    </row>
    <row r="14" spans="1:12" x14ac:dyDescent="0.15">
      <c r="I14" s="9"/>
    </row>
    <row r="15" spans="1:12" x14ac:dyDescent="0.15">
      <c r="A15" t="s">
        <v>142</v>
      </c>
      <c r="B15" s="9">
        <f>SUM(B8:B14)</f>
        <v>12</v>
      </c>
      <c r="C15" s="9">
        <f t="shared" ref="C15:H15" si="0">SUM(C8:C14)</f>
        <v>8</v>
      </c>
      <c r="D15" s="9">
        <f t="shared" si="0"/>
        <v>3</v>
      </c>
      <c r="E15" s="9">
        <f t="shared" si="0"/>
        <v>2</v>
      </c>
      <c r="F15" s="9">
        <f t="shared" si="0"/>
        <v>41</v>
      </c>
      <c r="G15" s="9">
        <f t="shared" si="0"/>
        <v>0</v>
      </c>
      <c r="H15" s="9">
        <f t="shared" si="0"/>
        <v>0</v>
      </c>
      <c r="I15" s="4">
        <f>IFERROR(ROUND(F15/(C15-D15),3),"--")</f>
        <v>8.1999999999999993</v>
      </c>
      <c r="J15">
        <f>MAX(J9:J14)</f>
        <v>16</v>
      </c>
      <c r="K15" t="s">
        <v>26</v>
      </c>
      <c r="L15" s="9">
        <f t="shared" ref="L15" si="1">SUM(L8:L14)</f>
        <v>3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8" spans="1:10" x14ac:dyDescent="0.15">
      <c r="A38" s="5" t="s">
        <v>118</v>
      </c>
    </row>
    <row r="40" spans="1:10" x14ac:dyDescent="0.15">
      <c r="A40" s="3" t="s">
        <v>99</v>
      </c>
      <c r="B40" s="3" t="s">
        <v>58</v>
      </c>
      <c r="C40" s="3" t="s">
        <v>59</v>
      </c>
      <c r="D40" s="3" t="s">
        <v>60</v>
      </c>
      <c r="E40" s="3" t="s">
        <v>34</v>
      </c>
      <c r="F40" s="3" t="s">
        <v>62</v>
      </c>
      <c r="G40" s="4" t="s">
        <v>63</v>
      </c>
      <c r="H40" s="4" t="s">
        <v>64</v>
      </c>
      <c r="I40" s="4" t="s">
        <v>36</v>
      </c>
      <c r="J40" s="4" t="s">
        <v>61</v>
      </c>
    </row>
    <row r="41" spans="1:10" x14ac:dyDescent="0.15">
      <c r="A41">
        <v>2015</v>
      </c>
      <c r="B41" s="23">
        <v>3</v>
      </c>
      <c r="C41" s="23">
        <v>1</v>
      </c>
      <c r="D41" s="23">
        <v>2</v>
      </c>
      <c r="E41" s="23">
        <v>10</v>
      </c>
      <c r="F41" s="23">
        <v>0</v>
      </c>
      <c r="G41" s="10">
        <f>IF(ISERROR(E41/B41),"N/A",E41/B41)</f>
        <v>3.3333333333333335</v>
      </c>
      <c r="H41" s="10">
        <f>IF(ISERROR((B41*6)/D41),"N/A",(B41*6)/D41)</f>
        <v>9</v>
      </c>
      <c r="I41" s="10">
        <f t="shared" ref="I41" si="2">IF(ISERROR(E41/D41),"N/A",E41/D41)</f>
        <v>5</v>
      </c>
      <c r="J41" s="46" t="s">
        <v>300</v>
      </c>
    </row>
    <row r="42" spans="1:10" x14ac:dyDescent="0.15">
      <c r="A42">
        <v>2016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10" t="str">
        <f>IF(ISERROR(E42/B42),"N/A",E42/B42)</f>
        <v>N/A</v>
      </c>
      <c r="H42" s="10" t="str">
        <f>IF(ISERROR((B42*6)/D42),"N/A",(B42*6)/D42)</f>
        <v>N/A</v>
      </c>
      <c r="I42" s="10" t="str">
        <f t="shared" ref="I42:I43" si="3">IF(ISERROR(E42/D42),"N/A",E42/D42)</f>
        <v>N/A</v>
      </c>
      <c r="J42" s="46" t="s">
        <v>236</v>
      </c>
    </row>
    <row r="43" spans="1:10" x14ac:dyDescent="0.15">
      <c r="A43">
        <v>2017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10" t="str">
        <f>IF(ISERROR(E43/B43),"N/A",E43/B43)</f>
        <v>N/A</v>
      </c>
      <c r="H43" s="10" t="str">
        <f>IF(ISERROR((B43*6)/D43),"N/A",(B43*6)/D43)</f>
        <v>N/A</v>
      </c>
      <c r="I43" s="10" t="str">
        <f t="shared" si="3"/>
        <v>N/A</v>
      </c>
      <c r="J43" s="46" t="s">
        <v>236</v>
      </c>
    </row>
    <row r="44" spans="1:10" x14ac:dyDescent="0.15">
      <c r="A44">
        <v>2018</v>
      </c>
      <c r="B44" s="23">
        <v>2</v>
      </c>
      <c r="C44" s="23">
        <v>1</v>
      </c>
      <c r="D44" s="23">
        <v>0</v>
      </c>
      <c r="E44" s="23">
        <v>17</v>
      </c>
      <c r="F44" s="23">
        <v>0</v>
      </c>
      <c r="G44" s="10">
        <f>IF(ISERROR(E44/B44),"N/A",E44/B44)</f>
        <v>8.5</v>
      </c>
      <c r="H44" s="10" t="str">
        <f>IF(ISERROR((B44*6)/D44),"N/A",(B44*6)/D44)</f>
        <v>N/A</v>
      </c>
      <c r="I44" s="10" t="str">
        <f t="shared" ref="I44:I46" si="4">IF(ISERROR(E44/D44),"N/A",E44/D44)</f>
        <v>N/A</v>
      </c>
      <c r="J44" s="51" t="s">
        <v>384</v>
      </c>
    </row>
    <row r="45" spans="1:10" x14ac:dyDescent="0.15">
      <c r="A45">
        <v>2019</v>
      </c>
      <c r="B45" s="64">
        <v>0</v>
      </c>
      <c r="C45" s="64">
        <v>0</v>
      </c>
      <c r="D45" s="64">
        <v>0</v>
      </c>
      <c r="E45" s="64">
        <v>0</v>
      </c>
      <c r="F45" s="64">
        <v>0</v>
      </c>
      <c r="G45" s="10" t="str">
        <f t="shared" ref="G45:G46" si="5">IF(ISERROR(E45/B45),"N/A",E45/B45)</f>
        <v>N/A</v>
      </c>
      <c r="H45" s="10" t="str">
        <f t="shared" ref="H45:H46" si="6">IF(ISERROR((B45*6)/D45),"N/A",(B45*6)/D45)</f>
        <v>N/A</v>
      </c>
      <c r="I45" s="10" t="str">
        <f t="shared" si="4"/>
        <v>N/A</v>
      </c>
      <c r="J45" s="65" t="s">
        <v>403</v>
      </c>
    </row>
    <row r="46" spans="1:10" x14ac:dyDescent="0.15">
      <c r="A46">
        <v>2020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10" t="str">
        <f t="shared" si="5"/>
        <v>N/A</v>
      </c>
      <c r="H46" s="10" t="str">
        <f t="shared" si="6"/>
        <v>N/A</v>
      </c>
      <c r="I46" s="10" t="str">
        <f t="shared" si="4"/>
        <v>N/A</v>
      </c>
      <c r="J46" s="51" t="s">
        <v>403</v>
      </c>
    </row>
    <row r="47" spans="1:10" x14ac:dyDescent="0.15">
      <c r="B47"/>
      <c r="C47"/>
      <c r="D47"/>
      <c r="E47"/>
      <c r="F47"/>
      <c r="G47" s="1"/>
      <c r="H47" s="1"/>
      <c r="I47" s="1"/>
    </row>
    <row r="48" spans="1:10" x14ac:dyDescent="0.15">
      <c r="A48" t="s">
        <v>55</v>
      </c>
      <c r="B48">
        <f>SUM(B41:B47)</f>
        <v>5</v>
      </c>
      <c r="C48">
        <f>SUM(C41:C47)</f>
        <v>2</v>
      </c>
      <c r="D48">
        <f>SUM(D41:D47)</f>
        <v>2</v>
      </c>
      <c r="E48">
        <f>SUM(E41:E47)</f>
        <v>27</v>
      </c>
      <c r="F48">
        <f>SUM(F41:F47)</f>
        <v>0</v>
      </c>
      <c r="G48" s="1">
        <f>E48/B48</f>
        <v>5.4</v>
      </c>
      <c r="H48" s="1">
        <f>(B48*6)/D48</f>
        <v>15</v>
      </c>
      <c r="I48" s="1">
        <f>E48/D48</f>
        <v>13.5</v>
      </c>
      <c r="J48" s="3" t="s">
        <v>293</v>
      </c>
    </row>
  </sheetData>
  <hyperlinks>
    <hyperlink ref="A1" location="'Overall ave'!A1" display="(back to front sheet)" xr:uid="{00000000-0004-0000-04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125" zoomScaleNormal="125" zoomScalePageLayoutView="125" workbookViewId="0">
      <selection activeCell="K40" sqref="K40"/>
    </sheetView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1" x14ac:dyDescent="0.15">
      <c r="A1" s="21" t="s">
        <v>164</v>
      </c>
    </row>
    <row r="2" spans="1:11" x14ac:dyDescent="0.15">
      <c r="A2" s="5" t="s">
        <v>165</v>
      </c>
      <c r="B2" s="5" t="s">
        <v>166</v>
      </c>
    </row>
    <row r="3" spans="1:11" x14ac:dyDescent="0.15">
      <c r="A3" s="5" t="s">
        <v>108</v>
      </c>
      <c r="B3" s="17"/>
    </row>
    <row r="5" spans="1:11" x14ac:dyDescent="0.15">
      <c r="A5" t="s">
        <v>99</v>
      </c>
      <c r="B5" s="9" t="s">
        <v>140</v>
      </c>
      <c r="C5" s="9" t="s">
        <v>141</v>
      </c>
      <c r="D5" s="9" t="s">
        <v>26</v>
      </c>
      <c r="E5" s="9" t="s">
        <v>264</v>
      </c>
      <c r="F5" s="9" t="s">
        <v>34</v>
      </c>
      <c r="G5" s="9" t="s">
        <v>22</v>
      </c>
      <c r="H5" s="9" t="s">
        <v>35</v>
      </c>
      <c r="I5" s="9" t="s">
        <v>114</v>
      </c>
      <c r="J5" s="9" t="s">
        <v>196</v>
      </c>
      <c r="K5" s="9" t="s">
        <v>263</v>
      </c>
    </row>
    <row r="6" spans="1:11" x14ac:dyDescent="0.15">
      <c r="A6">
        <v>2010</v>
      </c>
      <c r="B6">
        <v>1</v>
      </c>
      <c r="C6">
        <v>1</v>
      </c>
      <c r="D6">
        <v>1</v>
      </c>
      <c r="E6">
        <v>0</v>
      </c>
      <c r="F6">
        <v>0</v>
      </c>
      <c r="G6"/>
      <c r="H6"/>
      <c r="I6" s="4" t="str">
        <f>IF(ISERROR(F6/(C6-D6)),"--",ROUND(F6/(C6-D6),3))</f>
        <v>--</v>
      </c>
      <c r="J6">
        <v>0</v>
      </c>
    </row>
    <row r="7" spans="1:11" x14ac:dyDescent="0.15">
      <c r="A7">
        <v>2011</v>
      </c>
      <c r="B7">
        <v>1</v>
      </c>
      <c r="C7">
        <v>1</v>
      </c>
      <c r="D7">
        <v>0</v>
      </c>
      <c r="E7">
        <v>1</v>
      </c>
      <c r="F7">
        <v>0</v>
      </c>
      <c r="G7"/>
      <c r="H7"/>
      <c r="I7" s="1">
        <f>IF(ISERROR(F7/(C7-D7)),"",ROUND(F7/(C7-D7),3))</f>
        <v>0</v>
      </c>
      <c r="J7">
        <v>0</v>
      </c>
    </row>
    <row r="8" spans="1:11" x14ac:dyDescent="0.15">
      <c r="A8">
        <v>2012</v>
      </c>
      <c r="B8" s="9">
        <v>3</v>
      </c>
      <c r="C8" s="9">
        <v>1</v>
      </c>
      <c r="D8" s="9">
        <v>1</v>
      </c>
      <c r="E8" s="9">
        <v>0</v>
      </c>
      <c r="F8" s="9">
        <v>5</v>
      </c>
      <c r="I8" s="4" t="str">
        <f>IF(ISERROR(F8/(C8-D8)),"--",ROUND(F8/(C8-D8),3))</f>
        <v>--</v>
      </c>
      <c r="J8">
        <v>5</v>
      </c>
      <c r="K8" t="s">
        <v>356</v>
      </c>
    </row>
    <row r="9" spans="1:11" x14ac:dyDescent="0.15">
      <c r="I9" s="9"/>
    </row>
    <row r="10" spans="1:11" x14ac:dyDescent="0.15">
      <c r="A10" t="s">
        <v>142</v>
      </c>
      <c r="B10" s="9">
        <f t="shared" ref="B10:H10" si="0">SUM(B6:B9)</f>
        <v>5</v>
      </c>
      <c r="C10" s="9">
        <f t="shared" si="0"/>
        <v>3</v>
      </c>
      <c r="D10" s="9">
        <f t="shared" si="0"/>
        <v>2</v>
      </c>
      <c r="E10" s="9">
        <f t="shared" si="0"/>
        <v>1</v>
      </c>
      <c r="F10" s="9">
        <f t="shared" si="0"/>
        <v>5</v>
      </c>
      <c r="G10" s="9">
        <f t="shared" si="0"/>
        <v>0</v>
      </c>
      <c r="H10" s="9">
        <f t="shared" si="0"/>
        <v>0</v>
      </c>
      <c r="I10" s="10">
        <f>F10/(C10-D10)</f>
        <v>5</v>
      </c>
      <c r="J10">
        <f>MAX(J6:J8)</f>
        <v>5</v>
      </c>
      <c r="K10" t="s">
        <v>356</v>
      </c>
    </row>
    <row r="11" spans="1:11" x14ac:dyDescent="0.15">
      <c r="H11" s="10"/>
    </row>
    <row r="12" spans="1:11" x14ac:dyDescent="0.15">
      <c r="H12" s="10"/>
    </row>
    <row r="13" spans="1:11" x14ac:dyDescent="0.15">
      <c r="H13" s="10"/>
    </row>
    <row r="14" spans="1:11" x14ac:dyDescent="0.15">
      <c r="H14" s="10"/>
    </row>
    <row r="15" spans="1:11" x14ac:dyDescent="0.15">
      <c r="H15" s="10"/>
    </row>
    <row r="16" spans="1:11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29" spans="1:8" x14ac:dyDescent="0.15">
      <c r="H29" s="10"/>
    </row>
    <row r="32" spans="1:8" x14ac:dyDescent="0.15">
      <c r="A32" s="5"/>
    </row>
    <row r="33" spans="1:9" x14ac:dyDescent="0.15">
      <c r="A33" s="5"/>
    </row>
    <row r="34" spans="1:9" x14ac:dyDescent="0.15">
      <c r="B34"/>
      <c r="C34"/>
      <c r="D34"/>
      <c r="E34"/>
      <c r="F34"/>
      <c r="G34" s="1"/>
      <c r="H34" s="1"/>
      <c r="I34" s="1"/>
    </row>
    <row r="35" spans="1:9" x14ac:dyDescent="0.15">
      <c r="B35"/>
      <c r="C35"/>
      <c r="D35"/>
      <c r="E35"/>
      <c r="F35"/>
      <c r="G35" s="10"/>
      <c r="H35" s="10"/>
      <c r="I35" s="10"/>
    </row>
    <row r="36" spans="1:9" x14ac:dyDescent="0.15">
      <c r="B36"/>
      <c r="C36"/>
      <c r="D36"/>
      <c r="E36"/>
      <c r="F36"/>
      <c r="G36" s="10"/>
      <c r="H36" s="10"/>
      <c r="I36" s="10"/>
    </row>
    <row r="37" spans="1:9" x14ac:dyDescent="0.15">
      <c r="B37"/>
      <c r="C37"/>
      <c r="D37"/>
      <c r="E37"/>
      <c r="F37"/>
      <c r="G37" s="10"/>
      <c r="H37" s="10"/>
      <c r="I37" s="10"/>
    </row>
    <row r="38" spans="1:9" x14ac:dyDescent="0.15">
      <c r="B38"/>
      <c r="C38"/>
      <c r="D38"/>
      <c r="E38"/>
      <c r="F38"/>
      <c r="G38" s="10"/>
      <c r="H38" s="10"/>
      <c r="I38" s="10"/>
    </row>
    <row r="39" spans="1:9" x14ac:dyDescent="0.15">
      <c r="B39"/>
      <c r="C39"/>
      <c r="D39"/>
      <c r="E39"/>
      <c r="F39"/>
      <c r="G39" s="1"/>
      <c r="H39" s="1"/>
      <c r="I39" s="1"/>
    </row>
    <row r="40" spans="1:9" x14ac:dyDescent="0.15">
      <c r="B40"/>
      <c r="C40"/>
      <c r="D40"/>
      <c r="E40"/>
      <c r="F40"/>
      <c r="G40" s="1"/>
      <c r="H40" s="1"/>
      <c r="I40" s="1"/>
    </row>
  </sheetData>
  <hyperlinks>
    <hyperlink ref="A1" location="'Overall ave'!A1" display="(back to front sheet)" xr:uid="{00000000-0004-0000-0500-000000000000}"/>
  </hyperlink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L6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335</v>
      </c>
    </row>
    <row r="2" spans="1:12" x14ac:dyDescent="0.15">
      <c r="A2" s="5" t="s">
        <v>28</v>
      </c>
      <c r="B2" s="5" t="s">
        <v>147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COUNTA(A8:A22)</f>
        <v>14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 s="9">
        <f>COUNTA(A48:A62)</f>
        <v>14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 s="9">
        <v>15</v>
      </c>
      <c r="K5" s="9"/>
      <c r="L5" s="9"/>
    </row>
    <row r="6" spans="1:12" x14ac:dyDescent="0.15">
      <c r="A6" s="9"/>
      <c r="J6" s="9"/>
      <c r="K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3" t="s">
        <v>22</v>
      </c>
      <c r="H7" s="3" t="s">
        <v>35</v>
      </c>
      <c r="I7" s="3" t="s">
        <v>114</v>
      </c>
      <c r="J7" s="3" t="s">
        <v>196</v>
      </c>
      <c r="K7" s="3" t="s">
        <v>263</v>
      </c>
      <c r="L7" s="9" t="s">
        <v>276</v>
      </c>
    </row>
    <row r="8" spans="1:12" x14ac:dyDescent="0.15">
      <c r="A8">
        <v>2007</v>
      </c>
      <c r="B8" s="9">
        <v>4</v>
      </c>
      <c r="C8" s="9">
        <v>4</v>
      </c>
      <c r="D8" s="9">
        <v>0</v>
      </c>
      <c r="E8" s="9">
        <v>2</v>
      </c>
      <c r="F8" s="9">
        <v>54</v>
      </c>
      <c r="I8" s="1">
        <f t="shared" ref="I8:I16" si="0">IF(C8=0,"",ROUND(F8/(C8-D8),3))</f>
        <v>13.5</v>
      </c>
      <c r="L8">
        <v>4</v>
      </c>
    </row>
    <row r="9" spans="1:12" x14ac:dyDescent="0.15">
      <c r="A9">
        <v>2008</v>
      </c>
      <c r="B9" s="9">
        <v>3</v>
      </c>
      <c r="C9" s="9">
        <v>2</v>
      </c>
      <c r="D9" s="9">
        <v>0</v>
      </c>
      <c r="E9" s="9">
        <v>1</v>
      </c>
      <c r="F9" s="9">
        <v>12</v>
      </c>
      <c r="I9" s="1">
        <f t="shared" si="0"/>
        <v>6</v>
      </c>
      <c r="L9">
        <v>1</v>
      </c>
    </row>
    <row r="10" spans="1:12" x14ac:dyDescent="0.15">
      <c r="A10">
        <v>2009</v>
      </c>
      <c r="B10" s="9">
        <v>13</v>
      </c>
      <c r="C10" s="9">
        <v>10</v>
      </c>
      <c r="D10" s="9">
        <v>1</v>
      </c>
      <c r="E10" s="9">
        <v>1</v>
      </c>
      <c r="F10" s="9">
        <v>77</v>
      </c>
      <c r="I10" s="1">
        <f t="shared" si="0"/>
        <v>8.5559999999999992</v>
      </c>
      <c r="J10">
        <v>20</v>
      </c>
      <c r="L10">
        <v>4</v>
      </c>
    </row>
    <row r="11" spans="1:12" x14ac:dyDescent="0.15">
      <c r="A11">
        <v>2010</v>
      </c>
      <c r="B11">
        <v>20</v>
      </c>
      <c r="C11">
        <v>16</v>
      </c>
      <c r="D11">
        <v>7</v>
      </c>
      <c r="E11">
        <v>3</v>
      </c>
      <c r="F11">
        <v>168</v>
      </c>
      <c r="G11"/>
      <c r="H11"/>
      <c r="I11" s="1">
        <f t="shared" si="0"/>
        <v>18.667000000000002</v>
      </c>
      <c r="J11">
        <v>35</v>
      </c>
      <c r="L11">
        <v>7</v>
      </c>
    </row>
    <row r="12" spans="1:12" x14ac:dyDescent="0.15">
      <c r="A12">
        <v>2011</v>
      </c>
      <c r="B12">
        <v>22</v>
      </c>
      <c r="C12">
        <v>13</v>
      </c>
      <c r="D12">
        <v>2</v>
      </c>
      <c r="E12">
        <v>1</v>
      </c>
      <c r="F12">
        <v>330</v>
      </c>
      <c r="G12"/>
      <c r="H12">
        <v>2</v>
      </c>
      <c r="I12" s="1">
        <f t="shared" si="0"/>
        <v>30</v>
      </c>
      <c r="J12" s="26">
        <v>67</v>
      </c>
      <c r="L12">
        <v>8</v>
      </c>
    </row>
    <row r="13" spans="1:12" x14ac:dyDescent="0.15">
      <c r="A13">
        <v>2012</v>
      </c>
      <c r="B13" s="9">
        <v>17</v>
      </c>
      <c r="C13" s="9">
        <v>14</v>
      </c>
      <c r="D13" s="9">
        <v>2</v>
      </c>
      <c r="E13" s="9">
        <v>2</v>
      </c>
      <c r="F13" s="9">
        <v>554</v>
      </c>
      <c r="G13" s="9">
        <v>1</v>
      </c>
      <c r="H13" s="9">
        <v>4</v>
      </c>
      <c r="I13" s="1">
        <f t="shared" si="0"/>
        <v>46.167000000000002</v>
      </c>
      <c r="J13" s="25">
        <v>133</v>
      </c>
      <c r="L13" s="33">
        <v>9</v>
      </c>
    </row>
    <row r="14" spans="1:12" x14ac:dyDescent="0.15">
      <c r="A14">
        <v>2013</v>
      </c>
      <c r="B14" s="23">
        <v>25</v>
      </c>
      <c r="C14" s="23">
        <v>26</v>
      </c>
      <c r="D14" s="23">
        <v>6</v>
      </c>
      <c r="E14" s="23">
        <v>2</v>
      </c>
      <c r="F14" s="23">
        <v>850</v>
      </c>
      <c r="G14" s="9">
        <v>1</v>
      </c>
      <c r="H14" s="9">
        <v>6</v>
      </c>
      <c r="I14" s="1">
        <f t="shared" si="0"/>
        <v>42.5</v>
      </c>
      <c r="J14" s="25">
        <v>138</v>
      </c>
      <c r="L14" s="33">
        <v>18</v>
      </c>
    </row>
    <row r="15" spans="1:12" x14ac:dyDescent="0.15">
      <c r="A15">
        <v>2014</v>
      </c>
      <c r="B15" s="23">
        <v>17</v>
      </c>
      <c r="C15" s="23">
        <v>17</v>
      </c>
      <c r="D15" s="23">
        <v>4</v>
      </c>
      <c r="E15" s="23"/>
      <c r="F15" s="23">
        <v>565</v>
      </c>
      <c r="H15" s="9">
        <v>5</v>
      </c>
      <c r="I15" s="1">
        <f t="shared" si="0"/>
        <v>43.462000000000003</v>
      </c>
      <c r="J15" s="25">
        <v>92</v>
      </c>
      <c r="L15">
        <v>11</v>
      </c>
    </row>
    <row r="16" spans="1:12" x14ac:dyDescent="0.15">
      <c r="A16">
        <v>2015</v>
      </c>
      <c r="B16" s="23">
        <v>21</v>
      </c>
      <c r="C16" s="23">
        <v>21</v>
      </c>
      <c r="D16" s="23">
        <v>2</v>
      </c>
      <c r="E16" s="23">
        <v>1</v>
      </c>
      <c r="F16" s="23">
        <v>565</v>
      </c>
      <c r="H16" s="9">
        <v>4</v>
      </c>
      <c r="I16" s="1">
        <f t="shared" si="0"/>
        <v>29.736999999999998</v>
      </c>
      <c r="J16" s="25">
        <v>85</v>
      </c>
      <c r="L16">
        <v>16</v>
      </c>
    </row>
    <row r="17" spans="1:12" x14ac:dyDescent="0.15">
      <c r="A17">
        <v>2016</v>
      </c>
      <c r="B17" s="23">
        <v>23</v>
      </c>
      <c r="C17" s="23">
        <v>23</v>
      </c>
      <c r="D17" s="23">
        <v>7</v>
      </c>
      <c r="E17" s="23">
        <v>4</v>
      </c>
      <c r="F17" s="23">
        <v>738</v>
      </c>
      <c r="G17" s="23">
        <v>2</v>
      </c>
      <c r="H17" s="23">
        <v>4</v>
      </c>
      <c r="I17" s="1">
        <f>IF(C17-D17=0,"--",F17/(C17-D17))</f>
        <v>46.125</v>
      </c>
      <c r="J17" s="23">
        <v>138</v>
      </c>
      <c r="K17" t="s">
        <v>354</v>
      </c>
      <c r="L17">
        <v>16</v>
      </c>
    </row>
    <row r="18" spans="1:12" x14ac:dyDescent="0.15">
      <c r="A18">
        <v>2017</v>
      </c>
      <c r="B18" s="23">
        <v>25</v>
      </c>
      <c r="C18" s="23">
        <v>24</v>
      </c>
      <c r="D18" s="23">
        <v>3</v>
      </c>
      <c r="E18" s="23">
        <v>1</v>
      </c>
      <c r="F18" s="23">
        <v>919</v>
      </c>
      <c r="G18" s="23">
        <v>2</v>
      </c>
      <c r="H18" s="23">
        <v>5</v>
      </c>
      <c r="I18" s="1">
        <f>IF(C18-D18=0,"--",F18/(C18-D18))</f>
        <v>43.761904761904759</v>
      </c>
      <c r="J18" s="23">
        <v>138</v>
      </c>
      <c r="K18" t="s">
        <v>356</v>
      </c>
      <c r="L18" s="23">
        <v>11</v>
      </c>
    </row>
    <row r="19" spans="1:12" x14ac:dyDescent="0.15">
      <c r="A19">
        <v>2018</v>
      </c>
      <c r="B19" s="23">
        <v>21</v>
      </c>
      <c r="C19" s="23">
        <v>21</v>
      </c>
      <c r="D19" s="23">
        <v>3</v>
      </c>
      <c r="E19" s="23">
        <v>2</v>
      </c>
      <c r="F19" s="23">
        <v>805</v>
      </c>
      <c r="G19" s="23">
        <v>1</v>
      </c>
      <c r="H19" s="23">
        <v>6</v>
      </c>
      <c r="I19" s="1">
        <f>IF(C19-D19=0,"--",F19/(C19-D19))</f>
        <v>44.722222222222221</v>
      </c>
      <c r="J19" s="23">
        <v>101</v>
      </c>
      <c r="L19" s="23">
        <v>9</v>
      </c>
    </row>
    <row r="20" spans="1:12" x14ac:dyDescent="0.15">
      <c r="A20">
        <v>2019</v>
      </c>
      <c r="B20" s="23">
        <v>22</v>
      </c>
      <c r="C20" s="23">
        <v>22</v>
      </c>
      <c r="D20" s="23">
        <v>10</v>
      </c>
      <c r="E20" s="23">
        <v>3</v>
      </c>
      <c r="F20" s="23">
        <v>755</v>
      </c>
      <c r="G20" s="23">
        <v>2</v>
      </c>
      <c r="H20" s="23">
        <v>3</v>
      </c>
      <c r="I20" s="1">
        <f>IF(C20-D20=0,"--",F20/(C20-D20))</f>
        <v>62.916666666666664</v>
      </c>
      <c r="J20" s="23">
        <v>159</v>
      </c>
      <c r="K20" s="23" t="s">
        <v>354</v>
      </c>
      <c r="L20" s="23">
        <v>17</v>
      </c>
    </row>
    <row r="21" spans="1:12" x14ac:dyDescent="0.15">
      <c r="A21">
        <v>2020</v>
      </c>
      <c r="B21" s="23">
        <v>12</v>
      </c>
      <c r="C21" s="23">
        <v>13</v>
      </c>
      <c r="D21" s="23">
        <v>3</v>
      </c>
      <c r="E21" s="23">
        <v>2</v>
      </c>
      <c r="F21" s="23">
        <v>422</v>
      </c>
      <c r="G21" s="23">
        <v>0</v>
      </c>
      <c r="H21" s="23">
        <v>4</v>
      </c>
      <c r="I21" s="52">
        <f>IF(C21-D21=0,"--",F21/(C21-D21))</f>
        <v>42.2</v>
      </c>
      <c r="J21" s="28">
        <v>89</v>
      </c>
      <c r="K21" s="23" t="s">
        <v>414</v>
      </c>
      <c r="L21" s="23">
        <v>12</v>
      </c>
    </row>
    <row r="22" spans="1:12" x14ac:dyDescent="0.15">
      <c r="I22" s="45"/>
    </row>
    <row r="23" spans="1:12" x14ac:dyDescent="0.15">
      <c r="A23" t="s">
        <v>142</v>
      </c>
      <c r="B23" s="9">
        <f t="shared" ref="B23:H23" si="1">SUM(B8:B22)</f>
        <v>245</v>
      </c>
      <c r="C23" s="9">
        <f t="shared" si="1"/>
        <v>226</v>
      </c>
      <c r="D23" s="9">
        <f t="shared" si="1"/>
        <v>50</v>
      </c>
      <c r="E23" s="9">
        <f t="shared" si="1"/>
        <v>25</v>
      </c>
      <c r="F23" s="9">
        <f t="shared" si="1"/>
        <v>6814</v>
      </c>
      <c r="G23" s="9">
        <f t="shared" si="1"/>
        <v>9</v>
      </c>
      <c r="H23" s="9">
        <f t="shared" si="1"/>
        <v>43</v>
      </c>
      <c r="I23" s="10">
        <f>F23/(C23-D23)</f>
        <v>38.715909090909093</v>
      </c>
      <c r="J23">
        <f>MAX(J8:J22)</f>
        <v>159</v>
      </c>
      <c r="K23" t="s">
        <v>356</v>
      </c>
      <c r="L23" s="9">
        <f t="shared" ref="L23" si="2">SUM(L8:L22)</f>
        <v>143</v>
      </c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5" spans="1:10" x14ac:dyDescent="0.15">
      <c r="A45" s="5" t="s">
        <v>118</v>
      </c>
    </row>
    <row r="47" spans="1:10" x14ac:dyDescent="0.15">
      <c r="A47" s="3" t="s">
        <v>99</v>
      </c>
      <c r="B47" s="3" t="s">
        <v>58</v>
      </c>
      <c r="C47" s="3" t="s">
        <v>59</v>
      </c>
      <c r="D47" s="3" t="s">
        <v>60</v>
      </c>
      <c r="E47" s="3" t="s">
        <v>34</v>
      </c>
      <c r="F47" s="3" t="s">
        <v>62</v>
      </c>
      <c r="G47" s="4" t="s">
        <v>63</v>
      </c>
      <c r="H47" s="4" t="s">
        <v>64</v>
      </c>
      <c r="I47" s="4" t="s">
        <v>36</v>
      </c>
      <c r="J47" s="4" t="s">
        <v>61</v>
      </c>
    </row>
    <row r="48" spans="1:10" x14ac:dyDescent="0.15">
      <c r="A48">
        <v>2007</v>
      </c>
      <c r="B48">
        <v>32</v>
      </c>
      <c r="C48">
        <v>2</v>
      </c>
      <c r="D48">
        <v>2</v>
      </c>
      <c r="E48">
        <v>125</v>
      </c>
      <c r="F48"/>
      <c r="G48" s="10">
        <f t="shared" ref="G48:G52" si="3">IF(ISERROR(E48/B48),"N/A",E48/B48)</f>
        <v>3.90625</v>
      </c>
      <c r="H48" s="10">
        <f t="shared" ref="H48:H52" si="4">IF(ISERROR((B48*6)/D48),"N/A",(B48*6)/D48)</f>
        <v>96</v>
      </c>
      <c r="I48" s="10">
        <f t="shared" ref="I48:I50" si="5">IF(ISERROR(E48/D48),"N/A",E48/D48)</f>
        <v>62.5</v>
      </c>
      <c r="J48" s="3" t="s">
        <v>84</v>
      </c>
    </row>
    <row r="49" spans="1:10" x14ac:dyDescent="0.15">
      <c r="A49">
        <v>2008</v>
      </c>
      <c r="B49">
        <v>10</v>
      </c>
      <c r="C49">
        <v>1</v>
      </c>
      <c r="D49">
        <v>3</v>
      </c>
      <c r="E49">
        <v>47</v>
      </c>
      <c r="F49"/>
      <c r="G49" s="10">
        <f t="shared" si="3"/>
        <v>4.7</v>
      </c>
      <c r="H49" s="10">
        <f t="shared" si="4"/>
        <v>20</v>
      </c>
      <c r="I49" s="10">
        <f t="shared" si="5"/>
        <v>15.666666666666666</v>
      </c>
      <c r="J49" s="3" t="s">
        <v>197</v>
      </c>
    </row>
    <row r="50" spans="1:10" x14ac:dyDescent="0.15">
      <c r="A50">
        <v>2009</v>
      </c>
      <c r="B50">
        <v>109</v>
      </c>
      <c r="C50">
        <v>18</v>
      </c>
      <c r="D50">
        <v>22</v>
      </c>
      <c r="E50">
        <v>364</v>
      </c>
      <c r="F50"/>
      <c r="G50" s="10">
        <f t="shared" si="3"/>
        <v>3.3394495412844036</v>
      </c>
      <c r="H50" s="10">
        <f t="shared" si="4"/>
        <v>29.727272727272727</v>
      </c>
      <c r="I50" s="10">
        <f t="shared" si="5"/>
        <v>16.545454545454547</v>
      </c>
      <c r="J50" s="3" t="s">
        <v>173</v>
      </c>
    </row>
    <row r="51" spans="1:10" x14ac:dyDescent="0.15">
      <c r="A51">
        <v>2010</v>
      </c>
      <c r="B51">
        <v>136.1</v>
      </c>
      <c r="C51">
        <v>23</v>
      </c>
      <c r="D51">
        <v>30</v>
      </c>
      <c r="E51">
        <v>544</v>
      </c>
      <c r="F51"/>
      <c r="G51"/>
      <c r="H51"/>
    </row>
    <row r="52" spans="1:10" x14ac:dyDescent="0.15">
      <c r="A52">
        <v>2011</v>
      </c>
      <c r="B52">
        <v>178.5</v>
      </c>
      <c r="C52">
        <v>41</v>
      </c>
      <c r="D52">
        <v>35</v>
      </c>
      <c r="E52">
        <v>644</v>
      </c>
      <c r="F52">
        <v>1</v>
      </c>
      <c r="G52" s="10">
        <f t="shared" si="3"/>
        <v>3.607843137254902</v>
      </c>
      <c r="H52" s="10">
        <f t="shared" si="4"/>
        <v>30.6</v>
      </c>
      <c r="I52" s="10">
        <f t="shared" ref="I52:I59" si="6">IF(ISERROR(E52/D52),"N/A",E52/D52)</f>
        <v>18.399999999999999</v>
      </c>
      <c r="J52" s="3" t="s">
        <v>174</v>
      </c>
    </row>
    <row r="53" spans="1:10" x14ac:dyDescent="0.15">
      <c r="A53">
        <v>2012</v>
      </c>
      <c r="B53">
        <v>172.1</v>
      </c>
      <c r="C53">
        <v>26</v>
      </c>
      <c r="D53">
        <v>38</v>
      </c>
      <c r="E53">
        <v>580</v>
      </c>
      <c r="F53">
        <v>1</v>
      </c>
      <c r="G53" s="10">
        <f>IF(ISERROR(E53/B53),"N/A",E53/B53)</f>
        <v>3.3701336432306799</v>
      </c>
      <c r="H53" s="10">
        <f t="shared" ref="H53:H57" si="7">IF(ISERROR((B53*6)/D53),"N/A",(B53*6)/D53)</f>
        <v>27.173684210526314</v>
      </c>
      <c r="I53" s="10">
        <f t="shared" si="6"/>
        <v>15.263157894736842</v>
      </c>
      <c r="J53" s="3" t="s">
        <v>175</v>
      </c>
    </row>
    <row r="54" spans="1:10" x14ac:dyDescent="0.15">
      <c r="A54">
        <v>2013</v>
      </c>
      <c r="B54" s="23">
        <v>221.3</v>
      </c>
      <c r="C54" s="23">
        <v>32</v>
      </c>
      <c r="D54">
        <v>38</v>
      </c>
      <c r="E54">
        <v>1006</v>
      </c>
      <c r="F54"/>
      <c r="G54" s="10">
        <f>IF(ISERROR(E54/B54),"N/A",E54/B54)</f>
        <v>4.5458653411658378</v>
      </c>
      <c r="H54" s="10">
        <f t="shared" si="7"/>
        <v>34.942105263157899</v>
      </c>
      <c r="I54" s="10">
        <f t="shared" si="6"/>
        <v>26.473684210526315</v>
      </c>
      <c r="J54" s="3" t="s">
        <v>216</v>
      </c>
    </row>
    <row r="55" spans="1:10" x14ac:dyDescent="0.15">
      <c r="A55">
        <v>2014</v>
      </c>
      <c r="B55" s="23">
        <v>132.1</v>
      </c>
      <c r="C55" s="23">
        <v>18</v>
      </c>
      <c r="D55" s="9">
        <v>21</v>
      </c>
      <c r="E55">
        <v>532</v>
      </c>
      <c r="F55">
        <v>1</v>
      </c>
      <c r="G55" s="10">
        <f t="shared" ref="G55:G56" si="8">IF(ISERROR(E55/B55),"N/A",E55/B55)</f>
        <v>4.0272520817562452</v>
      </c>
      <c r="H55" s="10">
        <f t="shared" si="7"/>
        <v>37.74285714285714</v>
      </c>
      <c r="I55" s="10">
        <f t="shared" si="6"/>
        <v>25.333333333333332</v>
      </c>
      <c r="J55" s="3" t="s">
        <v>233</v>
      </c>
    </row>
    <row r="56" spans="1:10" x14ac:dyDescent="0.15">
      <c r="A56">
        <v>2015</v>
      </c>
      <c r="B56" s="23">
        <v>170.2</v>
      </c>
      <c r="C56" s="23">
        <v>37</v>
      </c>
      <c r="D56" s="9">
        <v>25</v>
      </c>
      <c r="E56" s="23">
        <v>745</v>
      </c>
      <c r="F56"/>
      <c r="G56" s="10">
        <f t="shared" si="8"/>
        <v>4.3772032902467686</v>
      </c>
      <c r="H56" s="10">
        <f t="shared" si="7"/>
        <v>40.847999999999999</v>
      </c>
      <c r="I56" s="10">
        <f t="shared" si="6"/>
        <v>29.8</v>
      </c>
      <c r="J56" s="3" t="s">
        <v>129</v>
      </c>
    </row>
    <row r="57" spans="1:10" x14ac:dyDescent="0.15">
      <c r="A57">
        <v>2016</v>
      </c>
      <c r="B57" s="23">
        <v>207.20000000000002</v>
      </c>
      <c r="C57" s="23">
        <v>42</v>
      </c>
      <c r="D57" s="23">
        <v>62</v>
      </c>
      <c r="E57" s="23">
        <v>829</v>
      </c>
      <c r="F57" s="23">
        <v>3</v>
      </c>
      <c r="G57" s="10">
        <f>IF(ISERROR(E57/B57),"N/A",E57/B57)</f>
        <v>4.0009652509652502</v>
      </c>
      <c r="H57" s="10">
        <f t="shared" si="7"/>
        <v>20.051612903225806</v>
      </c>
      <c r="I57" s="10">
        <f t="shared" si="6"/>
        <v>13.370967741935484</v>
      </c>
      <c r="J57" s="3" t="s">
        <v>283</v>
      </c>
    </row>
    <row r="58" spans="1:10" x14ac:dyDescent="0.15">
      <c r="A58">
        <v>2017</v>
      </c>
      <c r="B58" s="23">
        <v>237.2</v>
      </c>
      <c r="C58" s="23">
        <v>34</v>
      </c>
      <c r="D58" s="23">
        <v>61</v>
      </c>
      <c r="E58" s="23">
        <v>1002</v>
      </c>
      <c r="F58" s="23">
        <v>2</v>
      </c>
      <c r="G58" s="10">
        <f>IF(ISERROR(E58/B58),"N/A",E58/B58)</f>
        <v>4.2242833052276563</v>
      </c>
      <c r="H58" s="10">
        <f>IF(ISERROR((B58*6)/D58),"N/A",(B58*6)/D58)</f>
        <v>23.331147540983604</v>
      </c>
      <c r="I58" s="10">
        <f t="shared" si="6"/>
        <v>16.42622950819672</v>
      </c>
      <c r="J58" s="51" t="s">
        <v>375</v>
      </c>
    </row>
    <row r="59" spans="1:10" x14ac:dyDescent="0.15">
      <c r="A59">
        <v>2018</v>
      </c>
      <c r="B59" s="23">
        <v>191.7</v>
      </c>
      <c r="C59" s="23">
        <v>33</v>
      </c>
      <c r="D59" s="23">
        <v>34</v>
      </c>
      <c r="E59" s="23">
        <v>810</v>
      </c>
      <c r="F59" s="23">
        <v>0</v>
      </c>
      <c r="G59" s="10">
        <f t="shared" ref="G59" si="9">IF(ISERROR(E59/B59),"N/A",E59/B59)</f>
        <v>4.2253521126760569</v>
      </c>
      <c r="H59" s="10">
        <f t="shared" ref="H59" si="10">IF(ISERROR((B59*6)/D59),"N/A",(B59*6)/D59)</f>
        <v>33.829411764705874</v>
      </c>
      <c r="I59" s="10">
        <f t="shared" si="6"/>
        <v>23.823529411764707</v>
      </c>
      <c r="J59" s="51" t="s">
        <v>402</v>
      </c>
    </row>
    <row r="60" spans="1:10" x14ac:dyDescent="0.15">
      <c r="A60">
        <v>2019</v>
      </c>
      <c r="B60" s="23">
        <v>190.5</v>
      </c>
      <c r="C60" s="23">
        <v>44</v>
      </c>
      <c r="D60" s="23">
        <v>45</v>
      </c>
      <c r="E60" s="23">
        <v>704</v>
      </c>
      <c r="F60" s="23">
        <v>1</v>
      </c>
      <c r="G60" s="10">
        <f>IF(ISERROR(E60/B60),"N/A",E60/B60)</f>
        <v>3.6955380577427821</v>
      </c>
      <c r="H60" s="10">
        <f>IF(ISERROR((B60*6)/D60),"N/A",(B60*6)/D60)</f>
        <v>25.4</v>
      </c>
      <c r="I60" s="10">
        <f>IF(ISERROR(E60/D60),"N/A",E60/D60)</f>
        <v>15.644444444444444</v>
      </c>
      <c r="J60" s="51" t="s">
        <v>423</v>
      </c>
    </row>
    <row r="61" spans="1:10" x14ac:dyDescent="0.15">
      <c r="A61">
        <v>2020</v>
      </c>
      <c r="B61" s="23">
        <v>113.5</v>
      </c>
      <c r="C61" s="23">
        <v>9</v>
      </c>
      <c r="D61" s="23">
        <v>21</v>
      </c>
      <c r="E61" s="23">
        <v>505</v>
      </c>
      <c r="F61" s="23">
        <v>0</v>
      </c>
      <c r="G61" s="10">
        <f t="shared" ref="G61" si="11">IF(ISERROR(E61/B61),"N/A",E61/B61)</f>
        <v>4.4493392070484585</v>
      </c>
      <c r="H61" s="10">
        <f t="shared" ref="H61" si="12">IF(ISERROR((B61*6)/D61),"N/A",(B61*6)/D61)</f>
        <v>32.428571428571431</v>
      </c>
      <c r="I61" s="10">
        <f t="shared" ref="I61" si="13">IF(ISERROR(E61/D61),"N/A",E61/D61)</f>
        <v>24.047619047619047</v>
      </c>
      <c r="J61" s="51" t="s">
        <v>434</v>
      </c>
    </row>
    <row r="62" spans="1:10" x14ac:dyDescent="0.15">
      <c r="B62"/>
      <c r="C62"/>
      <c r="D62"/>
      <c r="E62"/>
      <c r="F62"/>
      <c r="G62" s="1"/>
      <c r="H62" s="1"/>
      <c r="I62" s="1"/>
    </row>
    <row r="63" spans="1:10" x14ac:dyDescent="0.15">
      <c r="A63" t="s">
        <v>55</v>
      </c>
      <c r="B63">
        <f>SUM(B48:B62)</f>
        <v>2101.4</v>
      </c>
      <c r="C63">
        <f>SUM(C48:C62)</f>
        <v>360</v>
      </c>
      <c r="D63">
        <f>SUM(D48:D62)</f>
        <v>437</v>
      </c>
      <c r="E63">
        <f>SUM(E48:E62)</f>
        <v>8437</v>
      </c>
      <c r="F63">
        <f>SUM(F48:F62)</f>
        <v>9</v>
      </c>
      <c r="G63" s="1">
        <f>E63/B63</f>
        <v>4.014942419339488</v>
      </c>
      <c r="H63" s="1">
        <f>(B63*6)/D63</f>
        <v>28.852173913043483</v>
      </c>
      <c r="I63" s="1">
        <f>E63/D63</f>
        <v>19.306636155606409</v>
      </c>
      <c r="J63" s="3" t="s">
        <v>283</v>
      </c>
    </row>
  </sheetData>
  <phoneticPr fontId="9" type="noConversion"/>
  <hyperlinks>
    <hyperlink ref="A1" location="'Overall ave'!A1" display="(back to front sheet)" xr:uid="{00000000-0004-0000-0600-000000000000}"/>
  </hyperlinks>
  <pageMargins left="0.75" right="0.75" top="1" bottom="1" header="0.5" footer="0.5"/>
  <pageSetup orientation="portrait" horizontalDpi="4294967292" verticalDpi="4294967292"/>
  <ignoredErrors>
    <ignoredError sqref="I19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59"/>
  <sheetViews>
    <sheetView zoomScale="125" zoomScaleNormal="125" zoomScalePageLayoutView="125" workbookViewId="0">
      <selection activeCell="A6" sqref="A6:XFD6"/>
    </sheetView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21" t="s">
        <v>164</v>
      </c>
      <c r="C1" s="9" t="s">
        <v>267</v>
      </c>
    </row>
    <row r="2" spans="1:12" x14ac:dyDescent="0.15">
      <c r="A2" s="38" t="s">
        <v>42</v>
      </c>
      <c r="B2" s="5" t="s">
        <v>139</v>
      </c>
    </row>
    <row r="3" spans="1:12" x14ac:dyDescent="0.15">
      <c r="A3" s="5" t="s">
        <v>108</v>
      </c>
      <c r="B3" s="17"/>
    </row>
    <row r="4" spans="1:12" hidden="1" x14ac:dyDescent="0.15">
      <c r="A4" s="9">
        <f>COUNTA(A8:A20)</f>
        <v>12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5</v>
      </c>
      <c r="L4" s="9">
        <v>7</v>
      </c>
    </row>
    <row r="5" spans="1:12" hidden="1" x14ac:dyDescent="0.15">
      <c r="A5" s="9">
        <f>COUNTA(A46:A58)</f>
        <v>12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J5">
        <v>15</v>
      </c>
    </row>
    <row r="6" spans="1:12" x14ac:dyDescent="0.15">
      <c r="A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2005</v>
      </c>
      <c r="B8" s="9">
        <v>4</v>
      </c>
      <c r="C8" s="9">
        <v>4</v>
      </c>
      <c r="D8" s="9">
        <v>0</v>
      </c>
      <c r="E8" s="9">
        <v>2</v>
      </c>
      <c r="F8" s="9">
        <v>9</v>
      </c>
      <c r="I8" s="1">
        <f t="shared" ref="I8:I18" si="0">IF(C8=0,"",ROUND(F8/(C8-D8),3))</f>
        <v>2.25</v>
      </c>
      <c r="J8" s="9">
        <v>5</v>
      </c>
      <c r="K8" s="3"/>
      <c r="L8">
        <v>1</v>
      </c>
    </row>
    <row r="9" spans="1:12" x14ac:dyDescent="0.15">
      <c r="A9">
        <v>2006</v>
      </c>
      <c r="B9" s="9">
        <v>6</v>
      </c>
      <c r="C9" s="9">
        <v>6</v>
      </c>
      <c r="D9" s="9">
        <v>0</v>
      </c>
      <c r="E9" s="9">
        <v>0</v>
      </c>
      <c r="F9" s="9">
        <v>66</v>
      </c>
      <c r="I9" s="1">
        <f t="shared" si="0"/>
        <v>11</v>
      </c>
      <c r="J9">
        <v>18</v>
      </c>
      <c r="L9">
        <v>0</v>
      </c>
    </row>
    <row r="10" spans="1:12" x14ac:dyDescent="0.15">
      <c r="A10">
        <v>2007</v>
      </c>
      <c r="B10" s="9">
        <v>2</v>
      </c>
      <c r="C10" s="9">
        <v>1</v>
      </c>
      <c r="D10" s="9">
        <v>0</v>
      </c>
      <c r="E10" s="9">
        <v>0</v>
      </c>
      <c r="F10" s="9">
        <v>11</v>
      </c>
      <c r="I10" s="1">
        <f t="shared" si="0"/>
        <v>11</v>
      </c>
      <c r="J10">
        <v>11</v>
      </c>
      <c r="L10">
        <v>0</v>
      </c>
    </row>
    <row r="11" spans="1:12" x14ac:dyDescent="0.15">
      <c r="A11">
        <v>2008</v>
      </c>
      <c r="B11" s="9">
        <v>3</v>
      </c>
      <c r="C11" s="9">
        <v>3</v>
      </c>
      <c r="D11" s="9">
        <v>0</v>
      </c>
      <c r="E11" s="9">
        <v>0</v>
      </c>
      <c r="F11" s="9">
        <v>53</v>
      </c>
      <c r="I11" s="1">
        <f t="shared" si="0"/>
        <v>17.667000000000002</v>
      </c>
      <c r="L11">
        <v>1</v>
      </c>
    </row>
    <row r="12" spans="1:12" x14ac:dyDescent="0.15">
      <c r="A12">
        <v>2009</v>
      </c>
      <c r="B12" s="9">
        <v>11</v>
      </c>
      <c r="C12" s="9">
        <v>10</v>
      </c>
      <c r="D12" s="9">
        <v>0</v>
      </c>
      <c r="E12" s="9">
        <v>1</v>
      </c>
      <c r="F12" s="9">
        <v>481</v>
      </c>
      <c r="G12" s="9">
        <v>1</v>
      </c>
      <c r="H12" s="9">
        <v>4</v>
      </c>
      <c r="I12" s="1">
        <f t="shared" si="0"/>
        <v>48.1</v>
      </c>
      <c r="J12" s="9">
        <v>131</v>
      </c>
      <c r="L12" s="9">
        <v>5</v>
      </c>
    </row>
    <row r="13" spans="1:12" x14ac:dyDescent="0.15">
      <c r="A13">
        <v>2010</v>
      </c>
      <c r="B13">
        <v>6</v>
      </c>
      <c r="C13">
        <v>6</v>
      </c>
      <c r="D13">
        <v>0</v>
      </c>
      <c r="E13">
        <v>1</v>
      </c>
      <c r="F13">
        <v>151</v>
      </c>
      <c r="G13"/>
      <c r="H13">
        <v>2</v>
      </c>
      <c r="I13" s="1">
        <f t="shared" si="0"/>
        <v>25.167000000000002</v>
      </c>
      <c r="J13">
        <v>70</v>
      </c>
      <c r="L13">
        <v>3</v>
      </c>
    </row>
    <row r="14" spans="1:12" x14ac:dyDescent="0.15">
      <c r="A14">
        <v>2011</v>
      </c>
      <c r="B14">
        <v>7</v>
      </c>
      <c r="C14">
        <v>7</v>
      </c>
      <c r="D14">
        <v>2</v>
      </c>
      <c r="E14">
        <v>1</v>
      </c>
      <c r="F14">
        <v>371</v>
      </c>
      <c r="G14">
        <v>1</v>
      </c>
      <c r="H14">
        <v>4</v>
      </c>
      <c r="I14" s="1">
        <f t="shared" si="0"/>
        <v>74.2</v>
      </c>
      <c r="J14">
        <v>102</v>
      </c>
      <c r="L14">
        <v>1</v>
      </c>
    </row>
    <row r="15" spans="1:12" x14ac:dyDescent="0.15">
      <c r="A15">
        <v>2012</v>
      </c>
      <c r="B15" s="9">
        <v>4</v>
      </c>
      <c r="C15" s="9">
        <v>4</v>
      </c>
      <c r="D15" s="9">
        <v>2</v>
      </c>
      <c r="E15" s="9">
        <v>0</v>
      </c>
      <c r="F15" s="9">
        <v>201</v>
      </c>
      <c r="G15"/>
      <c r="H15"/>
      <c r="I15" s="1">
        <f t="shared" si="0"/>
        <v>100.5</v>
      </c>
      <c r="J15">
        <v>95</v>
      </c>
      <c r="L15">
        <v>1</v>
      </c>
    </row>
    <row r="16" spans="1:12" x14ac:dyDescent="0.15">
      <c r="A16">
        <v>2013</v>
      </c>
      <c r="B16" s="23">
        <v>3</v>
      </c>
      <c r="C16" s="23">
        <v>3</v>
      </c>
      <c r="D16" s="23">
        <v>0</v>
      </c>
      <c r="E16" s="23">
        <v>2</v>
      </c>
      <c r="F16" s="9">
        <v>6</v>
      </c>
      <c r="G16"/>
      <c r="H16"/>
      <c r="I16" s="1">
        <f t="shared" si="0"/>
        <v>2</v>
      </c>
      <c r="J16">
        <v>6</v>
      </c>
      <c r="L16">
        <v>0</v>
      </c>
    </row>
    <row r="17" spans="1:12" x14ac:dyDescent="0.15">
      <c r="A17">
        <v>2014</v>
      </c>
      <c r="B17" s="23">
        <v>1</v>
      </c>
      <c r="C17" s="23">
        <v>1</v>
      </c>
      <c r="D17" s="23">
        <v>0</v>
      </c>
      <c r="E17" s="23">
        <v>0</v>
      </c>
      <c r="F17" s="9">
        <v>36</v>
      </c>
      <c r="G17"/>
      <c r="H17"/>
      <c r="I17" s="1">
        <f t="shared" si="0"/>
        <v>36</v>
      </c>
      <c r="J17">
        <v>36</v>
      </c>
      <c r="L17">
        <v>0</v>
      </c>
    </row>
    <row r="18" spans="1:12" x14ac:dyDescent="0.15">
      <c r="A18">
        <v>2015</v>
      </c>
      <c r="B18" s="23">
        <v>4</v>
      </c>
      <c r="C18" s="23">
        <v>4</v>
      </c>
      <c r="D18" s="23">
        <v>1</v>
      </c>
      <c r="E18" s="23">
        <v>0</v>
      </c>
      <c r="F18" s="9">
        <v>176</v>
      </c>
      <c r="G18" s="23">
        <v>1</v>
      </c>
      <c r="H18"/>
      <c r="I18" s="1">
        <f t="shared" si="0"/>
        <v>58.667000000000002</v>
      </c>
      <c r="J18">
        <v>109</v>
      </c>
      <c r="L18">
        <v>5</v>
      </c>
    </row>
    <row r="19" spans="1:12" x14ac:dyDescent="0.15">
      <c r="A19">
        <v>2016</v>
      </c>
      <c r="B19" s="23">
        <v>2</v>
      </c>
      <c r="C19" s="23">
        <v>2</v>
      </c>
      <c r="D19" s="23">
        <v>0</v>
      </c>
      <c r="E19" s="23">
        <v>0</v>
      </c>
      <c r="F19" s="23">
        <v>10</v>
      </c>
      <c r="G19" s="23">
        <v>0</v>
      </c>
      <c r="H19" s="23">
        <v>0</v>
      </c>
      <c r="I19" s="1">
        <f>IF(C19-D19=0,"--",F19/(C19-D19))</f>
        <v>5</v>
      </c>
      <c r="J19" s="23">
        <v>9</v>
      </c>
      <c r="L19">
        <v>1</v>
      </c>
    </row>
    <row r="20" spans="1:12" x14ac:dyDescent="0.15">
      <c r="I20" s="9"/>
    </row>
    <row r="21" spans="1:12" x14ac:dyDescent="0.15">
      <c r="A21" t="s">
        <v>27</v>
      </c>
      <c r="B21" s="9">
        <f t="shared" ref="B21:H21" si="1">SUM(B8:B20)</f>
        <v>53</v>
      </c>
      <c r="C21" s="9">
        <f t="shared" si="1"/>
        <v>51</v>
      </c>
      <c r="D21" s="9">
        <f t="shared" si="1"/>
        <v>5</v>
      </c>
      <c r="E21" s="9">
        <f t="shared" si="1"/>
        <v>7</v>
      </c>
      <c r="F21" s="9">
        <f t="shared" si="1"/>
        <v>1571</v>
      </c>
      <c r="G21" s="9">
        <f t="shared" si="1"/>
        <v>3</v>
      </c>
      <c r="H21" s="9">
        <f t="shared" si="1"/>
        <v>10</v>
      </c>
      <c r="I21" s="10">
        <f>F21/(C21-D21)</f>
        <v>34.152173913043477</v>
      </c>
      <c r="J21">
        <f>MAX(J8:J20)</f>
        <v>131</v>
      </c>
      <c r="L21" s="9">
        <f>SUM(L8:L20)</f>
        <v>18</v>
      </c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3" spans="1:10" x14ac:dyDescent="0.15">
      <c r="A43" s="5" t="s">
        <v>118</v>
      </c>
    </row>
    <row r="44" spans="1:10" x14ac:dyDescent="0.15">
      <c r="A44" s="5"/>
    </row>
    <row r="45" spans="1:10" x14ac:dyDescent="0.15">
      <c r="A45" t="s">
        <v>99</v>
      </c>
      <c r="B45" t="s">
        <v>58</v>
      </c>
      <c r="C45" t="s">
        <v>59</v>
      </c>
      <c r="D45" t="s">
        <v>60</v>
      </c>
      <c r="E45" t="s">
        <v>34</v>
      </c>
      <c r="F45" t="s">
        <v>62</v>
      </c>
      <c r="G45" s="1" t="s">
        <v>63</v>
      </c>
      <c r="H45" s="1" t="s">
        <v>64</v>
      </c>
      <c r="I45" s="1" t="s">
        <v>36</v>
      </c>
      <c r="J45" s="4" t="s">
        <v>61</v>
      </c>
    </row>
    <row r="46" spans="1:10" x14ac:dyDescent="0.15">
      <c r="A46">
        <v>2005</v>
      </c>
      <c r="B46">
        <v>22</v>
      </c>
      <c r="C46">
        <v>3</v>
      </c>
      <c r="D46">
        <v>3</v>
      </c>
      <c r="E46">
        <v>113</v>
      </c>
      <c r="F46"/>
      <c r="G46" s="1">
        <f t="shared" ref="G46:G55" si="2">IF(ISERROR(E46/B46),"N/A",E46/B46)</f>
        <v>5.1363636363636367</v>
      </c>
      <c r="H46" s="1">
        <f t="shared" ref="H46" si="3">(B46*6)/D46</f>
        <v>44</v>
      </c>
      <c r="I46" s="10">
        <f>E46/D46</f>
        <v>37.666666666666664</v>
      </c>
      <c r="J46" s="3" t="s">
        <v>78</v>
      </c>
    </row>
    <row r="47" spans="1:10" x14ac:dyDescent="0.15">
      <c r="A47">
        <v>2006</v>
      </c>
      <c r="B47">
        <v>17.2</v>
      </c>
      <c r="C47">
        <v>1</v>
      </c>
      <c r="D47">
        <v>7</v>
      </c>
      <c r="E47">
        <v>77</v>
      </c>
      <c r="G47" s="1">
        <f t="shared" si="2"/>
        <v>4.4767441860465116</v>
      </c>
      <c r="H47" s="1">
        <f t="shared" ref="H47:H54" si="4">(B47*6)/D47</f>
        <v>14.742857142857142</v>
      </c>
      <c r="I47" s="10">
        <f t="shared" ref="I47:I54" si="5">E47/D47</f>
        <v>11</v>
      </c>
      <c r="J47" s="3" t="s">
        <v>129</v>
      </c>
    </row>
    <row r="48" spans="1:10" x14ac:dyDescent="0.15">
      <c r="A48">
        <v>2007</v>
      </c>
      <c r="B48">
        <v>9</v>
      </c>
      <c r="C48">
        <v>0</v>
      </c>
      <c r="D48">
        <v>1</v>
      </c>
      <c r="E48">
        <v>37</v>
      </c>
      <c r="F48"/>
      <c r="G48" s="1">
        <f t="shared" si="2"/>
        <v>4.1111111111111107</v>
      </c>
      <c r="H48" s="1">
        <f t="shared" si="4"/>
        <v>54</v>
      </c>
      <c r="I48" s="10">
        <f t="shared" si="5"/>
        <v>37</v>
      </c>
      <c r="J48" s="3" t="s">
        <v>204</v>
      </c>
    </row>
    <row r="49" spans="1:10" x14ac:dyDescent="0.15">
      <c r="A49">
        <v>2008</v>
      </c>
      <c r="B49">
        <v>11</v>
      </c>
      <c r="C49">
        <v>1</v>
      </c>
      <c r="D49">
        <v>2</v>
      </c>
      <c r="E49">
        <v>61</v>
      </c>
      <c r="F49"/>
      <c r="G49" s="1">
        <f t="shared" si="2"/>
        <v>5.5454545454545459</v>
      </c>
      <c r="H49" s="1">
        <f t="shared" si="4"/>
        <v>33</v>
      </c>
      <c r="I49" s="10">
        <f t="shared" si="5"/>
        <v>30.5</v>
      </c>
      <c r="J49" s="3" t="s">
        <v>201</v>
      </c>
    </row>
    <row r="50" spans="1:10" x14ac:dyDescent="0.15">
      <c r="A50">
        <v>2009</v>
      </c>
      <c r="B50">
        <v>56.3</v>
      </c>
      <c r="C50">
        <v>10</v>
      </c>
      <c r="D50">
        <v>12</v>
      </c>
      <c r="E50">
        <v>216</v>
      </c>
      <c r="F50"/>
      <c r="G50" s="1">
        <f t="shared" si="2"/>
        <v>3.8365896980461813</v>
      </c>
      <c r="H50" s="1">
        <f t="shared" si="4"/>
        <v>28.149999999999995</v>
      </c>
      <c r="I50" s="10">
        <f t="shared" si="5"/>
        <v>18</v>
      </c>
      <c r="J50" s="3" t="s">
        <v>176</v>
      </c>
    </row>
    <row r="51" spans="1:10" x14ac:dyDescent="0.15">
      <c r="A51">
        <v>2010</v>
      </c>
      <c r="B51">
        <v>19</v>
      </c>
      <c r="C51">
        <v>3</v>
      </c>
      <c r="D51">
        <v>4</v>
      </c>
      <c r="E51">
        <v>70</v>
      </c>
      <c r="F51">
        <v>1</v>
      </c>
      <c r="G51" s="1">
        <f t="shared" si="2"/>
        <v>3.6842105263157894</v>
      </c>
      <c r="H51" s="1">
        <f t="shared" si="4"/>
        <v>28.5</v>
      </c>
      <c r="I51" s="10">
        <f t="shared" si="5"/>
        <v>17.5</v>
      </c>
      <c r="J51" s="3" t="s">
        <v>177</v>
      </c>
    </row>
    <row r="52" spans="1:10" x14ac:dyDescent="0.15">
      <c r="A52">
        <v>2011</v>
      </c>
      <c r="B52">
        <v>32</v>
      </c>
      <c r="C52">
        <v>4</v>
      </c>
      <c r="D52">
        <v>3</v>
      </c>
      <c r="E52">
        <v>173</v>
      </c>
      <c r="F52"/>
      <c r="G52" s="1">
        <f t="shared" si="2"/>
        <v>5.40625</v>
      </c>
      <c r="H52" s="1">
        <f t="shared" si="4"/>
        <v>64</v>
      </c>
      <c r="I52" s="10">
        <f t="shared" si="5"/>
        <v>57.666666666666664</v>
      </c>
      <c r="J52" s="3" t="s">
        <v>90</v>
      </c>
    </row>
    <row r="53" spans="1:10" x14ac:dyDescent="0.15">
      <c r="A53">
        <v>2012</v>
      </c>
      <c r="B53">
        <v>17</v>
      </c>
      <c r="C53">
        <v>3</v>
      </c>
      <c r="D53">
        <v>5</v>
      </c>
      <c r="E53">
        <v>70</v>
      </c>
      <c r="F53"/>
      <c r="G53" s="1">
        <f t="shared" si="2"/>
        <v>4.117647058823529</v>
      </c>
      <c r="H53" s="1">
        <f t="shared" si="4"/>
        <v>20.399999999999999</v>
      </c>
      <c r="I53" s="10">
        <f t="shared" si="5"/>
        <v>14</v>
      </c>
      <c r="J53" s="3" t="s">
        <v>93</v>
      </c>
    </row>
    <row r="54" spans="1:10" x14ac:dyDescent="0.15">
      <c r="A54">
        <v>2013</v>
      </c>
      <c r="B54">
        <v>15</v>
      </c>
      <c r="C54">
        <v>1</v>
      </c>
      <c r="D54">
        <v>6</v>
      </c>
      <c r="E54">
        <v>73</v>
      </c>
      <c r="F54"/>
      <c r="G54" s="1">
        <f t="shared" si="2"/>
        <v>4.8666666666666663</v>
      </c>
      <c r="H54" s="1">
        <f t="shared" si="4"/>
        <v>15</v>
      </c>
      <c r="I54" s="10">
        <f t="shared" si="5"/>
        <v>12.166666666666666</v>
      </c>
      <c r="J54" s="3" t="s">
        <v>217</v>
      </c>
    </row>
    <row r="55" spans="1:10" x14ac:dyDescent="0.15">
      <c r="A55">
        <v>2014</v>
      </c>
      <c r="B55">
        <v>8</v>
      </c>
      <c r="C55">
        <v>1</v>
      </c>
      <c r="D55">
        <v>0</v>
      </c>
      <c r="E55">
        <v>30</v>
      </c>
      <c r="F55"/>
      <c r="G55" s="1">
        <f t="shared" si="2"/>
        <v>3.75</v>
      </c>
      <c r="H55" s="4" t="str">
        <f>IF(D55=0,"--",(B55*6)/D55)</f>
        <v>--</v>
      </c>
      <c r="I55" s="4" t="str">
        <f>IF(D55=0,"--",E55/D55)</f>
        <v>--</v>
      </c>
      <c r="J55" s="3"/>
    </row>
    <row r="56" spans="1:10" x14ac:dyDescent="0.15">
      <c r="A56">
        <v>2015</v>
      </c>
      <c r="B56">
        <v>11.2</v>
      </c>
      <c r="C56">
        <v>1</v>
      </c>
      <c r="D56">
        <v>2</v>
      </c>
      <c r="E56">
        <v>61</v>
      </c>
      <c r="F56"/>
      <c r="G56" s="1">
        <f t="shared" ref="G56" si="6">IF(ISERROR(E56/B56),"N/A",E56/B56)</f>
        <v>5.4464285714285721</v>
      </c>
      <c r="H56" s="1">
        <f>IF(D56=0,"--",(B56*6)/D56)</f>
        <v>33.599999999999994</v>
      </c>
      <c r="I56" s="1">
        <f>IF(D56=0,"--",E56/D56)</f>
        <v>30.5</v>
      </c>
      <c r="J56" s="3" t="s">
        <v>241</v>
      </c>
    </row>
    <row r="57" spans="1:10" x14ac:dyDescent="0.15">
      <c r="A57">
        <v>2016</v>
      </c>
      <c r="B57" s="23">
        <v>2</v>
      </c>
      <c r="C57" s="23">
        <v>0</v>
      </c>
      <c r="D57" s="23">
        <v>0</v>
      </c>
      <c r="E57" s="23">
        <v>23</v>
      </c>
      <c r="F57" s="23">
        <v>0</v>
      </c>
      <c r="G57" s="10">
        <f>IF(ISERROR(E57/B57),"N/A",E57/B57)</f>
        <v>11.5</v>
      </c>
      <c r="H57" s="10" t="str">
        <f>IF(ISERROR((B57*6)/D57),"N/A",(B57*6)/D57)</f>
        <v>N/A</v>
      </c>
      <c r="I57" s="10" t="str">
        <f>IF(ISERROR(E57/D57),"N/A",E57/D57)</f>
        <v>N/A</v>
      </c>
      <c r="J57" s="3" t="s">
        <v>169</v>
      </c>
    </row>
    <row r="58" spans="1:10" x14ac:dyDescent="0.15">
      <c r="B58"/>
      <c r="C58"/>
      <c r="D58"/>
      <c r="E58"/>
      <c r="F58"/>
      <c r="G58" s="1"/>
      <c r="H58" s="1"/>
      <c r="I58" s="1"/>
      <c r="J58" s="3"/>
    </row>
    <row r="59" spans="1:10" x14ac:dyDescent="0.15">
      <c r="A59" t="s">
        <v>55</v>
      </c>
      <c r="B59">
        <f>SUM(B46:B58)</f>
        <v>219.7</v>
      </c>
      <c r="C59">
        <f>SUM(C46:C58)</f>
        <v>28</v>
      </c>
      <c r="D59">
        <f>SUM(D46:D58)</f>
        <v>45</v>
      </c>
      <c r="E59">
        <f>SUM(E46:E58)</f>
        <v>1004</v>
      </c>
      <c r="F59">
        <f>SUM(F46:F58)</f>
        <v>1</v>
      </c>
      <c r="G59" s="1">
        <f>E59/B59</f>
        <v>4.569868001820665</v>
      </c>
      <c r="H59" s="1">
        <f>(B59*6)/D59</f>
        <v>29.293333333333329</v>
      </c>
      <c r="I59" s="1">
        <f>E59/D59</f>
        <v>22.31111111111111</v>
      </c>
      <c r="J59" s="3" t="s">
        <v>177</v>
      </c>
    </row>
  </sheetData>
  <phoneticPr fontId="3" type="noConversion"/>
  <hyperlinks>
    <hyperlink ref="A1" location="'Overall ave'!A1" display="(back to front sheet)" xr:uid="{00000000-0004-0000-0700-000000000000}"/>
  </hyperlinks>
  <pageMargins left="0.75" right="0.75" top="1" bottom="1" header="0.5" footer="0.5"/>
  <pageSetup orientation="portrait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C16D-4851-0745-8C4B-ED9022FED8AD}">
  <dimension ref="A1:L24"/>
  <sheetViews>
    <sheetView zoomScale="125" zoomScaleNormal="125" workbookViewId="0"/>
  </sheetViews>
  <sheetFormatPr baseColWidth="10" defaultColWidth="10.83203125" defaultRowHeight="13" x14ac:dyDescent="0.15"/>
  <cols>
    <col min="1" max="1" width="14" customWidth="1"/>
  </cols>
  <sheetData>
    <row r="1" spans="1:12" x14ac:dyDescent="0.15">
      <c r="A1" s="21" t="s">
        <v>164</v>
      </c>
      <c r="C1" s="9" t="s">
        <v>413</v>
      </c>
    </row>
    <row r="2" spans="1:12" x14ac:dyDescent="0.15">
      <c r="A2" s="5" t="s">
        <v>412</v>
      </c>
      <c r="B2" s="5" t="s">
        <v>378</v>
      </c>
      <c r="E2" s="9"/>
      <c r="F2" s="9"/>
      <c r="G2" s="9"/>
      <c r="H2" s="9"/>
    </row>
    <row r="3" spans="1:12" x14ac:dyDescent="0.15">
      <c r="A3" s="5" t="s">
        <v>108</v>
      </c>
      <c r="B3" s="17"/>
      <c r="D3" s="9"/>
      <c r="E3" s="9"/>
      <c r="F3" s="9"/>
      <c r="G3" s="9"/>
      <c r="H3" s="9"/>
    </row>
    <row r="4" spans="1:12" hidden="1" x14ac:dyDescent="0.15">
      <c r="A4" s="9">
        <f>COUNTA(A8:A12)</f>
        <v>4</v>
      </c>
      <c r="B4" s="9">
        <v>2</v>
      </c>
      <c r="C4" s="9">
        <v>3</v>
      </c>
      <c r="D4" s="9">
        <v>10</v>
      </c>
      <c r="E4" s="9">
        <v>11</v>
      </c>
      <c r="F4" s="9">
        <v>4</v>
      </c>
      <c r="G4" s="9">
        <v>6</v>
      </c>
      <c r="H4" s="9">
        <v>7</v>
      </c>
      <c r="J4" s="9">
        <v>16</v>
      </c>
      <c r="K4" s="9">
        <v>17</v>
      </c>
      <c r="L4" s="9">
        <v>7</v>
      </c>
    </row>
    <row r="5" spans="1:12" hidden="1" x14ac:dyDescent="0.15">
      <c r="A5">
        <f>COUNTA(A19:A23)</f>
        <v>4</v>
      </c>
      <c r="B5" s="9">
        <v>12</v>
      </c>
      <c r="C5" s="9">
        <v>14</v>
      </c>
      <c r="D5" s="9">
        <v>13</v>
      </c>
      <c r="E5" s="9">
        <v>15</v>
      </c>
      <c r="F5" s="9">
        <v>16</v>
      </c>
      <c r="G5" s="9"/>
      <c r="H5" s="9"/>
      <c r="J5">
        <v>15</v>
      </c>
      <c r="L5" s="9"/>
    </row>
    <row r="6" spans="1:12" x14ac:dyDescent="0.15">
      <c r="B6" s="9"/>
      <c r="C6" s="9"/>
      <c r="D6" s="9"/>
      <c r="E6" s="9"/>
      <c r="F6" s="9"/>
      <c r="G6" s="9"/>
      <c r="H6" s="9"/>
      <c r="L6" s="9"/>
    </row>
    <row r="7" spans="1:12" x14ac:dyDescent="0.15">
      <c r="A7" t="s">
        <v>99</v>
      </c>
      <c r="B7" s="9" t="s">
        <v>140</v>
      </c>
      <c r="C7" s="9" t="s">
        <v>141</v>
      </c>
      <c r="D7" s="9" t="s">
        <v>26</v>
      </c>
      <c r="E7" s="9" t="s">
        <v>265</v>
      </c>
      <c r="F7" s="9" t="s">
        <v>34</v>
      </c>
      <c r="G7" s="9" t="s">
        <v>22</v>
      </c>
      <c r="H7" s="9" t="s">
        <v>35</v>
      </c>
      <c r="I7" s="9" t="s">
        <v>114</v>
      </c>
      <c r="J7" s="9" t="s">
        <v>196</v>
      </c>
      <c r="K7" s="9" t="s">
        <v>263</v>
      </c>
      <c r="L7" s="9" t="s">
        <v>276</v>
      </c>
    </row>
    <row r="8" spans="1:12" x14ac:dyDescent="0.15">
      <c r="A8">
        <v>2017</v>
      </c>
      <c r="B8" s="23">
        <v>7</v>
      </c>
      <c r="C8" s="23">
        <v>4</v>
      </c>
      <c r="D8" s="23">
        <v>0</v>
      </c>
      <c r="E8" s="23">
        <v>3</v>
      </c>
      <c r="F8" s="23">
        <v>1</v>
      </c>
      <c r="G8" s="23">
        <v>0</v>
      </c>
      <c r="H8" s="23">
        <v>0</v>
      </c>
      <c r="I8" s="52">
        <f>IF(C8-D8=0,"--",F8/(C8-D8))</f>
        <v>0.25</v>
      </c>
      <c r="J8" s="23">
        <v>1</v>
      </c>
      <c r="L8" s="23">
        <v>0</v>
      </c>
    </row>
    <row r="9" spans="1:12" x14ac:dyDescent="0.15">
      <c r="A9">
        <v>2018</v>
      </c>
      <c r="B9" s="23">
        <v>6</v>
      </c>
      <c r="C9" s="23">
        <v>6</v>
      </c>
      <c r="D9" s="23">
        <v>1</v>
      </c>
      <c r="E9" s="23">
        <v>1</v>
      </c>
      <c r="F9" s="23">
        <v>54</v>
      </c>
      <c r="G9" s="23">
        <v>0</v>
      </c>
      <c r="H9" s="23">
        <v>0</v>
      </c>
      <c r="I9" s="52">
        <f>IF(C9-D9=0,"--",F9/(C9-D9))</f>
        <v>10.8</v>
      </c>
      <c r="J9" s="23">
        <v>44</v>
      </c>
      <c r="L9" s="23">
        <v>0</v>
      </c>
    </row>
    <row r="10" spans="1:12" x14ac:dyDescent="0.15">
      <c r="A10">
        <v>2019</v>
      </c>
      <c r="B10" s="23">
        <v>3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4" t="str">
        <f>IF(C10-D10=0,"--",F10/(C10-D10))</f>
        <v>--</v>
      </c>
      <c r="J10" s="23">
        <v>0</v>
      </c>
      <c r="K10" s="23"/>
      <c r="L10" s="23">
        <v>0</v>
      </c>
    </row>
    <row r="11" spans="1:12" x14ac:dyDescent="0.15">
      <c r="A11">
        <v>2020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4" t="str">
        <f>IF(C11-D11=0,"--",F11/(C11-D11))</f>
        <v>--</v>
      </c>
      <c r="J11" s="28">
        <v>0</v>
      </c>
      <c r="K11" s="28" t="s">
        <v>414</v>
      </c>
      <c r="L11" s="23">
        <v>0</v>
      </c>
    </row>
    <row r="12" spans="1:12" x14ac:dyDescent="0.15">
      <c r="B12" s="9"/>
      <c r="C12" s="9"/>
      <c r="D12" s="9"/>
      <c r="E12" s="9"/>
      <c r="F12" s="9"/>
      <c r="G12" s="9"/>
      <c r="H12" s="9"/>
      <c r="I12" s="9"/>
    </row>
    <row r="13" spans="1:12" x14ac:dyDescent="0.15">
      <c r="A13" t="s">
        <v>142</v>
      </c>
      <c r="B13" s="9">
        <f t="shared" ref="B13:H13" si="0">SUM(B8:B12)</f>
        <v>16</v>
      </c>
      <c r="C13" s="9">
        <f t="shared" si="0"/>
        <v>10</v>
      </c>
      <c r="D13" s="9">
        <f t="shared" si="0"/>
        <v>1</v>
      </c>
      <c r="E13" s="9">
        <f t="shared" si="0"/>
        <v>4</v>
      </c>
      <c r="F13" s="9">
        <f t="shared" si="0"/>
        <v>55</v>
      </c>
      <c r="G13" s="9">
        <f t="shared" si="0"/>
        <v>0</v>
      </c>
      <c r="H13" s="9">
        <f t="shared" si="0"/>
        <v>0</v>
      </c>
      <c r="I13" s="1">
        <f>IF(ISERROR(F13/(C13-D13)),"",ROUND(F13/(C13-D13),3))</f>
        <v>6.1109999999999998</v>
      </c>
      <c r="J13">
        <f>MAX(J8:J12)</f>
        <v>44</v>
      </c>
      <c r="L13" s="9">
        <f>SUM(L8:L12)</f>
        <v>0</v>
      </c>
    </row>
    <row r="16" spans="1:12" x14ac:dyDescent="0.15">
      <c r="G16" s="9"/>
      <c r="H16" s="9"/>
    </row>
    <row r="17" spans="1:10" x14ac:dyDescent="0.15">
      <c r="A17" s="60" t="s">
        <v>118</v>
      </c>
      <c r="F17" s="2"/>
      <c r="H17" s="1"/>
      <c r="I17" s="1"/>
      <c r="J17" s="1"/>
    </row>
    <row r="18" spans="1:10" x14ac:dyDescent="0.15">
      <c r="A18" s="26" t="s">
        <v>99</v>
      </c>
      <c r="B18" t="s">
        <v>112</v>
      </c>
      <c r="C18" t="s">
        <v>59</v>
      </c>
      <c r="D18" t="s">
        <v>111</v>
      </c>
      <c r="E18" t="s">
        <v>34</v>
      </c>
      <c r="F18" t="s">
        <v>62</v>
      </c>
      <c r="G18" s="1" t="s">
        <v>115</v>
      </c>
      <c r="H18" s="1" t="s">
        <v>113</v>
      </c>
      <c r="I18" s="1" t="s">
        <v>114</v>
      </c>
      <c r="J18" s="16" t="s">
        <v>61</v>
      </c>
    </row>
    <row r="19" spans="1:10" x14ac:dyDescent="0.15">
      <c r="A19">
        <v>2017</v>
      </c>
      <c r="B19" s="23">
        <v>4.2</v>
      </c>
      <c r="C19" s="23">
        <v>0</v>
      </c>
      <c r="D19" s="23">
        <v>2</v>
      </c>
      <c r="E19" s="23">
        <v>23</v>
      </c>
      <c r="F19" s="23">
        <v>0</v>
      </c>
      <c r="G19" s="4">
        <f>IF(ISERROR(E19/B19),"--",E19/B19)</f>
        <v>5.4761904761904763</v>
      </c>
      <c r="H19" s="4">
        <f t="shared" ref="H19" si="1">IF(D19=0,"--",(B19*6)/D19)</f>
        <v>12.600000000000001</v>
      </c>
      <c r="I19" s="4">
        <f t="shared" ref="I19" si="2">IF(D19=0,"--",E19/D19)</f>
        <v>11.5</v>
      </c>
      <c r="J19" s="51" t="s">
        <v>187</v>
      </c>
    </row>
    <row r="20" spans="1:10" x14ac:dyDescent="0.15">
      <c r="A20">
        <v>2018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4" t="str">
        <f>IF(ISERROR(E20/B20),"N/A",E20/B20)</f>
        <v>N/A</v>
      </c>
      <c r="H20" s="4" t="str">
        <f>IF(ISERROR((B20*6)/D20),"N/A",(B20*6)/D20)</f>
        <v>N/A</v>
      </c>
      <c r="I20" s="4" t="str">
        <f t="shared" ref="I20" si="3">IF(ISERROR(E20/D20),"N/A",E20/D20)</f>
        <v>N/A</v>
      </c>
      <c r="J20" s="51" t="s">
        <v>403</v>
      </c>
    </row>
    <row r="21" spans="1:10" x14ac:dyDescent="0.15">
      <c r="A21">
        <v>2019</v>
      </c>
      <c r="B21" s="23">
        <v>1</v>
      </c>
      <c r="C21" s="23">
        <v>0</v>
      </c>
      <c r="D21" s="23">
        <v>1</v>
      </c>
      <c r="E21" s="23">
        <v>12</v>
      </c>
      <c r="F21" s="23">
        <v>0</v>
      </c>
      <c r="G21" s="4">
        <f>IF(ISERROR(E21/B21),"N/A",E21/B21)</f>
        <v>12</v>
      </c>
      <c r="H21" s="4">
        <f>IF(ISERROR((B21*6)/D21),"N/A",(B21*6)/D21)</f>
        <v>6</v>
      </c>
      <c r="I21" s="4">
        <f>IF(ISERROR(E21/D21),"N/A",E21/D21)</f>
        <v>12</v>
      </c>
      <c r="J21" s="51" t="s">
        <v>424</v>
      </c>
    </row>
    <row r="22" spans="1:10" x14ac:dyDescent="0.15">
      <c r="A22">
        <v>2020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10" t="str">
        <f t="shared" ref="G22" si="4">IF(ISERROR(E22/B22),"N/A",E22/B22)</f>
        <v>N/A</v>
      </c>
      <c r="H22" s="10" t="str">
        <f t="shared" ref="H22" si="5">IF(ISERROR((B22*6)/D22),"N/A",(B22*6)/D22)</f>
        <v>N/A</v>
      </c>
      <c r="I22" s="10" t="str">
        <f t="shared" ref="I22" si="6">IF(ISERROR(E22/D22),"N/A",E22/D22)</f>
        <v>N/A</v>
      </c>
      <c r="J22" s="51" t="s">
        <v>403</v>
      </c>
    </row>
    <row r="23" spans="1:10" x14ac:dyDescent="0.15">
      <c r="B23" s="9"/>
      <c r="C23" s="9"/>
      <c r="D23" s="9"/>
      <c r="E23" s="9"/>
      <c r="F23" s="9"/>
      <c r="G23" s="9"/>
      <c r="H23" s="10"/>
    </row>
    <row r="24" spans="1:10" x14ac:dyDescent="0.15">
      <c r="A24" t="s">
        <v>55</v>
      </c>
      <c r="B24" s="35">
        <f>SUM(B19:B23)</f>
        <v>5.2</v>
      </c>
      <c r="C24" s="9">
        <f>SUM(C19:C23)</f>
        <v>0</v>
      </c>
      <c r="D24" s="9">
        <f>SUM(D19:D23)</f>
        <v>3</v>
      </c>
      <c r="E24" s="9">
        <f>SUM(E19:E23)</f>
        <v>35</v>
      </c>
      <c r="F24" s="9">
        <f>SUM(F19:F23)</f>
        <v>0</v>
      </c>
      <c r="G24" s="4">
        <f>IF(ISERROR(E24/B24),"--",E24/B24)</f>
        <v>6.7307692307692308</v>
      </c>
      <c r="H24" s="4">
        <f t="shared" ref="H24" si="7">IF(D24=0,"--",(B24*6)/D24)</f>
        <v>10.4</v>
      </c>
      <c r="I24" s="4">
        <f t="shared" ref="I24" si="8">IF(D24=0,"--",E24/D24)</f>
        <v>11.666666666666666</v>
      </c>
      <c r="J24" s="51" t="s">
        <v>187</v>
      </c>
    </row>
  </sheetData>
  <hyperlinks>
    <hyperlink ref="A1" location="'Overall ave'!A1" display="(back to front sheet)" xr:uid="{301AAEBB-6EC1-AA46-9A68-423C0C835E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2</vt:i4>
      </vt:variant>
    </vt:vector>
  </HeadingPairs>
  <TitlesOfParts>
    <vt:vector size="48" baseType="lpstr">
      <vt:lpstr>Overall ave</vt:lpstr>
      <vt:lpstr>Season summary</vt:lpstr>
      <vt:lpstr>Best Perf</vt:lpstr>
      <vt:lpstr>Ahearne C</vt:lpstr>
      <vt:lpstr>Akers V</vt:lpstr>
      <vt:lpstr>Anders M</vt:lpstr>
      <vt:lpstr>Barnard A</vt:lpstr>
      <vt:lpstr>Barr S</vt:lpstr>
      <vt:lpstr>Bingham J</vt:lpstr>
      <vt:lpstr>Booth R</vt:lpstr>
      <vt:lpstr>Bowler T</vt:lpstr>
      <vt:lpstr>Carsberg T</vt:lpstr>
      <vt:lpstr>Dawson N</vt:lpstr>
      <vt:lpstr>Drever A</vt:lpstr>
      <vt:lpstr>Elburn A</vt:lpstr>
      <vt:lpstr>Gallant B</vt:lpstr>
      <vt:lpstr>Gallant G</vt:lpstr>
      <vt:lpstr>Gallant J</vt:lpstr>
      <vt:lpstr>Gilbert J</vt:lpstr>
      <vt:lpstr>Gilbert S</vt:lpstr>
      <vt:lpstr>Goff J</vt:lpstr>
      <vt:lpstr>Goodlife M</vt:lpstr>
      <vt:lpstr>Hawkins C</vt:lpstr>
      <vt:lpstr>Holland R</vt:lpstr>
      <vt:lpstr>Hutchings G</vt:lpstr>
      <vt:lpstr>Matthews C</vt:lpstr>
      <vt:lpstr>Matthews K</vt:lpstr>
      <vt:lpstr>Mimmack C</vt:lpstr>
      <vt:lpstr>Morgan-S B</vt:lpstr>
      <vt:lpstr>Ross J</vt:lpstr>
      <vt:lpstr>Russell T</vt:lpstr>
      <vt:lpstr>Scholes P</vt:lpstr>
      <vt:lpstr>Scholes S</vt:lpstr>
      <vt:lpstr>Scott D</vt:lpstr>
      <vt:lpstr>Silk R</vt:lpstr>
      <vt:lpstr>Sims A</vt:lpstr>
      <vt:lpstr>Slemming W</vt:lpstr>
      <vt:lpstr>Stevens P</vt:lpstr>
      <vt:lpstr>Sutcliffe P</vt:lpstr>
      <vt:lpstr>Taylor P</vt:lpstr>
      <vt:lpstr>Wood C</vt:lpstr>
      <vt:lpstr>Stevens J</vt:lpstr>
      <vt:lpstr>Gomez M</vt:lpstr>
      <vt:lpstr>Hindley C</vt:lpstr>
      <vt:lpstr>Gould P</vt:lpstr>
      <vt:lpstr>Harris N</vt:lpstr>
      <vt:lpstr>'Matthews C'!Print_Area</vt:lpstr>
      <vt:lpstr>scott_d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Stuart J Gilbert</cp:lastModifiedBy>
  <cp:lastPrinted>2019-11-09T18:13:27Z</cp:lastPrinted>
  <dcterms:created xsi:type="dcterms:W3CDTF">1996-10-14T23:33:28Z</dcterms:created>
  <dcterms:modified xsi:type="dcterms:W3CDTF">2020-12-01T18:38:22Z</dcterms:modified>
  <cp:category/>
</cp:coreProperties>
</file>