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theme/themeOverride48.xml" ContentType="application/vnd.openxmlformats-officedocument.themeOverride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theme/themeOverride54.xml" ContentType="application/vnd.openxmlformats-officedocument.themeOverride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theme/themeOverride60.xml" ContentType="application/vnd.openxmlformats-officedocument.themeOverride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theme/themeOverride61.xml" ContentType="application/vnd.openxmlformats-officedocument.themeOverride+xml"/>
  <Override PartName="/xl/charts/chart64.xml" ContentType="application/vnd.openxmlformats-officedocument.drawingml.chart+xml"/>
  <Override PartName="/xl/theme/themeOverride62.xml" ContentType="application/vnd.openxmlformats-officedocument.themeOverride+xml"/>
  <Override PartName="/xl/charts/chart65.xml" ContentType="application/vnd.openxmlformats-officedocument.drawingml.chart+xml"/>
  <Override PartName="/xl/theme/themeOverride63.xml" ContentType="application/vnd.openxmlformats-officedocument.themeOverride+xml"/>
  <Override PartName="/xl/charts/chart66.xml" ContentType="application/vnd.openxmlformats-officedocument.drawingml.chart+xml"/>
  <Override PartName="/xl/theme/themeOverride64.xml" ContentType="application/vnd.openxmlformats-officedocument.themeOverride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theme/themeOverride65.xml" ContentType="application/vnd.openxmlformats-officedocument.themeOverride+xml"/>
  <Override PartName="/xl/charts/chart68.xml" ContentType="application/vnd.openxmlformats-officedocument.drawingml.chart+xml"/>
  <Override PartName="/xl/theme/themeOverride66.xml" ContentType="application/vnd.openxmlformats-officedocument.themeOverride+xml"/>
  <Override PartName="/xl/charts/chart69.xml" ContentType="application/vnd.openxmlformats-officedocument.drawingml.chart+xml"/>
  <Override PartName="/xl/theme/themeOverride67.xml" ContentType="application/vnd.openxmlformats-officedocument.themeOverride+xml"/>
  <Override PartName="/xl/charts/chart70.xml" ContentType="application/vnd.openxmlformats-officedocument.drawingml.chart+xml"/>
  <Override PartName="/xl/theme/themeOverride68.xml" ContentType="application/vnd.openxmlformats-officedocument.themeOverride+xml"/>
  <Override PartName="/xl/charts/chart71.xml" ContentType="application/vnd.openxmlformats-officedocument.drawingml.chart+xml"/>
  <Override PartName="/xl/theme/themeOverride69.xml" ContentType="application/vnd.openxmlformats-officedocument.themeOverride+xml"/>
  <Override PartName="/xl/charts/chart72.xml" ContentType="application/vnd.openxmlformats-officedocument.drawingml.chart+xml"/>
  <Override PartName="/xl/theme/themeOverride70.xml" ContentType="application/vnd.openxmlformats-officedocument.themeOverride+xml"/>
  <Override PartName="/xl/drawings/drawing13.xml" ContentType="application/vnd.openxmlformats-officedocument.drawing+xml"/>
  <Override PartName="/xl/charts/chart73.xml" ContentType="application/vnd.openxmlformats-officedocument.drawingml.chart+xml"/>
  <Override PartName="/xl/theme/themeOverride71.xml" ContentType="application/vnd.openxmlformats-officedocument.themeOverride+xml"/>
  <Override PartName="/xl/charts/chart74.xml" ContentType="application/vnd.openxmlformats-officedocument.drawingml.chart+xml"/>
  <Override PartName="/xl/theme/themeOverride72.xml" ContentType="application/vnd.openxmlformats-officedocument.themeOverride+xml"/>
  <Override PartName="/xl/charts/chart75.xml" ContentType="application/vnd.openxmlformats-officedocument.drawingml.chart+xml"/>
  <Override PartName="/xl/theme/themeOverride73.xml" ContentType="application/vnd.openxmlformats-officedocument.themeOverride+xml"/>
  <Override PartName="/xl/charts/chart76.xml" ContentType="application/vnd.openxmlformats-officedocument.drawingml.chart+xml"/>
  <Override PartName="/xl/theme/themeOverride74.xml" ContentType="application/vnd.openxmlformats-officedocument.themeOverride+xml"/>
  <Override PartName="/xl/charts/chart77.xml" ContentType="application/vnd.openxmlformats-officedocument.drawingml.chart+xml"/>
  <Override PartName="/xl/theme/themeOverride75.xml" ContentType="application/vnd.openxmlformats-officedocument.themeOverride+xml"/>
  <Override PartName="/xl/charts/chart78.xml" ContentType="application/vnd.openxmlformats-officedocument.drawingml.chart+xml"/>
  <Override PartName="/xl/theme/themeOverride76.xml" ContentType="application/vnd.openxmlformats-officedocument.themeOverride+xml"/>
  <Override PartName="/xl/drawings/drawing14.xml" ContentType="application/vnd.openxmlformats-officedocument.drawing+xml"/>
  <Override PartName="/xl/charts/chart79.xml" ContentType="application/vnd.openxmlformats-officedocument.drawingml.chart+xml"/>
  <Override PartName="/xl/theme/themeOverride77.xml" ContentType="application/vnd.openxmlformats-officedocument.themeOverride+xml"/>
  <Override PartName="/xl/charts/chart80.xml" ContentType="application/vnd.openxmlformats-officedocument.drawingml.chart+xml"/>
  <Override PartName="/xl/theme/themeOverride78.xml" ContentType="application/vnd.openxmlformats-officedocument.themeOverride+xml"/>
  <Override PartName="/xl/charts/chart81.xml" ContentType="application/vnd.openxmlformats-officedocument.drawingml.chart+xml"/>
  <Override PartName="/xl/theme/themeOverride79.xml" ContentType="application/vnd.openxmlformats-officedocument.themeOverride+xml"/>
  <Override PartName="/xl/charts/chart82.xml" ContentType="application/vnd.openxmlformats-officedocument.drawingml.chart+xml"/>
  <Override PartName="/xl/theme/themeOverride80.xml" ContentType="application/vnd.openxmlformats-officedocument.themeOverride+xml"/>
  <Override PartName="/xl/charts/chart83.xml" ContentType="application/vnd.openxmlformats-officedocument.drawingml.chart+xml"/>
  <Override PartName="/xl/theme/themeOverride81.xml" ContentType="application/vnd.openxmlformats-officedocument.themeOverride+xml"/>
  <Override PartName="/xl/charts/chart84.xml" ContentType="application/vnd.openxmlformats-officedocument.drawingml.chart+xml"/>
  <Override PartName="/xl/theme/themeOverride82.xml" ContentType="application/vnd.openxmlformats-officedocument.themeOverride+xml"/>
  <Override PartName="/xl/drawings/drawing15.xml" ContentType="application/vnd.openxmlformats-officedocument.drawing+xml"/>
  <Override PartName="/xl/charts/chart85.xml" ContentType="application/vnd.openxmlformats-officedocument.drawingml.chart+xml"/>
  <Override PartName="/xl/theme/themeOverride83.xml" ContentType="application/vnd.openxmlformats-officedocument.themeOverride+xml"/>
  <Override PartName="/xl/charts/chart86.xml" ContentType="application/vnd.openxmlformats-officedocument.drawingml.chart+xml"/>
  <Override PartName="/xl/theme/themeOverride84.xml" ContentType="application/vnd.openxmlformats-officedocument.themeOverride+xml"/>
  <Override PartName="/xl/charts/chart87.xml" ContentType="application/vnd.openxmlformats-officedocument.drawingml.chart+xml"/>
  <Override PartName="/xl/theme/themeOverride85.xml" ContentType="application/vnd.openxmlformats-officedocument.themeOverride+xml"/>
  <Override PartName="/xl/charts/chart88.xml" ContentType="application/vnd.openxmlformats-officedocument.drawingml.chart+xml"/>
  <Override PartName="/xl/theme/themeOverride86.xml" ContentType="application/vnd.openxmlformats-officedocument.themeOverride+xml"/>
  <Override PartName="/xl/charts/chart89.xml" ContentType="application/vnd.openxmlformats-officedocument.drawingml.chart+xml"/>
  <Override PartName="/xl/theme/themeOverride87.xml" ContentType="application/vnd.openxmlformats-officedocument.themeOverride+xml"/>
  <Override PartName="/xl/charts/chart90.xml" ContentType="application/vnd.openxmlformats-officedocument.drawingml.chart+xml"/>
  <Override PartName="/xl/theme/themeOverride88.xml" ContentType="application/vnd.openxmlformats-officedocument.themeOverride+xml"/>
  <Override PartName="/xl/drawings/drawing16.xml" ContentType="application/vnd.openxmlformats-officedocument.drawing+xml"/>
  <Override PartName="/xl/charts/chart91.xml" ContentType="application/vnd.openxmlformats-officedocument.drawingml.chart+xml"/>
  <Override PartName="/xl/theme/themeOverride89.xml" ContentType="application/vnd.openxmlformats-officedocument.themeOverride+xml"/>
  <Override PartName="/xl/charts/chart92.xml" ContentType="application/vnd.openxmlformats-officedocument.drawingml.chart+xml"/>
  <Override PartName="/xl/theme/themeOverride90.xml" ContentType="application/vnd.openxmlformats-officedocument.themeOverride+xml"/>
  <Override PartName="/xl/charts/chart93.xml" ContentType="application/vnd.openxmlformats-officedocument.drawingml.chart+xml"/>
  <Override PartName="/xl/theme/themeOverride91.xml" ContentType="application/vnd.openxmlformats-officedocument.themeOverride+xml"/>
  <Override PartName="/xl/charts/chart94.xml" ContentType="application/vnd.openxmlformats-officedocument.drawingml.chart+xml"/>
  <Override PartName="/xl/theme/themeOverride92.xml" ContentType="application/vnd.openxmlformats-officedocument.themeOverride+xml"/>
  <Override PartName="/xl/charts/chart95.xml" ContentType="application/vnd.openxmlformats-officedocument.drawingml.chart+xml"/>
  <Override PartName="/xl/theme/themeOverride93.xml" ContentType="application/vnd.openxmlformats-officedocument.themeOverride+xml"/>
  <Override PartName="/xl/charts/chart96.xml" ContentType="application/vnd.openxmlformats-officedocument.drawingml.chart+xml"/>
  <Override PartName="/xl/theme/themeOverride94.xml" ContentType="application/vnd.openxmlformats-officedocument.themeOverride+xml"/>
  <Override PartName="/xl/drawings/drawing17.xml" ContentType="application/vnd.openxmlformats-officedocument.drawing+xml"/>
  <Override PartName="/xl/charts/chart97.xml" ContentType="application/vnd.openxmlformats-officedocument.drawingml.chart+xml"/>
  <Override PartName="/xl/theme/themeOverride95.xml" ContentType="application/vnd.openxmlformats-officedocument.themeOverride+xml"/>
  <Override PartName="/xl/charts/chart98.xml" ContentType="application/vnd.openxmlformats-officedocument.drawingml.chart+xml"/>
  <Override PartName="/xl/theme/themeOverride96.xml" ContentType="application/vnd.openxmlformats-officedocument.themeOverride+xml"/>
  <Override PartName="/xl/charts/chart99.xml" ContentType="application/vnd.openxmlformats-officedocument.drawingml.chart+xml"/>
  <Override PartName="/xl/theme/themeOverride97.xml" ContentType="application/vnd.openxmlformats-officedocument.themeOverride+xml"/>
  <Override PartName="/xl/charts/chart100.xml" ContentType="application/vnd.openxmlformats-officedocument.drawingml.chart+xml"/>
  <Override PartName="/xl/theme/themeOverride98.xml" ContentType="application/vnd.openxmlformats-officedocument.themeOverride+xml"/>
  <Override PartName="/xl/charts/chart101.xml" ContentType="application/vnd.openxmlformats-officedocument.drawingml.chart+xml"/>
  <Override PartName="/xl/theme/themeOverride99.xml" ContentType="application/vnd.openxmlformats-officedocument.themeOverride+xml"/>
  <Override PartName="/xl/charts/chart102.xml" ContentType="application/vnd.openxmlformats-officedocument.drawingml.chart+xml"/>
  <Override PartName="/xl/theme/themeOverride100.xml" ContentType="application/vnd.openxmlformats-officedocument.themeOverride+xml"/>
  <Override PartName="/xl/drawings/drawing18.xml" ContentType="application/vnd.openxmlformats-officedocument.drawing+xml"/>
  <Override PartName="/xl/charts/chart103.xml" ContentType="application/vnd.openxmlformats-officedocument.drawingml.chart+xml"/>
  <Override PartName="/xl/theme/themeOverride101.xml" ContentType="application/vnd.openxmlformats-officedocument.themeOverride+xml"/>
  <Override PartName="/xl/charts/chart104.xml" ContentType="application/vnd.openxmlformats-officedocument.drawingml.chart+xml"/>
  <Override PartName="/xl/theme/themeOverride102.xml" ContentType="application/vnd.openxmlformats-officedocument.themeOverride+xml"/>
  <Override PartName="/xl/charts/chart105.xml" ContentType="application/vnd.openxmlformats-officedocument.drawingml.chart+xml"/>
  <Override PartName="/xl/theme/themeOverride103.xml" ContentType="application/vnd.openxmlformats-officedocument.themeOverride+xml"/>
  <Override PartName="/xl/drawings/drawing19.xml" ContentType="application/vnd.openxmlformats-officedocument.drawing+xml"/>
  <Override PartName="/xl/charts/chart106.xml" ContentType="application/vnd.openxmlformats-officedocument.drawingml.chart+xml"/>
  <Override PartName="/xl/theme/themeOverride104.xml" ContentType="application/vnd.openxmlformats-officedocument.themeOverride+xml"/>
  <Override PartName="/xl/charts/chart107.xml" ContentType="application/vnd.openxmlformats-officedocument.drawingml.chart+xml"/>
  <Override PartName="/xl/theme/themeOverride105.xml" ContentType="application/vnd.openxmlformats-officedocument.themeOverride+xml"/>
  <Override PartName="/xl/charts/chart108.xml" ContentType="application/vnd.openxmlformats-officedocument.drawingml.chart+xml"/>
  <Override PartName="/xl/theme/themeOverride106.xml" ContentType="application/vnd.openxmlformats-officedocument.themeOverride+xml"/>
  <Override PartName="/xl/charts/chart109.xml" ContentType="application/vnd.openxmlformats-officedocument.drawingml.chart+xml"/>
  <Override PartName="/xl/theme/themeOverride107.xml" ContentType="application/vnd.openxmlformats-officedocument.themeOverride+xml"/>
  <Override PartName="/xl/charts/chart110.xml" ContentType="application/vnd.openxmlformats-officedocument.drawingml.chart+xml"/>
  <Override PartName="/xl/theme/themeOverride108.xml" ContentType="application/vnd.openxmlformats-officedocument.themeOverride+xml"/>
  <Override PartName="/xl/charts/chart111.xml" ContentType="application/vnd.openxmlformats-officedocument.drawingml.chart+xml"/>
  <Override PartName="/xl/theme/themeOverride109.xml" ContentType="application/vnd.openxmlformats-officedocument.themeOverride+xml"/>
  <Override PartName="/xl/drawings/drawing20.xml" ContentType="application/vnd.openxmlformats-officedocument.drawing+xml"/>
  <Override PartName="/xl/charts/chart112.xml" ContentType="application/vnd.openxmlformats-officedocument.drawingml.chart+xml"/>
  <Override PartName="/xl/theme/themeOverride110.xml" ContentType="application/vnd.openxmlformats-officedocument.themeOverride+xml"/>
  <Override PartName="/xl/charts/chart113.xml" ContentType="application/vnd.openxmlformats-officedocument.drawingml.chart+xml"/>
  <Override PartName="/xl/theme/themeOverride111.xml" ContentType="application/vnd.openxmlformats-officedocument.themeOverride+xml"/>
  <Override PartName="/xl/charts/chart114.xml" ContentType="application/vnd.openxmlformats-officedocument.drawingml.chart+xml"/>
  <Override PartName="/xl/theme/themeOverride112.xml" ContentType="application/vnd.openxmlformats-officedocument.themeOverride+xml"/>
  <Override PartName="/xl/charts/chart115.xml" ContentType="application/vnd.openxmlformats-officedocument.drawingml.chart+xml"/>
  <Override PartName="/xl/theme/themeOverride113.xml" ContentType="application/vnd.openxmlformats-officedocument.themeOverride+xml"/>
  <Override PartName="/xl/charts/chart116.xml" ContentType="application/vnd.openxmlformats-officedocument.drawingml.chart+xml"/>
  <Override PartName="/xl/theme/themeOverride114.xml" ContentType="application/vnd.openxmlformats-officedocument.themeOverride+xml"/>
  <Override PartName="/xl/charts/chart117.xml" ContentType="application/vnd.openxmlformats-officedocument.drawingml.chart+xml"/>
  <Override PartName="/xl/theme/themeOverride115.xml" ContentType="application/vnd.openxmlformats-officedocument.themeOverride+xml"/>
  <Override PartName="/xl/drawings/drawing21.xml" ContentType="application/vnd.openxmlformats-officedocument.drawing+xml"/>
  <Override PartName="/xl/charts/chart118.xml" ContentType="application/vnd.openxmlformats-officedocument.drawingml.chart+xml"/>
  <Override PartName="/xl/theme/themeOverride116.xml" ContentType="application/vnd.openxmlformats-officedocument.themeOverride+xml"/>
  <Override PartName="/xl/charts/chart119.xml" ContentType="application/vnd.openxmlformats-officedocument.drawingml.chart+xml"/>
  <Override PartName="/xl/theme/themeOverride117.xml" ContentType="application/vnd.openxmlformats-officedocument.themeOverride+xml"/>
  <Override PartName="/xl/charts/chart120.xml" ContentType="application/vnd.openxmlformats-officedocument.drawingml.chart+xml"/>
  <Override PartName="/xl/theme/themeOverride118.xml" ContentType="application/vnd.openxmlformats-officedocument.themeOverride+xml"/>
  <Override PartName="/xl/charts/chart121.xml" ContentType="application/vnd.openxmlformats-officedocument.drawingml.chart+xml"/>
  <Override PartName="/xl/theme/themeOverride119.xml" ContentType="application/vnd.openxmlformats-officedocument.themeOverride+xml"/>
  <Override PartName="/xl/charts/chart122.xml" ContentType="application/vnd.openxmlformats-officedocument.drawingml.chart+xml"/>
  <Override PartName="/xl/theme/themeOverride120.xml" ContentType="application/vnd.openxmlformats-officedocument.themeOverride+xml"/>
  <Override PartName="/xl/charts/chart123.xml" ContentType="application/vnd.openxmlformats-officedocument.drawingml.chart+xml"/>
  <Override PartName="/xl/theme/themeOverride121.xml" ContentType="application/vnd.openxmlformats-officedocument.themeOverride+xml"/>
  <Override PartName="/xl/drawings/drawing22.xml" ContentType="application/vnd.openxmlformats-officedocument.drawing+xml"/>
  <Override PartName="/xl/charts/chart124.xml" ContentType="application/vnd.openxmlformats-officedocument.drawingml.chart+xml"/>
  <Override PartName="/xl/theme/themeOverride122.xml" ContentType="application/vnd.openxmlformats-officedocument.themeOverride+xml"/>
  <Override PartName="/xl/charts/chart125.xml" ContentType="application/vnd.openxmlformats-officedocument.drawingml.chart+xml"/>
  <Override PartName="/xl/theme/themeOverride123.xml" ContentType="application/vnd.openxmlformats-officedocument.themeOverride+xml"/>
  <Override PartName="/xl/charts/chart126.xml" ContentType="application/vnd.openxmlformats-officedocument.drawingml.chart+xml"/>
  <Override PartName="/xl/theme/themeOverride124.xml" ContentType="application/vnd.openxmlformats-officedocument.themeOverride+xml"/>
  <Override PartName="/xl/charts/chart127.xml" ContentType="application/vnd.openxmlformats-officedocument.drawingml.chart+xml"/>
  <Override PartName="/xl/theme/themeOverride125.xml" ContentType="application/vnd.openxmlformats-officedocument.themeOverride+xml"/>
  <Override PartName="/xl/charts/chart128.xml" ContentType="application/vnd.openxmlformats-officedocument.drawingml.chart+xml"/>
  <Override PartName="/xl/theme/themeOverride126.xml" ContentType="application/vnd.openxmlformats-officedocument.themeOverride+xml"/>
  <Override PartName="/xl/charts/chart129.xml" ContentType="application/vnd.openxmlformats-officedocument.drawingml.chart+xml"/>
  <Override PartName="/xl/theme/themeOverride127.xml" ContentType="application/vnd.openxmlformats-officedocument.themeOverride+xml"/>
  <Override PartName="/xl/drawings/drawing23.xml" ContentType="application/vnd.openxmlformats-officedocument.drawing+xml"/>
  <Override PartName="/xl/charts/chart130.xml" ContentType="application/vnd.openxmlformats-officedocument.drawingml.chart+xml"/>
  <Override PartName="/xl/theme/themeOverride128.xml" ContentType="application/vnd.openxmlformats-officedocument.themeOverride+xml"/>
  <Override PartName="/xl/charts/chart131.xml" ContentType="application/vnd.openxmlformats-officedocument.drawingml.chart+xml"/>
  <Override PartName="/xl/theme/themeOverride129.xml" ContentType="application/vnd.openxmlformats-officedocument.themeOverride+xml"/>
  <Override PartName="/xl/charts/chart132.xml" ContentType="application/vnd.openxmlformats-officedocument.drawingml.chart+xml"/>
  <Override PartName="/xl/theme/themeOverride130.xml" ContentType="application/vnd.openxmlformats-officedocument.themeOverride+xml"/>
  <Override PartName="/xl/charts/chart133.xml" ContentType="application/vnd.openxmlformats-officedocument.drawingml.chart+xml"/>
  <Override PartName="/xl/theme/themeOverride131.xml" ContentType="application/vnd.openxmlformats-officedocument.themeOverride+xml"/>
  <Override PartName="/xl/charts/chart134.xml" ContentType="application/vnd.openxmlformats-officedocument.drawingml.chart+xml"/>
  <Override PartName="/xl/theme/themeOverride132.xml" ContentType="application/vnd.openxmlformats-officedocument.themeOverride+xml"/>
  <Override PartName="/xl/charts/chart135.xml" ContentType="application/vnd.openxmlformats-officedocument.drawingml.chart+xml"/>
  <Override PartName="/xl/theme/themeOverride133.xml" ContentType="application/vnd.openxmlformats-officedocument.themeOverride+xml"/>
  <Override PartName="/xl/drawings/drawing24.xml" ContentType="application/vnd.openxmlformats-officedocument.drawing+xml"/>
  <Override PartName="/xl/charts/chart136.xml" ContentType="application/vnd.openxmlformats-officedocument.drawingml.chart+xml"/>
  <Override PartName="/xl/theme/themeOverride134.xml" ContentType="application/vnd.openxmlformats-officedocument.themeOverride+xml"/>
  <Override PartName="/xl/charts/chart137.xml" ContentType="application/vnd.openxmlformats-officedocument.drawingml.chart+xml"/>
  <Override PartName="/xl/theme/themeOverride135.xml" ContentType="application/vnd.openxmlformats-officedocument.themeOverride+xml"/>
  <Override PartName="/xl/drawings/drawing25.xml" ContentType="application/vnd.openxmlformats-officedocument.drawing+xml"/>
  <Override PartName="/xl/charts/chart138.xml" ContentType="application/vnd.openxmlformats-officedocument.drawingml.chart+xml"/>
  <Override PartName="/xl/theme/themeOverride136.xml" ContentType="application/vnd.openxmlformats-officedocument.themeOverride+xml"/>
  <Override PartName="/xl/charts/chart139.xml" ContentType="application/vnd.openxmlformats-officedocument.drawingml.chart+xml"/>
  <Override PartName="/xl/theme/themeOverride137.xml" ContentType="application/vnd.openxmlformats-officedocument.themeOverride+xml"/>
  <Override PartName="/xl/charts/chart140.xml" ContentType="application/vnd.openxmlformats-officedocument.drawingml.chart+xml"/>
  <Override PartName="/xl/theme/themeOverride138.xml" ContentType="application/vnd.openxmlformats-officedocument.themeOverride+xml"/>
  <Override PartName="/xl/charts/chart141.xml" ContentType="application/vnd.openxmlformats-officedocument.drawingml.chart+xml"/>
  <Override PartName="/xl/theme/themeOverride139.xml" ContentType="application/vnd.openxmlformats-officedocument.themeOverride+xml"/>
  <Override PartName="/xl/charts/chart142.xml" ContentType="application/vnd.openxmlformats-officedocument.drawingml.chart+xml"/>
  <Override PartName="/xl/theme/themeOverride140.xml" ContentType="application/vnd.openxmlformats-officedocument.themeOverride+xml"/>
  <Override PartName="/xl/charts/chart143.xml" ContentType="application/vnd.openxmlformats-officedocument.drawingml.chart+xml"/>
  <Override PartName="/xl/theme/themeOverride141.xml" ContentType="application/vnd.openxmlformats-officedocument.themeOverride+xml"/>
  <Override PartName="/xl/drawings/drawing26.xml" ContentType="application/vnd.openxmlformats-officedocument.drawing+xml"/>
  <Override PartName="/xl/charts/chart144.xml" ContentType="application/vnd.openxmlformats-officedocument.drawingml.chart+xml"/>
  <Override PartName="/xl/theme/themeOverride142.xml" ContentType="application/vnd.openxmlformats-officedocument.themeOverride+xml"/>
  <Override PartName="/xl/charts/chart145.xml" ContentType="application/vnd.openxmlformats-officedocument.drawingml.chart+xml"/>
  <Override PartName="/xl/theme/themeOverride143.xml" ContentType="application/vnd.openxmlformats-officedocument.themeOverride+xml"/>
  <Override PartName="/xl/charts/chart146.xml" ContentType="application/vnd.openxmlformats-officedocument.drawingml.chart+xml"/>
  <Override PartName="/xl/theme/themeOverride144.xml" ContentType="application/vnd.openxmlformats-officedocument.themeOverride+xml"/>
  <Override PartName="/xl/charts/chart147.xml" ContentType="application/vnd.openxmlformats-officedocument.drawingml.chart+xml"/>
  <Override PartName="/xl/theme/themeOverride145.xml" ContentType="application/vnd.openxmlformats-officedocument.themeOverride+xml"/>
  <Override PartName="/xl/charts/chart148.xml" ContentType="application/vnd.openxmlformats-officedocument.drawingml.chart+xml"/>
  <Override PartName="/xl/theme/themeOverride146.xml" ContentType="application/vnd.openxmlformats-officedocument.themeOverride+xml"/>
  <Override PartName="/xl/charts/chart149.xml" ContentType="application/vnd.openxmlformats-officedocument.drawingml.chart+xml"/>
  <Override PartName="/xl/theme/themeOverride147.xml" ContentType="application/vnd.openxmlformats-officedocument.themeOverride+xml"/>
  <Override PartName="/xl/drawings/drawing27.xml" ContentType="application/vnd.openxmlformats-officedocument.drawing+xml"/>
  <Override PartName="/xl/charts/chart150.xml" ContentType="application/vnd.openxmlformats-officedocument.drawingml.chart+xml"/>
  <Override PartName="/xl/theme/themeOverride148.xml" ContentType="application/vnd.openxmlformats-officedocument.themeOverride+xml"/>
  <Override PartName="/xl/charts/chart151.xml" ContentType="application/vnd.openxmlformats-officedocument.drawingml.chart+xml"/>
  <Override PartName="/xl/theme/themeOverride149.xml" ContentType="application/vnd.openxmlformats-officedocument.themeOverride+xml"/>
  <Override PartName="/xl/charts/chart152.xml" ContentType="application/vnd.openxmlformats-officedocument.drawingml.chart+xml"/>
  <Override PartName="/xl/theme/themeOverride150.xml" ContentType="application/vnd.openxmlformats-officedocument.themeOverride+xml"/>
  <Override PartName="/xl/charts/chart153.xml" ContentType="application/vnd.openxmlformats-officedocument.drawingml.chart+xml"/>
  <Override PartName="/xl/theme/themeOverride151.xml" ContentType="application/vnd.openxmlformats-officedocument.themeOverride+xml"/>
  <Override PartName="/xl/charts/chart154.xml" ContentType="application/vnd.openxmlformats-officedocument.drawingml.chart+xml"/>
  <Override PartName="/xl/theme/themeOverride152.xml" ContentType="application/vnd.openxmlformats-officedocument.themeOverride+xml"/>
  <Override PartName="/xl/charts/chart155.xml" ContentType="application/vnd.openxmlformats-officedocument.drawingml.chart+xml"/>
  <Override PartName="/xl/theme/themeOverride153.xml" ContentType="application/vnd.openxmlformats-officedocument.themeOverride+xml"/>
  <Override PartName="/xl/drawings/drawing28.xml" ContentType="application/vnd.openxmlformats-officedocument.drawing+xml"/>
  <Override PartName="/xl/charts/chart156.xml" ContentType="application/vnd.openxmlformats-officedocument.drawingml.chart+xml"/>
  <Override PartName="/xl/theme/themeOverride154.xml" ContentType="application/vnd.openxmlformats-officedocument.themeOverride+xml"/>
  <Override PartName="/xl/charts/chart157.xml" ContentType="application/vnd.openxmlformats-officedocument.drawingml.chart+xml"/>
  <Override PartName="/xl/theme/themeOverride155.xml" ContentType="application/vnd.openxmlformats-officedocument.themeOverride+xml"/>
  <Override PartName="/xl/charts/chart158.xml" ContentType="application/vnd.openxmlformats-officedocument.drawingml.chart+xml"/>
  <Override PartName="/xl/theme/themeOverride156.xml" ContentType="application/vnd.openxmlformats-officedocument.themeOverride+xml"/>
  <Override PartName="/xl/charts/chart159.xml" ContentType="application/vnd.openxmlformats-officedocument.drawingml.chart+xml"/>
  <Override PartName="/xl/theme/themeOverride157.xml" ContentType="application/vnd.openxmlformats-officedocument.themeOverride+xml"/>
  <Override PartName="/xl/charts/chart160.xml" ContentType="application/vnd.openxmlformats-officedocument.drawingml.chart+xml"/>
  <Override PartName="/xl/theme/themeOverride158.xml" ContentType="application/vnd.openxmlformats-officedocument.themeOverride+xml"/>
  <Override PartName="/xl/charts/chart161.xml" ContentType="application/vnd.openxmlformats-officedocument.drawingml.chart+xml"/>
  <Override PartName="/xl/theme/themeOverride159.xml" ContentType="application/vnd.openxmlformats-officedocument.themeOverride+xml"/>
  <Override PartName="/xl/drawings/drawing29.xml" ContentType="application/vnd.openxmlformats-officedocument.drawing+xml"/>
  <Override PartName="/xl/charts/chart162.xml" ContentType="application/vnd.openxmlformats-officedocument.drawingml.chart+xml"/>
  <Override PartName="/xl/theme/themeOverride160.xml" ContentType="application/vnd.openxmlformats-officedocument.themeOverride+xml"/>
  <Override PartName="/xl/charts/chart163.xml" ContentType="application/vnd.openxmlformats-officedocument.drawingml.chart+xml"/>
  <Override PartName="/xl/theme/themeOverride161.xml" ContentType="application/vnd.openxmlformats-officedocument.themeOverride+xml"/>
  <Override PartName="/xl/charts/chart164.xml" ContentType="application/vnd.openxmlformats-officedocument.drawingml.chart+xml"/>
  <Override PartName="/xl/theme/themeOverride162.xml" ContentType="application/vnd.openxmlformats-officedocument.themeOverride+xml"/>
  <Override PartName="/xl/charts/chart165.xml" ContentType="application/vnd.openxmlformats-officedocument.drawingml.chart+xml"/>
  <Override PartName="/xl/theme/themeOverride163.xml" ContentType="application/vnd.openxmlformats-officedocument.themeOverride+xml"/>
  <Override PartName="/xl/charts/chart166.xml" ContentType="application/vnd.openxmlformats-officedocument.drawingml.chart+xml"/>
  <Override PartName="/xl/theme/themeOverride164.xml" ContentType="application/vnd.openxmlformats-officedocument.themeOverride+xml"/>
  <Override PartName="/xl/charts/chart167.xml" ContentType="application/vnd.openxmlformats-officedocument.drawingml.chart+xml"/>
  <Override PartName="/xl/theme/themeOverride165.xml" ContentType="application/vnd.openxmlformats-officedocument.themeOverride+xml"/>
  <Override PartName="/xl/drawings/drawing30.xml" ContentType="application/vnd.openxmlformats-officedocument.drawing+xml"/>
  <Override PartName="/xl/charts/chart168.xml" ContentType="application/vnd.openxmlformats-officedocument.drawingml.chart+xml"/>
  <Override PartName="/xl/theme/themeOverride166.xml" ContentType="application/vnd.openxmlformats-officedocument.themeOverride+xml"/>
  <Override PartName="/xl/charts/chart169.xml" ContentType="application/vnd.openxmlformats-officedocument.drawingml.chart+xml"/>
  <Override PartName="/xl/theme/themeOverride167.xml" ContentType="application/vnd.openxmlformats-officedocument.themeOverride+xml"/>
  <Override PartName="/xl/charts/chart170.xml" ContentType="application/vnd.openxmlformats-officedocument.drawingml.chart+xml"/>
  <Override PartName="/xl/theme/themeOverride168.xml" ContentType="application/vnd.openxmlformats-officedocument.themeOverride+xml"/>
  <Override PartName="/xl/charts/chart171.xml" ContentType="application/vnd.openxmlformats-officedocument.drawingml.chart+xml"/>
  <Override PartName="/xl/theme/themeOverride169.xml" ContentType="application/vnd.openxmlformats-officedocument.themeOverride+xml"/>
  <Override PartName="/xl/charts/chart172.xml" ContentType="application/vnd.openxmlformats-officedocument.drawingml.chart+xml"/>
  <Override PartName="/xl/theme/themeOverride170.xml" ContentType="application/vnd.openxmlformats-officedocument.themeOverride+xml"/>
  <Override PartName="/xl/charts/chart173.xml" ContentType="application/vnd.openxmlformats-officedocument.drawingml.chart+xml"/>
  <Override PartName="/xl/theme/themeOverride171.xml" ContentType="application/vnd.openxmlformats-officedocument.themeOverride+xml"/>
  <Override PartName="/xl/drawings/drawing31.xml" ContentType="application/vnd.openxmlformats-officedocument.drawing+xml"/>
  <Override PartName="/xl/charts/chart174.xml" ContentType="application/vnd.openxmlformats-officedocument.drawingml.chart+xml"/>
  <Override PartName="/xl/theme/themeOverride172.xml" ContentType="application/vnd.openxmlformats-officedocument.themeOverride+xml"/>
  <Override PartName="/xl/charts/chart175.xml" ContentType="application/vnd.openxmlformats-officedocument.drawingml.chart+xml"/>
  <Override PartName="/xl/theme/themeOverride173.xml" ContentType="application/vnd.openxmlformats-officedocument.themeOverride+xml"/>
  <Override PartName="/xl/charts/chart176.xml" ContentType="application/vnd.openxmlformats-officedocument.drawingml.chart+xml"/>
  <Override PartName="/xl/theme/themeOverride174.xml" ContentType="application/vnd.openxmlformats-officedocument.themeOverride+xml"/>
  <Override PartName="/xl/charts/chart177.xml" ContentType="application/vnd.openxmlformats-officedocument.drawingml.chart+xml"/>
  <Override PartName="/xl/theme/themeOverride175.xml" ContentType="application/vnd.openxmlformats-officedocument.themeOverride+xml"/>
  <Override PartName="/xl/charts/chart178.xml" ContentType="application/vnd.openxmlformats-officedocument.drawingml.chart+xml"/>
  <Override PartName="/xl/theme/themeOverride176.xml" ContentType="application/vnd.openxmlformats-officedocument.themeOverride+xml"/>
  <Override PartName="/xl/charts/chart179.xml" ContentType="application/vnd.openxmlformats-officedocument.drawingml.chart+xml"/>
  <Override PartName="/xl/theme/themeOverride177.xml" ContentType="application/vnd.openxmlformats-officedocument.themeOverride+xml"/>
  <Override PartName="/xl/drawings/drawing32.xml" ContentType="application/vnd.openxmlformats-officedocument.drawing+xml"/>
  <Override PartName="/xl/charts/chart180.xml" ContentType="application/vnd.openxmlformats-officedocument.drawingml.chart+xml"/>
  <Override PartName="/xl/theme/themeOverride178.xml" ContentType="application/vnd.openxmlformats-officedocument.themeOverride+xml"/>
  <Override PartName="/xl/charts/chart181.xml" ContentType="application/vnd.openxmlformats-officedocument.drawingml.chart+xml"/>
  <Override PartName="/xl/theme/themeOverride179.xml" ContentType="application/vnd.openxmlformats-officedocument.themeOverride+xml"/>
  <Override PartName="/xl/charts/chart182.xml" ContentType="application/vnd.openxmlformats-officedocument.drawingml.chart+xml"/>
  <Override PartName="/xl/theme/themeOverride180.xml" ContentType="application/vnd.openxmlformats-officedocument.themeOverride+xml"/>
  <Override PartName="/xl/charts/chart183.xml" ContentType="application/vnd.openxmlformats-officedocument.drawingml.chart+xml"/>
  <Override PartName="/xl/theme/themeOverride181.xml" ContentType="application/vnd.openxmlformats-officedocument.themeOverride+xml"/>
  <Override PartName="/xl/charts/chart184.xml" ContentType="application/vnd.openxmlformats-officedocument.drawingml.chart+xml"/>
  <Override PartName="/xl/theme/themeOverride182.xml" ContentType="application/vnd.openxmlformats-officedocument.themeOverride+xml"/>
  <Override PartName="/xl/charts/chart185.xml" ContentType="application/vnd.openxmlformats-officedocument.drawingml.chart+xml"/>
  <Override PartName="/xl/theme/themeOverride183.xml" ContentType="application/vnd.openxmlformats-officedocument.themeOverride+xml"/>
  <Override PartName="/xl/drawings/drawing33.xml" ContentType="application/vnd.openxmlformats-officedocument.drawing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drawings/drawing34.xml" ContentType="application/vnd.openxmlformats-officedocument.drawing+xml"/>
  <Override PartName="/xl/charts/chart192.xml" ContentType="application/vnd.openxmlformats-officedocument.drawingml.chart+xml"/>
  <Override PartName="/xl/theme/themeOverride184.xml" ContentType="application/vnd.openxmlformats-officedocument.themeOverride+xml"/>
  <Override PartName="/xl/charts/chart193.xml" ContentType="application/vnd.openxmlformats-officedocument.drawingml.chart+xml"/>
  <Override PartName="/xl/theme/themeOverride185.xml" ContentType="application/vnd.openxmlformats-officedocument.themeOverride+xml"/>
  <Override PartName="/xl/charts/chart194.xml" ContentType="application/vnd.openxmlformats-officedocument.drawingml.chart+xml"/>
  <Override PartName="/xl/theme/themeOverride186.xml" ContentType="application/vnd.openxmlformats-officedocument.themeOverride+xml"/>
  <Override PartName="/xl/charts/chart195.xml" ContentType="application/vnd.openxmlformats-officedocument.drawingml.chart+xml"/>
  <Override PartName="/xl/theme/themeOverride187.xml" ContentType="application/vnd.openxmlformats-officedocument.themeOverride+xml"/>
  <Override PartName="/xl/charts/chart196.xml" ContentType="application/vnd.openxmlformats-officedocument.drawingml.chart+xml"/>
  <Override PartName="/xl/theme/themeOverride188.xml" ContentType="application/vnd.openxmlformats-officedocument.themeOverride+xml"/>
  <Override PartName="/xl/charts/chart197.xml" ContentType="application/vnd.openxmlformats-officedocument.drawingml.chart+xml"/>
  <Override PartName="/xl/theme/themeOverride189.xml" ContentType="application/vnd.openxmlformats-officedocument.themeOverride+xml"/>
  <Override PartName="/xl/charts/chart198.xml" ContentType="application/vnd.openxmlformats-officedocument.drawingml.chart+xml"/>
  <Override PartName="/xl/theme/themeOverride190.xml" ContentType="application/vnd.openxmlformats-officedocument.themeOverride+xml"/>
  <Override PartName="/xl/drawings/drawing35.xml" ContentType="application/vnd.openxmlformats-officedocument.drawing+xml"/>
  <Override PartName="/xl/charts/chart199.xml" ContentType="application/vnd.openxmlformats-officedocument.drawingml.chart+xml"/>
  <Override PartName="/xl/theme/themeOverride191.xml" ContentType="application/vnd.openxmlformats-officedocument.themeOverride+xml"/>
  <Override PartName="/xl/charts/chart200.xml" ContentType="application/vnd.openxmlformats-officedocument.drawingml.chart+xml"/>
  <Override PartName="/xl/theme/themeOverride192.xml" ContentType="application/vnd.openxmlformats-officedocument.themeOverride+xml"/>
  <Override PartName="/xl/charts/chart201.xml" ContentType="application/vnd.openxmlformats-officedocument.drawingml.chart+xml"/>
  <Override PartName="/xl/theme/themeOverride193.xml" ContentType="application/vnd.openxmlformats-officedocument.themeOverride+xml"/>
  <Override PartName="/xl/charts/chart202.xml" ContentType="application/vnd.openxmlformats-officedocument.drawingml.chart+xml"/>
  <Override PartName="/xl/theme/themeOverride194.xml" ContentType="application/vnd.openxmlformats-officedocument.themeOverride+xml"/>
  <Override PartName="/xl/charts/chart203.xml" ContentType="application/vnd.openxmlformats-officedocument.drawingml.chart+xml"/>
  <Override PartName="/xl/theme/themeOverride195.xml" ContentType="application/vnd.openxmlformats-officedocument.themeOverride+xml"/>
  <Override PartName="/xl/charts/chart204.xml" ContentType="application/vnd.openxmlformats-officedocument.drawingml.chart+xml"/>
  <Override PartName="/xl/theme/themeOverride196.xml" ContentType="application/vnd.openxmlformats-officedocument.themeOverride+xml"/>
  <Override PartName="/xl/drawings/drawing36.xml" ContentType="application/vnd.openxmlformats-officedocument.drawing+xml"/>
  <Override PartName="/xl/charts/chart205.xml" ContentType="application/vnd.openxmlformats-officedocument.drawingml.chart+xml"/>
  <Override PartName="/xl/theme/themeOverride197.xml" ContentType="application/vnd.openxmlformats-officedocument.themeOverride+xml"/>
  <Override PartName="/xl/charts/chart206.xml" ContentType="application/vnd.openxmlformats-officedocument.drawingml.chart+xml"/>
  <Override PartName="/xl/theme/themeOverride198.xml" ContentType="application/vnd.openxmlformats-officedocument.themeOverride+xml"/>
  <Override PartName="/xl/charts/chart207.xml" ContentType="application/vnd.openxmlformats-officedocument.drawingml.chart+xml"/>
  <Override PartName="/xl/theme/themeOverride199.xml" ContentType="application/vnd.openxmlformats-officedocument.themeOverride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theme/themeOverride200.xml" ContentType="application/vnd.openxmlformats-officedocument.themeOverride+xml"/>
  <Override PartName="/xl/charts/chart210.xml" ContentType="application/vnd.openxmlformats-officedocument.drawingml.chart+xml"/>
  <Override PartName="/xl/theme/themeOverride201.xml" ContentType="application/vnd.openxmlformats-officedocument.themeOverride+xml"/>
  <Override PartName="/xl/drawings/drawing37.xml" ContentType="application/vnd.openxmlformats-officedocument.drawing+xml"/>
  <Override PartName="/xl/charts/chart211.xml" ContentType="application/vnd.openxmlformats-officedocument.drawingml.chart+xml"/>
  <Override PartName="/xl/theme/themeOverride202.xml" ContentType="application/vnd.openxmlformats-officedocument.themeOverride+xml"/>
  <Override PartName="/xl/charts/chart212.xml" ContentType="application/vnd.openxmlformats-officedocument.drawingml.chart+xml"/>
  <Override PartName="/xl/theme/themeOverride203.xml" ContentType="application/vnd.openxmlformats-officedocument.themeOverride+xml"/>
  <Override PartName="/xl/charts/chart213.xml" ContentType="application/vnd.openxmlformats-officedocument.drawingml.chart+xml"/>
  <Override PartName="/xl/theme/themeOverride204.xml" ContentType="application/vnd.openxmlformats-officedocument.themeOverride+xml"/>
  <Override PartName="/xl/charts/chart214.xml" ContentType="application/vnd.openxmlformats-officedocument.drawingml.chart+xml"/>
  <Override PartName="/xl/theme/themeOverride205.xml" ContentType="application/vnd.openxmlformats-officedocument.themeOverride+xml"/>
  <Override PartName="/xl/charts/chart215.xml" ContentType="application/vnd.openxmlformats-officedocument.drawingml.chart+xml"/>
  <Override PartName="/xl/theme/themeOverride206.xml" ContentType="application/vnd.openxmlformats-officedocument.themeOverride+xml"/>
  <Override PartName="/xl/charts/chart216.xml" ContentType="application/vnd.openxmlformats-officedocument.drawingml.chart+xml"/>
  <Override PartName="/xl/theme/themeOverride207.xml" ContentType="application/vnd.openxmlformats-officedocument.themeOverride+xml"/>
  <Override PartName="/xl/drawings/drawing38.xml" ContentType="application/vnd.openxmlformats-officedocument.drawing+xml"/>
  <Override PartName="/xl/charts/chart217.xml" ContentType="application/vnd.openxmlformats-officedocument.drawingml.chart+xml"/>
  <Override PartName="/xl/theme/themeOverride208.xml" ContentType="application/vnd.openxmlformats-officedocument.themeOverride+xml"/>
  <Override PartName="/xl/charts/chart218.xml" ContentType="application/vnd.openxmlformats-officedocument.drawingml.chart+xml"/>
  <Override PartName="/xl/theme/themeOverride209.xml" ContentType="application/vnd.openxmlformats-officedocument.themeOverride+xml"/>
  <Override PartName="/xl/drawings/drawing39.xml" ContentType="application/vnd.openxmlformats-officedocument.drawing+xml"/>
  <Override PartName="/xl/charts/chart219.xml" ContentType="application/vnd.openxmlformats-officedocument.drawingml.chart+xml"/>
  <Override PartName="/xl/theme/themeOverride210.xml" ContentType="application/vnd.openxmlformats-officedocument.themeOverride+xml"/>
  <Override PartName="/xl/charts/chart220.xml" ContentType="application/vnd.openxmlformats-officedocument.drawingml.chart+xml"/>
  <Override PartName="/xl/theme/themeOverride211.xml" ContentType="application/vnd.openxmlformats-officedocument.themeOverride+xml"/>
  <Override PartName="/xl/charts/chart221.xml" ContentType="application/vnd.openxmlformats-officedocument.drawingml.chart+xml"/>
  <Override PartName="/xl/theme/themeOverride212.xml" ContentType="application/vnd.openxmlformats-officedocument.themeOverride+xml"/>
  <Override PartName="/xl/charts/chart222.xml" ContentType="application/vnd.openxmlformats-officedocument.drawingml.chart+xml"/>
  <Override PartName="/xl/theme/themeOverride213.xml" ContentType="application/vnd.openxmlformats-officedocument.themeOverride+xml"/>
  <Override PartName="/xl/charts/chart223.xml" ContentType="application/vnd.openxmlformats-officedocument.drawingml.chart+xml"/>
  <Override PartName="/xl/theme/themeOverride214.xml" ContentType="application/vnd.openxmlformats-officedocument.themeOverride+xml"/>
  <Override PartName="/xl/charts/chart224.xml" ContentType="application/vnd.openxmlformats-officedocument.drawingml.chart+xml"/>
  <Override PartName="/xl/theme/themeOverride215.xml" ContentType="application/vnd.openxmlformats-officedocument.themeOverride+xml"/>
  <Override PartName="/xl/drawings/drawing40.xml" ContentType="application/vnd.openxmlformats-officedocument.drawing+xml"/>
  <Override PartName="/xl/charts/chart225.xml" ContentType="application/vnd.openxmlformats-officedocument.drawingml.chart+xml"/>
  <Override PartName="/xl/theme/themeOverride216.xml" ContentType="application/vnd.openxmlformats-officedocument.themeOverride+xml"/>
  <Override PartName="/xl/charts/chart226.xml" ContentType="application/vnd.openxmlformats-officedocument.drawingml.chart+xml"/>
  <Override PartName="/xl/theme/themeOverride217.xml" ContentType="application/vnd.openxmlformats-officedocument.themeOverride+xml"/>
  <Override PartName="/xl/charts/chart227.xml" ContentType="application/vnd.openxmlformats-officedocument.drawingml.chart+xml"/>
  <Override PartName="/xl/theme/themeOverride218.xml" ContentType="application/vnd.openxmlformats-officedocument.themeOverride+xml"/>
  <Override PartName="/xl/charts/chart228.xml" ContentType="application/vnd.openxmlformats-officedocument.drawingml.chart+xml"/>
  <Override PartName="/xl/theme/themeOverride219.xml" ContentType="application/vnd.openxmlformats-officedocument.themeOverride+xml"/>
  <Override PartName="/xl/charts/chart229.xml" ContentType="application/vnd.openxmlformats-officedocument.drawingml.chart+xml"/>
  <Override PartName="/xl/theme/themeOverride220.xml" ContentType="application/vnd.openxmlformats-officedocument.themeOverride+xml"/>
  <Override PartName="/xl/charts/chart230.xml" ContentType="application/vnd.openxmlformats-officedocument.drawingml.chart+xml"/>
  <Override PartName="/xl/theme/themeOverride221.xml" ContentType="application/vnd.openxmlformats-officedocument.themeOverride+xml"/>
  <Override PartName="/xl/drawings/drawing41.xml" ContentType="application/vnd.openxmlformats-officedocument.drawing+xml"/>
  <Override PartName="/xl/charts/chart231.xml" ContentType="application/vnd.openxmlformats-officedocument.drawingml.chart+xml"/>
  <Override PartName="/xl/theme/themeOverride222.xml" ContentType="application/vnd.openxmlformats-officedocument.themeOverride+xml"/>
  <Override PartName="/xl/charts/chart232.xml" ContentType="application/vnd.openxmlformats-officedocument.drawingml.chart+xml"/>
  <Override PartName="/xl/theme/themeOverride223.xml" ContentType="application/vnd.openxmlformats-officedocument.themeOverride+xml"/>
  <Override PartName="/xl/charts/chart233.xml" ContentType="application/vnd.openxmlformats-officedocument.drawingml.chart+xml"/>
  <Override PartName="/xl/theme/themeOverride224.xml" ContentType="application/vnd.openxmlformats-officedocument.themeOverride+xml"/>
  <Override PartName="/xl/charts/chart234.xml" ContentType="application/vnd.openxmlformats-officedocument.drawingml.chart+xml"/>
  <Override PartName="/xl/theme/themeOverride225.xml" ContentType="application/vnd.openxmlformats-officedocument.themeOverride+xml"/>
  <Override PartName="/xl/charts/chart235.xml" ContentType="application/vnd.openxmlformats-officedocument.drawingml.chart+xml"/>
  <Override PartName="/xl/theme/themeOverride226.xml" ContentType="application/vnd.openxmlformats-officedocument.themeOverride+xml"/>
  <Override PartName="/xl/charts/chart236.xml" ContentType="application/vnd.openxmlformats-officedocument.drawingml.chart+xml"/>
  <Override PartName="/xl/theme/themeOverride227.xml" ContentType="application/vnd.openxmlformats-officedocument.themeOverride+xml"/>
  <Override PartName="/xl/drawings/drawing42.xml" ContentType="application/vnd.openxmlformats-officedocument.drawing+xml"/>
  <Override PartName="/xl/charts/chart237.xml" ContentType="application/vnd.openxmlformats-officedocument.drawingml.chart+xml"/>
  <Override PartName="/xl/theme/themeOverride228.xml" ContentType="application/vnd.openxmlformats-officedocument.themeOverride+xml"/>
  <Override PartName="/xl/charts/chart238.xml" ContentType="application/vnd.openxmlformats-officedocument.drawingml.chart+xml"/>
  <Override PartName="/xl/theme/themeOverride229.xml" ContentType="application/vnd.openxmlformats-officedocument.themeOverride+xml"/>
  <Override PartName="/xl/charts/chart239.xml" ContentType="application/vnd.openxmlformats-officedocument.drawingml.chart+xml"/>
  <Override PartName="/xl/theme/themeOverride230.xml" ContentType="application/vnd.openxmlformats-officedocument.themeOverride+xml"/>
  <Override PartName="/xl/charts/chart240.xml" ContentType="application/vnd.openxmlformats-officedocument.drawingml.chart+xml"/>
  <Override PartName="/xl/theme/themeOverride231.xml" ContentType="application/vnd.openxmlformats-officedocument.themeOverride+xml"/>
  <Override PartName="/xl/charts/chart241.xml" ContentType="application/vnd.openxmlformats-officedocument.drawingml.chart+xml"/>
  <Override PartName="/xl/theme/themeOverride232.xml" ContentType="application/vnd.openxmlformats-officedocument.themeOverride+xml"/>
  <Override PartName="/xl/charts/chart242.xml" ContentType="application/vnd.openxmlformats-officedocument.drawingml.chart+xml"/>
  <Override PartName="/xl/theme/themeOverride233.xml" ContentType="application/vnd.openxmlformats-officedocument.themeOverride+xml"/>
  <Override PartName="/xl/drawings/drawing43.xml" ContentType="application/vnd.openxmlformats-officedocument.drawing+xml"/>
  <Override PartName="/xl/charts/chart243.xml" ContentType="application/vnd.openxmlformats-officedocument.drawingml.chart+xml"/>
  <Override PartName="/xl/theme/themeOverride234.xml" ContentType="application/vnd.openxmlformats-officedocument.themeOverride+xml"/>
  <Override PartName="/xl/charts/chart244.xml" ContentType="application/vnd.openxmlformats-officedocument.drawingml.chart+xml"/>
  <Override PartName="/xl/theme/themeOverride235.xml" ContentType="application/vnd.openxmlformats-officedocument.themeOverride+xml"/>
  <Override PartName="/xl/charts/chart245.xml" ContentType="application/vnd.openxmlformats-officedocument.drawingml.chart+xml"/>
  <Override PartName="/xl/theme/themeOverride236.xml" ContentType="application/vnd.openxmlformats-officedocument.themeOverride+xml"/>
  <Override PartName="/xl/charts/chart246.xml" ContentType="application/vnd.openxmlformats-officedocument.drawingml.chart+xml"/>
  <Override PartName="/xl/theme/themeOverride237.xml" ContentType="application/vnd.openxmlformats-officedocument.themeOverride+xml"/>
  <Override PartName="/xl/charts/chart247.xml" ContentType="application/vnd.openxmlformats-officedocument.drawingml.chart+xml"/>
  <Override PartName="/xl/theme/themeOverride238.xml" ContentType="application/vnd.openxmlformats-officedocument.themeOverride+xml"/>
  <Override PartName="/xl/charts/chart248.xml" ContentType="application/vnd.openxmlformats-officedocument.drawingml.chart+xml"/>
  <Override PartName="/xl/theme/themeOverride239.xml" ContentType="application/vnd.openxmlformats-officedocument.themeOverride+xml"/>
  <Override PartName="/xl/drawings/drawing44.xml" ContentType="application/vnd.openxmlformats-officedocument.drawing+xml"/>
  <Override PartName="/xl/charts/chart249.xml" ContentType="application/vnd.openxmlformats-officedocument.drawingml.chart+xml"/>
  <Override PartName="/xl/theme/themeOverride240.xml" ContentType="application/vnd.openxmlformats-officedocument.themeOverride+xml"/>
  <Override PartName="/xl/charts/chart250.xml" ContentType="application/vnd.openxmlformats-officedocument.drawingml.chart+xml"/>
  <Override PartName="/xl/theme/themeOverride241.xml" ContentType="application/vnd.openxmlformats-officedocument.themeOverride+xml"/>
  <Override PartName="/xl/drawings/drawing45.xml" ContentType="application/vnd.openxmlformats-officedocument.drawing+xml"/>
  <Override PartName="/xl/charts/chart251.xml" ContentType="application/vnd.openxmlformats-officedocument.drawingml.chart+xml"/>
  <Override PartName="/xl/theme/themeOverride242.xml" ContentType="application/vnd.openxmlformats-officedocument.themeOverride+xml"/>
  <Override PartName="/xl/charts/chart252.xml" ContentType="application/vnd.openxmlformats-officedocument.drawingml.chart+xml"/>
  <Override PartName="/xl/theme/themeOverride243.xml" ContentType="application/vnd.openxmlformats-officedocument.themeOverride+xml"/>
  <Override PartName="/xl/charts/chart253.xml" ContentType="application/vnd.openxmlformats-officedocument.drawingml.chart+xml"/>
  <Override PartName="/xl/theme/themeOverride244.xml" ContentType="application/vnd.openxmlformats-officedocument.themeOverride+xml"/>
  <Override PartName="/xl/charts/chart254.xml" ContentType="application/vnd.openxmlformats-officedocument.drawingml.chart+xml"/>
  <Override PartName="/xl/theme/themeOverride245.xml" ContentType="application/vnd.openxmlformats-officedocument.themeOverride+xml"/>
  <Override PartName="/xl/charts/chart255.xml" ContentType="application/vnd.openxmlformats-officedocument.drawingml.chart+xml"/>
  <Override PartName="/xl/theme/themeOverride246.xml" ContentType="application/vnd.openxmlformats-officedocument.themeOverride+xml"/>
  <Override PartName="/xl/charts/chart256.xml" ContentType="application/vnd.openxmlformats-officedocument.drawingml.chart+xml"/>
  <Override PartName="/xl/theme/themeOverride247.xml" ContentType="application/vnd.openxmlformats-officedocument.themeOverride+xml"/>
  <Override PartName="/xl/drawings/drawing46.xml" ContentType="application/vnd.openxmlformats-officedocument.drawing+xml"/>
  <Override PartName="/xl/charts/chart257.xml" ContentType="application/vnd.openxmlformats-officedocument.drawingml.chart+xml"/>
  <Override PartName="/xl/theme/themeOverride248.xml" ContentType="application/vnd.openxmlformats-officedocument.themeOverride+xml"/>
  <Override PartName="/xl/charts/chart258.xml" ContentType="application/vnd.openxmlformats-officedocument.drawingml.chart+xml"/>
  <Override PartName="/xl/theme/themeOverride249.xml" ContentType="application/vnd.openxmlformats-officedocument.themeOverride+xml"/>
  <Override PartName="/xl/charts/chart259.xml" ContentType="application/vnd.openxmlformats-officedocument.drawingml.chart+xml"/>
  <Override PartName="/xl/theme/themeOverride250.xml" ContentType="application/vnd.openxmlformats-officedocument.themeOverride+xml"/>
  <Override PartName="/xl/charts/chart260.xml" ContentType="application/vnd.openxmlformats-officedocument.drawingml.chart+xml"/>
  <Override PartName="/xl/theme/themeOverride251.xml" ContentType="application/vnd.openxmlformats-officedocument.themeOverride+xml"/>
  <Override PartName="/xl/charts/chart261.xml" ContentType="application/vnd.openxmlformats-officedocument.drawingml.chart+xml"/>
  <Override PartName="/xl/theme/themeOverride252.xml" ContentType="application/vnd.openxmlformats-officedocument.themeOverride+xml"/>
  <Override PartName="/xl/charts/chart262.xml" ContentType="application/vnd.openxmlformats-officedocument.drawingml.chart+xml"/>
  <Override PartName="/xl/theme/themeOverride253.xml" ContentType="application/vnd.openxmlformats-officedocument.themeOverride+xml"/>
  <Override PartName="/xl/drawings/drawing47.xml" ContentType="application/vnd.openxmlformats-officedocument.drawing+xml"/>
  <Override PartName="/xl/charts/chart263.xml" ContentType="application/vnd.openxmlformats-officedocument.drawingml.chart+xml"/>
  <Override PartName="/xl/theme/themeOverride254.xml" ContentType="application/vnd.openxmlformats-officedocument.themeOverride+xml"/>
  <Override PartName="/xl/charts/chart264.xml" ContentType="application/vnd.openxmlformats-officedocument.drawingml.chart+xml"/>
  <Override PartName="/xl/theme/themeOverride255.xml" ContentType="application/vnd.openxmlformats-officedocument.themeOverride+xml"/>
  <Override PartName="/xl/charts/chart265.xml" ContentType="application/vnd.openxmlformats-officedocument.drawingml.chart+xml"/>
  <Override PartName="/xl/theme/themeOverride256.xml" ContentType="application/vnd.openxmlformats-officedocument.themeOverride+xml"/>
  <Override PartName="/xl/charts/chart266.xml" ContentType="application/vnd.openxmlformats-officedocument.drawingml.chart+xml"/>
  <Override PartName="/xl/theme/themeOverride257.xml" ContentType="application/vnd.openxmlformats-officedocument.themeOverride+xml"/>
  <Override PartName="/xl/charts/chart267.xml" ContentType="application/vnd.openxmlformats-officedocument.drawingml.chart+xml"/>
  <Override PartName="/xl/theme/themeOverride258.xml" ContentType="application/vnd.openxmlformats-officedocument.themeOverride+xml"/>
  <Override PartName="/xl/charts/chart268.xml" ContentType="application/vnd.openxmlformats-officedocument.drawingml.chart+xml"/>
  <Override PartName="/xl/theme/themeOverride259.xml" ContentType="application/vnd.openxmlformats-officedocument.themeOverride+xml"/>
  <Override PartName="/xl/drawings/drawing48.xml" ContentType="application/vnd.openxmlformats-officedocument.drawing+xml"/>
  <Override PartName="/xl/charts/chart269.xml" ContentType="application/vnd.openxmlformats-officedocument.drawingml.chart+xml"/>
  <Override PartName="/xl/theme/themeOverride260.xml" ContentType="application/vnd.openxmlformats-officedocument.themeOverride+xml"/>
  <Override PartName="/xl/charts/chart270.xml" ContentType="application/vnd.openxmlformats-officedocument.drawingml.chart+xml"/>
  <Override PartName="/xl/theme/themeOverride261.xml" ContentType="application/vnd.openxmlformats-officedocument.themeOverride+xml"/>
  <Override PartName="/xl/drawings/drawing49.xml" ContentType="application/vnd.openxmlformats-officedocument.drawing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drawings/drawing50.xml" ContentType="application/vnd.openxmlformats-officedocument.drawing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drawings/drawing51.xml" ContentType="application/vnd.openxmlformats-officedocument.drawing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drawings/drawing52.xml" ContentType="application/vnd.openxmlformats-officedocument.drawing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drawings/drawing53.xml" ContentType="application/vnd.openxmlformats-officedocument.drawing+xml"/>
  <Override PartName="/xl/charts/chart291.xml" ContentType="application/vnd.openxmlformats-officedocument.drawingml.chart+xml"/>
  <Override PartName="/xl/theme/themeOverride262.xml" ContentType="application/vnd.openxmlformats-officedocument.themeOverride+xml"/>
  <Override PartName="/xl/charts/chart292.xml" ContentType="application/vnd.openxmlformats-officedocument.drawingml.chart+xml"/>
  <Override PartName="/xl/theme/themeOverride263.xml" ContentType="application/vnd.openxmlformats-officedocument.themeOverride+xml"/>
  <Override PartName="/xl/drawings/drawing54.xml" ContentType="application/vnd.openxmlformats-officedocument.drawing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showInkAnnotation="0" updateLinks="always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stuarts_new_macbook/Library/Mobile Documents/com~apple~CloudDocs/Eastons CC/ECC Excel docs/Cumulative Averages/"/>
    </mc:Choice>
  </mc:AlternateContent>
  <xr:revisionPtr revIDLastSave="0" documentId="13_ncr:1_{400D3410-9731-4A4A-9C78-2D18DEB72D03}" xr6:coauthVersionLast="47" xr6:coauthVersionMax="47" xr10:uidLastSave="{00000000-0000-0000-0000-000000000000}"/>
  <bookViews>
    <workbookView xWindow="0" yWindow="0" windowWidth="25600" windowHeight="16000" tabRatio="808" xr2:uid="{00000000-000D-0000-FFFF-FFFF00000000}"/>
  </bookViews>
  <sheets>
    <sheet name="Overall ave" sheetId="16" r:id="rId1"/>
    <sheet name="Season summary" sheetId="19" r:id="rId2"/>
    <sheet name="Best Perf" sheetId="57" r:id="rId3"/>
    <sheet name="Ahearne C" sheetId="37" r:id="rId4"/>
    <sheet name="Akers V" sheetId="56" state="hidden" r:id="rId5"/>
    <sheet name="Anders M" sheetId="44" state="hidden" r:id="rId6"/>
    <sheet name="Alexander E" sheetId="74" r:id="rId7"/>
    <sheet name="Barnard A" sheetId="35" r:id="rId8"/>
    <sheet name="Barr S" sheetId="20" state="hidden" r:id="rId9"/>
    <sheet name="Bingham J" sheetId="59" r:id="rId10"/>
    <sheet name="Booth R" sheetId="46" r:id="rId11"/>
    <sheet name="Borman J" sheetId="78" r:id="rId12"/>
    <sheet name="Borman T" sheetId="76" r:id="rId13"/>
    <sheet name="Bowler T" sheetId="32" state="hidden" r:id="rId14"/>
    <sheet name="Dawson N" sheetId="9" state="hidden" r:id="rId15"/>
    <sheet name="Drever A" sheetId="47" r:id="rId16"/>
    <sheet name="Elburn A" sheetId="52" r:id="rId17"/>
    <sheet name="Gallant B" sheetId="33" state="hidden" r:id="rId18"/>
    <sheet name="Gallant G" sheetId="34" state="hidden" r:id="rId19"/>
    <sheet name="Gallant J" sheetId="49" state="hidden" r:id="rId20"/>
    <sheet name="Gilbert J" sheetId="42" r:id="rId21"/>
    <sheet name="Gilbert S" sheetId="12" r:id="rId22"/>
    <sheet name="Giles M" sheetId="75" state="hidden" r:id="rId23"/>
    <sheet name="Goodfellow S" sheetId="77" r:id="rId24"/>
    <sheet name="Goff J" sheetId="61" state="hidden" r:id="rId25"/>
    <sheet name="Goodlife M" sheetId="63" state="hidden" r:id="rId26"/>
    <sheet name="Hawkins C" sheetId="50" state="hidden" r:id="rId27"/>
    <sheet name="Holland R" sheetId="64" r:id="rId28"/>
    <sheet name="Hutchings G" sheetId="38" r:id="rId29"/>
    <sheet name="Matthews C" sheetId="58" state="hidden" r:id="rId30"/>
    <sheet name="Hymas C" sheetId="65" r:id="rId31"/>
    <sheet name="Hymas D" sheetId="68" r:id="rId32"/>
    <sheet name="Inns K" sheetId="80" r:id="rId33"/>
    <sheet name="Inns R" sheetId="79" r:id="rId34"/>
    <sheet name="Linney R" sheetId="70" r:id="rId35"/>
    <sheet name="Little S" sheetId="71" r:id="rId36"/>
    <sheet name="Matthews K" sheetId="51" state="hidden" r:id="rId37"/>
    <sheet name="Mimmack C" sheetId="2" r:id="rId38"/>
    <sheet name="Register S" sheetId="69" r:id="rId39"/>
    <sheet name="Roberts K" sheetId="66" r:id="rId40"/>
    <sheet name="Ross J" sheetId="60" state="hidden" r:id="rId41"/>
    <sheet name="Russell T" sheetId="39" state="hidden" r:id="rId42"/>
    <sheet name="Scholes P" sheetId="10" r:id="rId43"/>
    <sheet name="Scholes S" sheetId="45" state="hidden" r:id="rId44"/>
    <sheet name="Scott D" sheetId="36" r:id="rId45"/>
    <sheet name="Silk R" sheetId="55" state="hidden" r:id="rId46"/>
    <sheet name="Sims A" sheetId="54" state="hidden" r:id="rId47"/>
    <sheet name="Slemming W" sheetId="53" r:id="rId48"/>
    <sheet name="Stevens P" sheetId="41" state="hidden" r:id="rId49"/>
    <sheet name="Sutcliffe P" sheetId="40" state="hidden" r:id="rId50"/>
    <sheet name="Taylor P" sheetId="7" r:id="rId51"/>
    <sheet name="Vivian M" sheetId="67" r:id="rId52"/>
    <sheet name="Wood C" sheetId="8" r:id="rId53"/>
    <sheet name="Carsberg T" sheetId="3" state="hidden" r:id="rId54"/>
    <sheet name="Gould P" sheetId="13" state="hidden" r:id="rId55"/>
    <sheet name="Gomez M" sheetId="43" state="hidden" r:id="rId56"/>
    <sheet name="Hindley C" sheetId="14" state="hidden" r:id="rId57"/>
    <sheet name="Harris N" sheetId="18" state="hidden" r:id="rId58"/>
    <sheet name="Morgan-S B" sheetId="48" state="hidden" r:id="rId59"/>
    <sheet name="Stevens J" sheetId="15" state="hidden" r:id="rId60"/>
  </sheets>
  <definedNames>
    <definedName name="aheac_batav">OFFSET('Ahearne C'!$I$8,0,0,'Ahearne C'!$A$4)</definedName>
    <definedName name="aheac_batrun">OFFSET('Ahearne C'!$F$8,0,0,'Ahearne C'!$A$4)</definedName>
    <definedName name="aheac_bwlav">OFFSET('Ahearne C'!$I$51,0,0,'Ahearne C'!$A$5)</definedName>
    <definedName name="aheac_bwlec">OFFSET('Ahearne C'!$G$51,0,0,'Ahearne C'!$A$5)</definedName>
    <definedName name="aheac_bwlsr">OFFSET('Ahearne C'!$H$51,0,0,'Ahearne C'!$A$5)</definedName>
    <definedName name="aheac_wkt">OFFSET('Ahearne C'!$D$51,0,0,'Ahearne C'!$A$5)</definedName>
    <definedName name="aheac_yrs">OFFSET('Ahearne C'!$A$8,0,0,'Ahearne C'!$A$4)</definedName>
    <definedName name="barna_batav" localSheetId="45">OFFSET('Silk R'!#REF!,0,0,'Silk R'!$A$4)</definedName>
    <definedName name="barna_batav" localSheetId="46">OFFSET('Sims A'!#REF!,0,0,'Sims A'!$A$4)</definedName>
    <definedName name="barna_batav">OFFSET('Barnard A'!$I$8,0,0,'Barnard A'!$A$4)</definedName>
    <definedName name="barna_batrun" localSheetId="45">OFFSET('Silk R'!#REF!,0,0,'Silk R'!$A$4)</definedName>
    <definedName name="barna_batrun" localSheetId="46">OFFSET('Sims A'!#REF!,0,0,'Sims A'!$A$4)</definedName>
    <definedName name="barna_batrun">OFFSET('Barnard A'!$F$8,0,0,'Barnard A'!$A$4)</definedName>
    <definedName name="barna_bwlav" localSheetId="45">OFFSET('Silk R'!#REF!,0,0,'Silk R'!$A$5)</definedName>
    <definedName name="barna_bwlav" localSheetId="46">OFFSET('Sims A'!#REF!,0,0,'Sims A'!$A$5)</definedName>
    <definedName name="barna_bwlav">OFFSET('Barnard A'!$I$53,0,0,'Barnard A'!$A$5)</definedName>
    <definedName name="barna_bwlec" localSheetId="45">OFFSET('Silk R'!#REF!,0,0,'Silk R'!$A$5)</definedName>
    <definedName name="barna_bwlec" localSheetId="46">OFFSET('Sims A'!#REF!,0,0,'Sims A'!$A$5)</definedName>
    <definedName name="barna_bwlec">OFFSET('Barnard A'!$G$53,0,0,'Barnard A'!$A$5)</definedName>
    <definedName name="barna_bwlsr" localSheetId="45">OFFSET('Silk R'!#REF!,0,0,'Silk R'!$A$5)</definedName>
    <definedName name="barna_bwlsr" localSheetId="46">OFFSET('Sims A'!#REF!,0,0,'Sims A'!$A$5)</definedName>
    <definedName name="barna_bwlsr">OFFSET('Barnard A'!$H$53,0,0,'Barnard A'!$A$5)</definedName>
    <definedName name="barna_wkt" localSheetId="45">OFFSET('Silk R'!#REF!,0,0,'Silk R'!$A$5)</definedName>
    <definedName name="barna_wkt" localSheetId="46">OFFSET('Sims A'!#REF!,0,0,'Sims A'!$A$5)</definedName>
    <definedName name="barna_wkt">OFFSET('Barnard A'!$D$53,0,0,'Barnard A'!$A$5)</definedName>
    <definedName name="barna_yrs" localSheetId="45">OFFSET('Silk R'!#REF!,0,0,'Silk R'!$A$4)</definedName>
    <definedName name="barna_yrs" localSheetId="46">OFFSET('Sims A'!#REF!,0,0,'Sims A'!$A$4)</definedName>
    <definedName name="barna_yrs">OFFSET('Barnard A'!$A$8,0,0,'Barnard A'!$A$4)</definedName>
    <definedName name="barrs_batav">OFFSET('Barr S'!$I$7,0,0,'Barr S'!$A$4)</definedName>
    <definedName name="barrs_batrun">OFFSET('Barr S'!$F$7,0,0,'Barr S'!$A$4)</definedName>
    <definedName name="barrs_bwlav">OFFSET('Barr S'!$I$45,0,0,'Barr S'!$A$5)</definedName>
    <definedName name="barrs_bwlec">OFFSET('Barr S'!$G$45,0,0,'Barr S'!$A$5)</definedName>
    <definedName name="barrs_bwlsr">OFFSET('Barr S'!$H$45,0,0,'Barr S'!$A$5)</definedName>
    <definedName name="barrs_wkt">OFFSET('Barr S'!$D$45,0,0,'Barr S'!$A$5)</definedName>
    <definedName name="barrs_yrs">OFFSET('Barr S'!$A$7,0,0,'Barr S'!$A$4)</definedName>
    <definedName name="bingj_batav">OFFSET('Bingham J'!$I$7,0,0,'Bingham J'!$A$4)</definedName>
    <definedName name="bingj_batrun">OFFSET('Bingham J'!$F$7,0,0,'Bingham J'!$A$4)</definedName>
    <definedName name="bingj_bwlav">OFFSET('Bingham J'!$I$41,0,0,'Bingham J'!$B$4)</definedName>
    <definedName name="bingj_bwlec">OFFSET('Bingham J'!$G$41,0,0,'Bingham J'!$B$4)</definedName>
    <definedName name="bingj_bwlsr">OFFSET('Bingham J'!$H$41,0,0,'Bingham J'!$B$4)</definedName>
    <definedName name="bingj_wkt">OFFSET('Bingham J'!$D$41,0,0,'Bingham J'!$B$4)</definedName>
    <definedName name="bingj_yrs">OFFSET('Bingham J'!$A$7,0,0,'Bingham J'!$A$4)</definedName>
    <definedName name="bootr_batav">OFFSET('Booth R'!$I$7,0,0,'Booth R'!$A$4)</definedName>
    <definedName name="bootr_batrun">OFFSET('Booth R'!$F$7,0,0,'Booth R'!$A$4)</definedName>
    <definedName name="bootr_bwlav">OFFSET('Booth R'!$I$50,0,0,'Booth R'!$B$4)</definedName>
    <definedName name="bootr_bwlec">OFFSET('Booth R'!$G$50,0,0,'Booth R'!$B$4)</definedName>
    <definedName name="bootr_bwlsr">OFFSET('Booth R'!$H$50,0,0,'Booth R'!$B$4)</definedName>
    <definedName name="bootr_bwlyrs">OFFSET('Booth R'!$A$50,0,0,'Booth R'!$B$4)</definedName>
    <definedName name="bootr_wkt">OFFSET('Booth R'!$D$50,0,0,'Booth R'!$B$4)</definedName>
    <definedName name="bootr_yrs">OFFSET('Booth R'!$A$7,0,0,'Booth R'!$A$4)</definedName>
    <definedName name="bormt_batav">OFFSET('Borman T'!$I$7,0,0,'Borman T'!$A$4)</definedName>
    <definedName name="bormt_batrun">OFFSET('Borman T'!$F$7,0,0,'Borman T'!$A$4)</definedName>
    <definedName name="bormt_batyrs">OFFSET('Borman T'!$A$7,0,0,'Borman T'!$A$4)</definedName>
    <definedName name="bormt_bwlav">OFFSET('Borman T'!$I$41,0,0,'Borman T'!$B$4)</definedName>
    <definedName name="bormt_bwlec">OFFSET('Borman T'!$G$41,0,0,'Borman T'!$B$4)</definedName>
    <definedName name="bormt_bwlsr">OFFSET('Borman T'!$H$41,0,0,'Borman T'!$B$4)</definedName>
    <definedName name="bormt_bwlwkt">OFFSET('Borman T'!$D$41,0,0,'Borman T'!$B$4)</definedName>
    <definedName name="bormt_bwlyrs">OFFSET('Borman T'!$A$41,0,0,'Borman T'!$B$4)</definedName>
    <definedName name="carsa_batav">OFFSET('Carsberg T'!$I$7,0,0,'Carsberg T'!$A$4)</definedName>
    <definedName name="carsa_batrun">OFFSET('Carsberg T'!$F$7,0,0,'Carsberg T'!$A$4)</definedName>
    <definedName name="carsa_yrs">OFFSET('Carsberg T'!$A$7,0,0,'Carsberg T'!$A$4)</definedName>
    <definedName name="dreva_batav">OFFSET('Drever A'!$J$8,0,0,'Drever A'!$C$1)</definedName>
    <definedName name="dreva_batrun">OFFSET('Drever A'!$G$8,0,0,'Drever A'!$C$1)</definedName>
    <definedName name="dreva_bwlav">OFFSET('Drever A'!#REF!,0,0,'Drever A'!$D$2)</definedName>
    <definedName name="dreva_bwlec">OFFSET('Drever A'!#REF!,0,0,'Drever A'!$D$2)</definedName>
    <definedName name="dreva_bwlsr">OFFSET('Drever A'!#REF!,0,0,'Drever A'!$D$2)</definedName>
    <definedName name="dreva_wkt">OFFSET('Drever A'!#REF!,0,0,'Drever A'!$D$2)</definedName>
    <definedName name="dreva_yrs">OFFSET('Drever A'!$B$8,0,0,'Drever A'!$C$1)</definedName>
    <definedName name="elbua_batav">OFFSET('Elburn A'!$I$7,0,0,'Elburn A'!$A$4)</definedName>
    <definedName name="elbua_batrun">OFFSET('Elburn A'!$F$7,0,0,'Elburn A'!$A$4)</definedName>
    <definedName name="elbua_bwlav">OFFSET('Elburn A'!$I$45,0,0,'Elburn A'!$A$4)</definedName>
    <definedName name="elbua_bwlec">OFFSET('Elburn A'!$G$45,0,0,'Elburn A'!$A$4)</definedName>
    <definedName name="elbua_bwlsr">OFFSET('Elburn A'!$H$45,0,0,'Elburn A'!$A$4)</definedName>
    <definedName name="elbua_wkt">OFFSET('Elburn A'!$D$45,0,0,'Elburn A'!$A$4)</definedName>
    <definedName name="elbua_yrs">OFFSET('Elburn A'!$A$7,0,0,'Elburn A'!$A$4)</definedName>
    <definedName name="gallb_batav">OFFSET('Gallant B'!$I$7,0,0,'Gallant B'!$A$4)</definedName>
    <definedName name="gallb_batrun">OFFSET('Gallant B'!$F$7,0,0,'Gallant B'!$A$4)</definedName>
    <definedName name="gallb_bwlav">OFFSET('Gallant B'!$I$46,0,0,'Gallant B'!$A$4)</definedName>
    <definedName name="gallb_bwlec">OFFSET('Gallant B'!$G$46,0,0,'Gallant B'!$A$4)</definedName>
    <definedName name="gallb_bwlsr">OFFSET('Gallant B'!$H$46,0,0,'Gallant B'!$A$4)</definedName>
    <definedName name="gallb_wkt">OFFSET('Gallant B'!$D$46,0,0,'Gallant B'!$A$4)</definedName>
    <definedName name="gallb_yrs">OFFSET('Gallant B'!$A$7,0,0,'Gallant B'!$A$4)</definedName>
    <definedName name="gallg_batav">OFFSET('Gallant G'!$I$8,0,0,'Gallant G'!$A$4)</definedName>
    <definedName name="gallg_batrun">OFFSET('Gallant G'!$F$8,0,0,'Gallant G'!$A$4)</definedName>
    <definedName name="gallg_bwlav">OFFSET('Gallant G'!$I$43,0,0,'Gallant G'!$A$5)</definedName>
    <definedName name="gallg_bwlec">OFFSET('Gallant G'!$G$43,0,0,'Gallant G'!$A$5)</definedName>
    <definedName name="gallg_bwlsr">OFFSET('Gallant G'!$H$43,0,0,'Gallant G'!$A$5)</definedName>
    <definedName name="gallg_wkt">OFFSET('Gallant G'!$D$43,0,0,'Gallant G'!$A$4)</definedName>
    <definedName name="gallg_yrs">OFFSET('Gallant G'!$A$8,0,0,'Gallant G'!$A$4)</definedName>
    <definedName name="gallj_batav">OFFSET('Gallant J'!$I$8,0,0,'Gallant J'!$D$2)</definedName>
    <definedName name="gallj_batrun">OFFSET('Gallant J'!$F$8,0,0,'Gallant J'!$D$2)</definedName>
    <definedName name="gallj_bwlav">OFFSET('Gallant J'!$I$41,0,0,'Gallant J'!$D$2)</definedName>
    <definedName name="gallj_bwlec">OFFSET('Gallant J'!$G$41,0,0,'Gallant J'!$D$2)</definedName>
    <definedName name="gallj_bwlsr">OFFSET('Gallant J'!$H$41,0,0,'Gallant J'!$D$2)</definedName>
    <definedName name="gallj_wkt">OFFSET('Gallant J'!$D$41,0,0,'Gallant J'!$D$2)</definedName>
    <definedName name="gallj_yrs">OFFSET('Gallant J'!$A$8,0,0,'Gallant J'!$D$2)</definedName>
    <definedName name="gilbj_batav">OFFSET('Gilbert J'!$I$7,0,0,'Gilbert J'!$A$4)</definedName>
    <definedName name="gilbj_batrun">OFFSET('Gilbert J'!$F$7,0,0,'Gilbert J'!$A$4)</definedName>
    <definedName name="gilbj_bwlav">OFFSET('Gilbert J'!$I$58,0,0,'Gilbert J'!$B$4)</definedName>
    <definedName name="gilbj_bwlec">OFFSET('Gilbert J'!$G$58,0,0,'Gilbert J'!$B$4)</definedName>
    <definedName name="gilbj_bwlsr">OFFSET('Gilbert J'!$H$58,0,0,'Gilbert J'!$B$4)</definedName>
    <definedName name="gilbj_bwlyrs">OFFSET('Gilbert J'!$A$58,0,0,'Gilbert J'!$B$4)</definedName>
    <definedName name="gilbj_wkt">OFFSET('Gilbert J'!$D$58,0,0,'Gilbert J'!$B$4)</definedName>
    <definedName name="gilbj_yrs">OFFSET('Gilbert J'!$A$7,0,0,'Gilbert J'!$A$4)</definedName>
    <definedName name="gilbs_batav">OFFSET('Gilbert S'!$I$7,0,0,'Gilbert S'!$A$4)</definedName>
    <definedName name="gilbs_batrun">OFFSET('Gilbert S'!$F$7,0,0,'Gilbert S'!$A$4)</definedName>
    <definedName name="gilbs_wktot">OFFSET('Gilbert S'!$E$63,0,0,'Gilbert S'!$B$4)</definedName>
    <definedName name="gilbs_wkyrs">OFFSET('Gilbert S'!$A$60,0,0,'Gilbert S'!$B$4)</definedName>
    <definedName name="gilbs_yrs">OFFSET('Gilbert S'!$A$7,0,0,'Gilbert S'!$A$4)</definedName>
    <definedName name="goodfs_batav">OFFSET('Goodfellow S'!$I$7,0,0,'Goodfellow S'!$A$4)</definedName>
    <definedName name="goodfs_batrun">OFFSET('Goodfellow S'!$F$7,0,0,'Goodfellow S'!$A$4)</definedName>
    <definedName name="goodfs_batyrs">OFFSET('Goodfellow S'!$A$7,0,0,'Goodfellow S'!$A$4)</definedName>
    <definedName name="goodfs_bwlav">OFFSET('Goodfellow S'!$I$38,0,0,'Goodfellow S'!$B$4)</definedName>
    <definedName name="goodfs_bwlec">OFFSET('Goodfellow S'!$G$38,0,0,'Goodfellow S'!$B$4)</definedName>
    <definedName name="goodfs_bwlsr">OFFSET('Goodfellow S'!$H$38,0,0,'Goodfellow S'!$B$4)</definedName>
    <definedName name="goodfs_bwlwkt">OFFSET('Goodfellow S'!$D$38,0,0,'Goodfellow S'!$B$4)</definedName>
    <definedName name="goodfs_bwlyrs">OFFSET('Goodfellow S'!$A$38,0,0,'Goodfellow S'!$B$4)</definedName>
    <definedName name="hawkc_batav" localSheetId="27">OFFSET('Holland R'!#REF!,0,0,'Holland R'!$A$4)</definedName>
    <definedName name="hawkc_batav">OFFSET('Hawkins C'!$I$7,0,0,'Hawkins C'!$A$4)</definedName>
    <definedName name="hawkc_batrun" localSheetId="27">OFFSET('Holland R'!#REF!,0,0,'Holland R'!$A$4)</definedName>
    <definedName name="hawkc_batrun">OFFSET('Hawkins C'!$F$7,0,0,'Hawkins C'!$A$4)</definedName>
    <definedName name="hawkc_bwlav" localSheetId="27">OFFSET('Holland R'!#REF!,0,0,'Holland R'!$A$4)</definedName>
    <definedName name="hawkc_bwlav">OFFSET('Hawkins C'!$I$42,0,0,'Hawkins C'!$A$4)</definedName>
    <definedName name="hawkc_bwlec" localSheetId="27">OFFSET('Holland R'!#REF!,0,0,'Holland R'!$A$4)</definedName>
    <definedName name="hawkc_bwlec">OFFSET('Hawkins C'!$G$42,0,0,'Hawkins C'!$A$4)</definedName>
    <definedName name="hawkc_bwlsr" localSheetId="27">OFFSET('Holland R'!#REF!,0,0,'Holland R'!$A$4)</definedName>
    <definedName name="hawkc_bwlsr">OFFSET('Hawkins C'!$H$42,0,0,'Hawkins C'!$A$4)</definedName>
    <definedName name="hawkc_wkts" localSheetId="27">OFFSET('Holland R'!#REF!,0,0,'Holland R'!$A$4)</definedName>
    <definedName name="hawkc_wkts">OFFSET('Hawkins C'!$D$42,0,0,'Hawkins C'!$A$4)</definedName>
    <definedName name="hawkc_yrs" localSheetId="27">OFFSET('Holland R'!#REF!,0,0,'Holland R'!$A$4)</definedName>
    <definedName name="hawkc_yrs">OFFSET('Hawkins C'!$A$7,0,0,'Hawkins C'!$A$4)</definedName>
    <definedName name="hollr_batav">OFFSET('Holland R'!$I$7,0,0,'Holland R'!$A$4)</definedName>
    <definedName name="hollr_batrun">OFFSET('Holland R'!$F$7,0,0,'Holland R'!$A$4)</definedName>
    <definedName name="hollr_batyrs">OFFSET('Holland R'!$A$7,0,0,'Holland R'!$A$4)</definedName>
    <definedName name="hollr_bwlav">OFFSET('Holland R'!$I$41,0,0,'Holland R'!$B$4)</definedName>
    <definedName name="hollr_bwlec">OFFSET('Holland R'!$G$41,0,0,'Holland R'!$B$4)</definedName>
    <definedName name="hollr_bwlsr">OFFSET('Holland R'!$H$41,0,0,'Holland R'!$B$4)</definedName>
    <definedName name="hollr_bwlyrs">OFFSET('Holland R'!$A$41,0,0,'Holland R'!$B$4)</definedName>
    <definedName name="hollr_wkts">OFFSET('Holland R'!$D$41,0,0,'Holland R'!$B$4)</definedName>
    <definedName name="hutcg_batav">OFFSET('Hutchings G'!$I$7,0,0,'Hutchings G'!$A$4)</definedName>
    <definedName name="hutcg_batrun">OFFSET('Hutchings G'!$F$7,0,0,'Hutchings G'!$A$4)</definedName>
    <definedName name="hutcg_yrs">OFFSET('Hutchings G'!$A$7,0,0,'Hutchings G'!$A$4)</definedName>
    <definedName name="hymasc_batav">OFFSET('Hymas C'!$I$7,0,0,'Hymas C'!$A$4)</definedName>
    <definedName name="hymasc_batrun">OFFSET('Hymas C'!$F$7,0,0,'Hymas C'!$A$4)</definedName>
    <definedName name="hymasc_batyrs">OFFSET('Hymas C'!$A$7,0,0,'Hymas C'!$A$4)</definedName>
    <definedName name="hymasc_bwlav">OFFSET('Hymas C'!$I$38,0,0,'Hymas C'!$B$4)</definedName>
    <definedName name="hymasc_bwlec">OFFSET('Hymas C'!$G$38,0,0,'Hymas C'!$B$4)</definedName>
    <definedName name="hymasc_bwlsr">OFFSET('Hymas C'!$H$38,0,0,'Hymas C'!$B$4)</definedName>
    <definedName name="hymasc_bwlwkt">OFFSET('Hymas C'!$D$38,0,0,'Hymas C'!$B$4)</definedName>
    <definedName name="hymasc_bwlyrs">OFFSET('Hymas C'!$A$38,0,0,'Hymas C'!$B$4)</definedName>
    <definedName name="hymasd_batav">OFFSET('Hymas D'!$I$7,0,0,'Hymas D'!$A$4)</definedName>
    <definedName name="hymasd_batrun">OFFSET('Hymas D'!$F$7,0,0,'Hymas D'!$A$4)</definedName>
    <definedName name="hymasd_batyrs">OFFSET('Hymas D'!$A$7,0,0,'Hymas D'!$A$4)</definedName>
    <definedName name="hymasd_bwlav">OFFSET('Hymas D'!$I$38,0,0,'Hymas D'!$B$4)</definedName>
    <definedName name="hymasd_bwlec">OFFSET('Hymas D'!$G$38,0,0,'Hymas D'!$B$4)</definedName>
    <definedName name="hymasd_bwlsr">OFFSET('Hymas D'!$H$38,0,0,'Hymas D'!$B$4)</definedName>
    <definedName name="hymasd_bwlwkt">OFFSET('Hymas D'!$D$38,0,0,'Hymas D'!$B$4)</definedName>
    <definedName name="hymasd_bwlyrs">OFFSET('Hymas D'!$A$38,0,0,'Hymas D'!$B$4)</definedName>
    <definedName name="linneyr_batav">OFFSET('Linney R'!$I$7,0,0,'Linney R'!$A$4)</definedName>
    <definedName name="linneyr_batrun">OFFSET('Linney R'!$F$7,0,0,'Linney R'!$A$4)</definedName>
    <definedName name="linneyr_batyrs">OFFSET('Linney R'!$A$7,0,0,'Linney R'!$A$4)</definedName>
    <definedName name="linneyr_bwlav">OFFSET('Linney R'!$I$44,0,0,'Linney R'!$B$4)</definedName>
    <definedName name="linneyr_bwlec">OFFSET('Linney R'!$G$44,0,0,'Linney R'!$B$4)</definedName>
    <definedName name="linneyr_bwlsr">OFFSET('Linney R'!$H$44,0,0,'Linney R'!$B$4)</definedName>
    <definedName name="linneyr_bwlwkt">OFFSET('Linney R'!$D$44,0,0,'Linney R'!$B$4)</definedName>
    <definedName name="linneyr_bwlyrs">OFFSET('Linney R'!$A$44,0,0,'Linney R'!$B$4)</definedName>
    <definedName name="littles_batav">OFFSET('Little S'!$I$7,0,0,'Little S'!$A$4)</definedName>
    <definedName name="littles_batrun">OFFSET('Little S'!$F$7,0,0,'Little S'!$A$4)</definedName>
    <definedName name="littles_batyrs">OFFSET('Little S'!$A$7,0,0,'Little S'!$A$4)</definedName>
    <definedName name="littles_bwlav">OFFSET('Little S'!$I$37,0,0,'Little S'!$B$4)</definedName>
    <definedName name="littles_bwlec">OFFSET('Little S'!$G$37,0,0,'Little S'!$B$4)</definedName>
    <definedName name="littles_bwlsr">OFFSET('Little S'!$H$37,0,0,'Little S'!$B$4)</definedName>
    <definedName name="littles_bwlwkt">OFFSET('Little S'!$D$37,0,0,'Little S'!$B$4)</definedName>
    <definedName name="littles_bwlyrs">OFFSET('Little S'!$A$37,0,0,'Little S'!$B$4)</definedName>
    <definedName name="mattc_batav">OFFSET('Matthews C'!$J$8,0,0,'Matthews C'!$E$1)</definedName>
    <definedName name="mattc_batrun">OFFSET('Matthews C'!$G$8,0,0,'Matthews C'!$E$1)</definedName>
    <definedName name="mattc_bwlav">OFFSET('Matthews C'!$K$37,0,0,'Matthews C'!$F$1)</definedName>
    <definedName name="mattc_bwlec">OFFSET('Matthews C'!$I$37,0,0,'Matthews C'!$F$1)</definedName>
    <definedName name="mattc_bwlsr">OFFSET('Matthews C'!$J$37,0,0,'Matthews C'!$F$1)</definedName>
    <definedName name="mattc_bwlyrs">OFFSET('Matthews C'!$C$37,0,0,'Matthews C'!$F$1)</definedName>
    <definedName name="mattc_wkts">OFFSET('Matthews C'!$F$37,0,0,'Matthews C'!$F$1)</definedName>
    <definedName name="mattc_yrs">OFFSET('Matthews C'!$B$8,0,0,'Matthews C'!$E$1)</definedName>
    <definedName name="mattk_batav">OFFSET('Matthews K'!$I$8,0,0,'Matthews K'!$A$4)</definedName>
    <definedName name="mattk_batrun">OFFSET('Matthews K'!$F$8,0,0,'Matthews K'!$A$4)</definedName>
    <definedName name="mattk_bwlav">OFFSET('Matthews K'!$I$44,0,0,'Matthews K'!$A$5)</definedName>
    <definedName name="mattk_bwlec">OFFSET('Matthews K'!$G$44,0,0,'Matthews K'!$A$5)</definedName>
    <definedName name="mattk_bwlsr">OFFSET('Matthews K'!$H$44,0,0,'Matthews K'!$A$5)</definedName>
    <definedName name="mattk_bwlyrs">OFFSET('Matthews K'!$A$44,0,0,'Matthews K'!$A$5)</definedName>
    <definedName name="mattk_wkts">OFFSET('Matthews K'!$D$44,0,0,'Matthews K'!$A$5)</definedName>
    <definedName name="mattk_yrs">OFFSET('Matthews K'!$A$8,0,0,'Matthews K'!$A$4)</definedName>
    <definedName name="mimmc_batav">OFFSET('Mimmack C'!$I$7,0,0,'Mimmack C'!$A$4)</definedName>
    <definedName name="mimmc_batrun">OFFSET('Mimmack C'!$F$7,0,0,'Mimmack C'!$A$4)</definedName>
    <definedName name="mimmc_batyrs">OFFSET('Mimmack C'!$A$7,0,0,'Mimmack C'!$A$4)</definedName>
    <definedName name="mimmc_bwlav">OFFSET('Mimmack C'!$I$68,0,0,'Mimmack C'!$A$4)</definedName>
    <definedName name="mimmc_bwlec">OFFSET('Mimmack C'!$G$68,0,0,'Mimmack C'!$A$4)</definedName>
    <definedName name="mimmc_bwlsr">OFFSET('Mimmack C'!$H$68,0,0,'Mimmack C'!$A$4)</definedName>
    <definedName name="mimmc_bwlyrs">OFFSET('Mimmack C'!$A$68,0,0,'Mimmack C'!$B$4)</definedName>
    <definedName name="mimmc_wkts">OFFSET('Mimmack C'!$D$68,0,0,'Mimmack C'!$A$4)</definedName>
    <definedName name="_xlnm.Print_Area" localSheetId="15">'Drever A'!$A$2:$Q$89</definedName>
    <definedName name="_xlnm.Print_Area" localSheetId="29">'Matthews C'!$A$2:$N$84</definedName>
    <definedName name="regists_batav">OFFSET('Register S'!$I$7,0,0,'Register S'!$A$4)</definedName>
    <definedName name="regists_batrun">OFFSET('Register S'!$F$7,0,0,'Register S'!$A$4)</definedName>
    <definedName name="regists_batyrs">OFFSET('Register S'!$A$7,0,0,'Register S'!$A$4)</definedName>
    <definedName name="regists_bwlav">OFFSET('Register S'!$I$38,0,0,'Register S'!$B$4)</definedName>
    <definedName name="regists_bwlec">OFFSET('Register S'!$G$38,0,0,'Register S'!$B$4)</definedName>
    <definedName name="regists_bwlsr">OFFSET('Register S'!$H$38,0,0,'Register S'!$B$4)</definedName>
    <definedName name="regists_bwlwkt">OFFSET('Register S'!$D$38,0,0,'Register S'!$B$4)</definedName>
    <definedName name="regists_bwlyrs">OFFSET('Register S'!$A$38,0,0,'Register S'!$B$4)</definedName>
    <definedName name="rossj_batav">OFFSET('Ross J'!$I$8,0,0,'Ross J'!$A$4)</definedName>
    <definedName name="rossj_batrun">OFFSET('Ross J'!$F$8,0,0,'Ross J'!$A$4)</definedName>
    <definedName name="rossj_bwlav">OFFSET('Ross J'!$I$41,0,0,'Ross J'!$A$5)</definedName>
    <definedName name="rossj_bwlec">OFFSET('Ross J'!$G$41,0,0,'Ross J'!$A$5)</definedName>
    <definedName name="rossj_bwlsr">OFFSET('Ross J'!$H$41,0,0,'Ross J'!$A$5)</definedName>
    <definedName name="rossj_wkt">OFFSET('Ross J'!$D$41,0,0,'Ross J'!$A$5)</definedName>
    <definedName name="rossj_wkts">OFFSET('Ross J'!$D$41,0,0,'Ross J'!$A$5)</definedName>
    <definedName name="rossj_yrs">OFFSET('Ross J'!$A$8,0,0,'Ross J'!$A$4)</definedName>
    <definedName name="russt_batav">OFFSET('Russell T'!$I$6,0,0,'Russell T'!$A$4)</definedName>
    <definedName name="russt_batrun">OFFSET('Russell T'!$F$6,0,0,'Russell T'!$A$4)</definedName>
    <definedName name="russt_bwlav">OFFSET('Russell T'!$I$41,0,0,'Russell T'!$A$4)</definedName>
    <definedName name="russt_bwlec">OFFSET('Russell T'!$G$41,0,0,'Russell T'!$A$4)</definedName>
    <definedName name="russt_bwlsr">OFFSET('Russell T'!$H$41,0,0,'Russell T'!$A$4)</definedName>
    <definedName name="russt_wkts">OFFSET('Russell T'!$D$41,0,0,'Russell T'!$A$4)</definedName>
    <definedName name="russt_yrs">OFFSET('Russell T'!$A$6,0,0,'Russell T'!$A$4)</definedName>
    <definedName name="schop_batav">OFFSET('Scholes P'!$I$7,0,0,'Scholes P'!$A$4)</definedName>
    <definedName name="schop_batrun">OFFSET('Scholes P'!$F$7,0,0,'Scholes P'!$A$4)</definedName>
    <definedName name="schop_yrs">OFFSET('Scholes P'!$A$7,0,0,'Scholes P'!$A$4)</definedName>
    <definedName name="scotd_batav">OFFSET('Scott D'!$I$7,0,0,'Scott D'!$A$4)</definedName>
    <definedName name="scotd_batrun">OFFSET('Scott D'!$F$7,0,0,'Scott D'!$A$4)</definedName>
    <definedName name="scotd_bwlav">OFFSET('Scott D'!$I$52,0,0,'Scott D'!$B$4)</definedName>
    <definedName name="scotd_bwlec">OFFSET('Scott D'!$G$52,0,0,'Scott D'!$B$4)</definedName>
    <definedName name="scotd_bwlsr">OFFSET('Scott D'!$H$52,0,0,'Scott D'!$B$4)</definedName>
    <definedName name="scotd_bwlyrs">OFFSET('Scott D'!$A$52,0,0,'Scott D'!$B$4)</definedName>
    <definedName name="scotd_wkts">OFFSET('Scott D'!$D$52,0,0,'Scott D'!$B$4)</definedName>
    <definedName name="scotd_yrs">OFFSET('Scott D'!$A$7,0,0,'Scott D'!$A$4)</definedName>
    <definedName name="scott_d">'Scott D'!$C$1</definedName>
    <definedName name="silkr_batav">OFFSET('Silk R'!$I$7,0,0,'Silk R'!$A$4)</definedName>
    <definedName name="silkr_batrun">OFFSET('Silk R'!$F$7,0,0,'Silk R'!$A$4)</definedName>
    <definedName name="silkr_bwlav">OFFSET('Silk R'!$I$38,0,0,'Silk R'!$A$5)</definedName>
    <definedName name="silkr_bwlec">OFFSET('Silk R'!$G$38,0,0,'Silk R'!$A$5)</definedName>
    <definedName name="silkr_bwlsr">OFFSET('Silk R'!$H$38,0,0,'Silk R'!$A$5)</definedName>
    <definedName name="silkr_wkt">OFFSET('Silk R'!$D$38,0,0,'Silk R'!$A$5)</definedName>
    <definedName name="silkr_yrs">OFFSET('Silk R'!$A$7,0,0,'Silk R'!$A$4)</definedName>
    <definedName name="slemw_batrun">OFFSET('Slemming W'!$F$7,0,0,'Slemming W'!$A$4)</definedName>
    <definedName name="slemw_yrs">OFFSET('Slemming W'!$A$7,0,0,'Slemming W'!$A$4)</definedName>
    <definedName name="smitb_batav">OFFSET('Morgan-S B'!$I$7,0,0,'Morgan-S B'!$D$2)</definedName>
    <definedName name="smitb_batrun">OFFSET('Morgan-S B'!$F$7,0,0,'Morgan-S B'!$D$2)</definedName>
    <definedName name="smitb_yrs">OFFSET('Morgan-S B'!$A$7,0,0,'Morgan-S B'!$D$2)</definedName>
    <definedName name="taylp_batav">OFFSET('Taylor P'!$I$7,0,0,'Taylor P'!$A$4)</definedName>
    <definedName name="taylp_batrun">OFFSET('Taylor P'!$F$7,0,0,'Taylor P'!$A$4)</definedName>
    <definedName name="taylp_bwlav">OFFSET('Taylor P'!$I$67,0,0,'Taylor P'!$A$4)</definedName>
    <definedName name="taylp_bwlec">OFFSET('Taylor P'!$G$67,0,0,'Taylor P'!$A$4)</definedName>
    <definedName name="taylp_bwlsr">OFFSET('Taylor P'!$H$67,0,0,'Taylor P'!$A$4)</definedName>
    <definedName name="taylp_wkts">OFFSET('Taylor P'!$D$67,0,0,'Taylor P'!$A$4)</definedName>
    <definedName name="taylp_yrs">OFFSET('Taylor P'!$A$7,0,0,'Taylor P'!$A$4)</definedName>
    <definedName name="team_name">#REF!</definedName>
    <definedName name="woodc_batav">OFFSET('Wood C'!$I$7,0,0,'Wood C'!$A$4)</definedName>
    <definedName name="woodc_batrun">OFFSET('Wood C'!$F$7,0,0,'Wood C'!$A$4)</definedName>
    <definedName name="woodc_bwlav">OFFSET('Wood C'!$I$65,0,0,'Wood C'!$A$4)</definedName>
    <definedName name="woodc_bwlec">OFFSET('Wood C'!$G$65,0,0,'Wood C'!$A$4)</definedName>
    <definedName name="woodc_bwlsr">OFFSET('Wood C'!$H$65,0,0,'Wood C'!$A$4)</definedName>
    <definedName name="woodc_wkts">OFFSET('Wood C'!$D$65,0,0,'Wood C'!$A$4)</definedName>
    <definedName name="woodc_yrs">OFFSET('Wood C'!$A$7,0,0,'Wood C'!$A$4)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16" l="1"/>
  <c r="L99" i="16"/>
  <c r="G99" i="16"/>
  <c r="H99" i="16"/>
  <c r="I99" i="16"/>
  <c r="J99" i="16"/>
  <c r="C99" i="16"/>
  <c r="D99" i="16"/>
  <c r="E99" i="16"/>
  <c r="F99" i="16"/>
  <c r="B99" i="16"/>
  <c r="L63" i="16"/>
  <c r="K8" i="16"/>
  <c r="L90" i="16"/>
  <c r="M15" i="60"/>
  <c r="J105" i="16"/>
  <c r="J101" i="16"/>
  <c r="K43" i="16"/>
  <c r="K51" i="16"/>
  <c r="L15" i="60"/>
  <c r="F39" i="80"/>
  <c r="F101" i="16"/>
  <c r="E39" i="80"/>
  <c r="E101" i="16"/>
  <c r="D39" i="80"/>
  <c r="D101" i="16"/>
  <c r="C39" i="80"/>
  <c r="C101" i="16"/>
  <c r="B39" i="80"/>
  <c r="B101" i="16"/>
  <c r="I36" i="80"/>
  <c r="H36" i="80"/>
  <c r="G36" i="80"/>
  <c r="B4" i="80"/>
  <c r="A4" i="80"/>
  <c r="F39" i="79"/>
  <c r="F105" i="16"/>
  <c r="E39" i="79"/>
  <c r="E105" i="16"/>
  <c r="D39" i="79"/>
  <c r="D105" i="16"/>
  <c r="C39" i="79"/>
  <c r="C105" i="16"/>
  <c r="I36" i="79"/>
  <c r="H36" i="79"/>
  <c r="G36" i="79"/>
  <c r="B4" i="79"/>
  <c r="A4" i="79"/>
  <c r="H37" i="79"/>
  <c r="G37" i="80"/>
  <c r="G39" i="80"/>
  <c r="G101" i="16"/>
  <c r="H37" i="80"/>
  <c r="I39" i="80"/>
  <c r="I101" i="16"/>
  <c r="H39" i="80"/>
  <c r="H101" i="16"/>
  <c r="I7" i="80"/>
  <c r="I37" i="80"/>
  <c r="I39" i="79"/>
  <c r="I105" i="16"/>
  <c r="H39" i="79"/>
  <c r="H105" i="16"/>
  <c r="G37" i="79"/>
  <c r="B39" i="79"/>
  <c r="I37" i="79"/>
  <c r="I7" i="79"/>
  <c r="G39" i="79"/>
  <c r="G105" i="16"/>
  <c r="B105" i="16"/>
  <c r="O10" i="53"/>
  <c r="B43" i="19"/>
  <c r="O14" i="53"/>
  <c r="O9" i="53"/>
  <c r="O11" i="53"/>
  <c r="O13" i="53"/>
  <c r="O15" i="53"/>
  <c r="O8" i="53"/>
  <c r="O12" i="53"/>
  <c r="O8" i="69"/>
  <c r="O9" i="69"/>
  <c r="O7" i="69"/>
  <c r="L16" i="49"/>
  <c r="M16" i="49"/>
  <c r="N14" i="52"/>
  <c r="N12" i="52"/>
  <c r="N10" i="52"/>
  <c r="N16" i="52"/>
  <c r="N9" i="52"/>
  <c r="N11" i="52"/>
  <c r="N13" i="52"/>
  <c r="N15" i="52"/>
  <c r="N7" i="52"/>
  <c r="N8" i="52"/>
  <c r="M21" i="33"/>
  <c r="N21" i="33"/>
  <c r="N28" i="9"/>
  <c r="M28" i="9"/>
  <c r="M20" i="32"/>
  <c r="N20" i="32"/>
  <c r="O20" i="20"/>
  <c r="N20" i="20"/>
  <c r="M20" i="20"/>
  <c r="M17" i="56"/>
  <c r="N17" i="56"/>
  <c r="L25" i="14"/>
  <c r="L27" i="15"/>
  <c r="I104" i="52"/>
  <c r="I102" i="52"/>
  <c r="C4" i="52"/>
  <c r="H104" i="52"/>
  <c r="D107" i="52"/>
  <c r="I103" i="52"/>
  <c r="I105" i="52"/>
  <c r="E107" i="52"/>
  <c r="C107" i="52"/>
  <c r="H103" i="52"/>
  <c r="F107" i="52"/>
  <c r="G107" i="52"/>
  <c r="I107" i="52"/>
  <c r="B107" i="52"/>
  <c r="H107" i="52"/>
  <c r="H105" i="52"/>
  <c r="J106" i="16"/>
  <c r="K57" i="16"/>
  <c r="A4" i="77"/>
  <c r="I39" i="77"/>
  <c r="H39" i="77"/>
  <c r="G39" i="77"/>
  <c r="I38" i="77"/>
  <c r="H38" i="77"/>
  <c r="G38" i="77"/>
  <c r="I8" i="77"/>
  <c r="I7" i="77"/>
  <c r="B4" i="77"/>
  <c r="I89" i="69"/>
  <c r="I88" i="69"/>
  <c r="I90" i="69"/>
  <c r="H40" i="67"/>
  <c r="H93" i="8"/>
  <c r="I40" i="67"/>
  <c r="I93" i="8"/>
  <c r="G40" i="77"/>
  <c r="H40" i="77"/>
  <c r="I9" i="77"/>
  <c r="I40" i="77"/>
  <c r="G93" i="8"/>
  <c r="I9" i="67"/>
  <c r="I35" i="8"/>
  <c r="I37" i="7"/>
  <c r="G40" i="67"/>
  <c r="H99" i="2"/>
  <c r="H63" i="36"/>
  <c r="I97" i="7"/>
  <c r="H97" i="7"/>
  <c r="I63" i="36"/>
  <c r="G97" i="7"/>
  <c r="G63" i="36"/>
  <c r="I24" i="36"/>
  <c r="I32" i="10"/>
  <c r="I13" i="60"/>
  <c r="I9" i="66"/>
  <c r="H90" i="69"/>
  <c r="I99" i="2"/>
  <c r="I40" i="69"/>
  <c r="H40" i="69"/>
  <c r="G40" i="69"/>
  <c r="I9" i="69"/>
  <c r="G99" i="2"/>
  <c r="I38" i="2"/>
  <c r="C4" i="12"/>
  <c r="G57" i="33"/>
  <c r="I57" i="33"/>
  <c r="H57" i="33"/>
  <c r="C78" i="16"/>
  <c r="D78" i="16"/>
  <c r="E78" i="16"/>
  <c r="F78" i="16"/>
  <c r="G78" i="16"/>
  <c r="H78" i="16"/>
  <c r="I78" i="16"/>
  <c r="J78" i="16"/>
  <c r="B78" i="16"/>
  <c r="C74" i="16"/>
  <c r="D74" i="16"/>
  <c r="E74" i="16"/>
  <c r="F74" i="16"/>
  <c r="G74" i="16"/>
  <c r="H74" i="16"/>
  <c r="I74" i="16"/>
  <c r="J74" i="16"/>
  <c r="B74" i="16"/>
  <c r="C70" i="16"/>
  <c r="D70" i="16"/>
  <c r="E70" i="16"/>
  <c r="F70" i="16"/>
  <c r="G70" i="16"/>
  <c r="H70" i="16"/>
  <c r="I70" i="16"/>
  <c r="J70" i="16"/>
  <c r="B70" i="16"/>
  <c r="C66" i="16"/>
  <c r="D66" i="16"/>
  <c r="E66" i="16"/>
  <c r="F66" i="16"/>
  <c r="G66" i="16"/>
  <c r="H66" i="16"/>
  <c r="I66" i="16"/>
  <c r="J66" i="16"/>
  <c r="B66" i="16"/>
  <c r="C64" i="16"/>
  <c r="D64" i="16"/>
  <c r="E64" i="16"/>
  <c r="F64" i="16"/>
  <c r="G64" i="16"/>
  <c r="H64" i="16"/>
  <c r="I64" i="16"/>
  <c r="J64" i="16"/>
  <c r="B64" i="16"/>
  <c r="E47" i="16"/>
  <c r="K24" i="16"/>
  <c r="D24" i="16"/>
  <c r="F24" i="16"/>
  <c r="G24" i="16"/>
  <c r="H24" i="16"/>
  <c r="I24" i="16"/>
  <c r="J24" i="16"/>
  <c r="L24" i="43"/>
  <c r="E24" i="43"/>
  <c r="E24" i="16"/>
  <c r="G24" i="43"/>
  <c r="K25" i="16"/>
  <c r="K20" i="16"/>
  <c r="E25" i="16"/>
  <c r="C20" i="16"/>
  <c r="D20" i="16"/>
  <c r="E20" i="16"/>
  <c r="F20" i="16"/>
  <c r="G20" i="16"/>
  <c r="H20" i="16"/>
  <c r="I20" i="16"/>
  <c r="J20" i="16"/>
  <c r="L29" i="18"/>
  <c r="E29" i="18"/>
  <c r="G29" i="18"/>
  <c r="C21" i="16"/>
  <c r="D21" i="16"/>
  <c r="E21" i="16"/>
  <c r="F21" i="16"/>
  <c r="G21" i="16"/>
  <c r="H21" i="16"/>
  <c r="I21" i="16"/>
  <c r="J21" i="16"/>
  <c r="K21" i="16"/>
  <c r="G27" i="15"/>
  <c r="E27" i="15"/>
  <c r="K15" i="16"/>
  <c r="I25" i="14"/>
  <c r="I23" i="14"/>
  <c r="G25" i="14"/>
  <c r="G15" i="16"/>
  <c r="E9" i="16"/>
  <c r="I6" i="16"/>
  <c r="J6" i="16"/>
  <c r="H6" i="16"/>
  <c r="G6" i="16"/>
  <c r="G31" i="13"/>
  <c r="E31" i="13"/>
  <c r="E6" i="16"/>
  <c r="I39" i="71"/>
  <c r="G39" i="71"/>
  <c r="H39" i="71"/>
  <c r="I40" i="65"/>
  <c r="I40" i="68"/>
  <c r="H40" i="68"/>
  <c r="H52" i="70"/>
  <c r="I9" i="71"/>
  <c r="G52" i="70"/>
  <c r="I52" i="70"/>
  <c r="I15" i="70"/>
  <c r="H40" i="65"/>
  <c r="G40" i="68"/>
  <c r="I9" i="68"/>
  <c r="I40" i="75"/>
  <c r="I24" i="38"/>
  <c r="G40" i="65"/>
  <c r="I9" i="65"/>
  <c r="H40" i="75"/>
  <c r="G40" i="75"/>
  <c r="I9" i="75"/>
  <c r="I30" i="12"/>
  <c r="H83" i="12"/>
  <c r="G83" i="12"/>
  <c r="H54" i="52"/>
  <c r="I54" i="52"/>
  <c r="G81" i="42"/>
  <c r="H81" i="42"/>
  <c r="H58" i="33"/>
  <c r="I58" i="33"/>
  <c r="I81" i="42"/>
  <c r="G58" i="33"/>
  <c r="G54" i="52"/>
  <c r="B4" i="12"/>
  <c r="I51" i="70"/>
  <c r="I23" i="38"/>
  <c r="L13" i="61"/>
  <c r="D13" i="61"/>
  <c r="F42" i="75"/>
  <c r="D42" i="75"/>
  <c r="C42" i="75"/>
  <c r="B42" i="75"/>
  <c r="L11" i="75"/>
  <c r="J11" i="75"/>
  <c r="J57" i="16"/>
  <c r="H11" i="75"/>
  <c r="H57" i="16"/>
  <c r="E11" i="75"/>
  <c r="E57" i="16"/>
  <c r="I29" i="12"/>
  <c r="I29" i="42"/>
  <c r="J87" i="16"/>
  <c r="E45" i="19"/>
  <c r="F42" i="67"/>
  <c r="F103" i="16"/>
  <c r="I38" i="67"/>
  <c r="I95" i="7"/>
  <c r="I35" i="7"/>
  <c r="E47" i="60"/>
  <c r="E93" i="16"/>
  <c r="C47" i="60"/>
  <c r="C93" i="16"/>
  <c r="B47" i="60"/>
  <c r="F15" i="60"/>
  <c r="B15" i="60"/>
  <c r="B27" i="16"/>
  <c r="F40" i="66"/>
  <c r="F104" i="16"/>
  <c r="B40" i="66"/>
  <c r="B104" i="16"/>
  <c r="L11" i="66"/>
  <c r="K52" i="16"/>
  <c r="J11" i="66"/>
  <c r="F11" i="66"/>
  <c r="F52" i="16"/>
  <c r="B11" i="66"/>
  <c r="B52" i="16"/>
  <c r="D92" i="69"/>
  <c r="C92" i="69"/>
  <c r="I7" i="69"/>
  <c r="I97" i="2"/>
  <c r="G97" i="2"/>
  <c r="F53" i="51"/>
  <c r="F86" i="16"/>
  <c r="D53" i="51"/>
  <c r="D86" i="16"/>
  <c r="C53" i="51"/>
  <c r="C86" i="16"/>
  <c r="B53" i="51"/>
  <c r="B86" i="16"/>
  <c r="L18" i="51"/>
  <c r="H18" i="51"/>
  <c r="H35" i="16"/>
  <c r="F18" i="51"/>
  <c r="B18" i="51"/>
  <c r="B35" i="16"/>
  <c r="H37" i="71"/>
  <c r="L11" i="71"/>
  <c r="G11" i="71"/>
  <c r="G46" i="16"/>
  <c r="C11" i="71"/>
  <c r="C46" i="16"/>
  <c r="F54" i="70"/>
  <c r="F92" i="16"/>
  <c r="G38" i="65"/>
  <c r="J50" i="16"/>
  <c r="H50" i="16"/>
  <c r="G50" i="16"/>
  <c r="F50" i="16"/>
  <c r="E50" i="16"/>
  <c r="D50" i="16"/>
  <c r="B50" i="16"/>
  <c r="F74" i="9"/>
  <c r="F69" i="16"/>
  <c r="D74" i="9"/>
  <c r="D69" i="16"/>
  <c r="C74" i="9"/>
  <c r="C69" i="16"/>
  <c r="O28" i="9"/>
  <c r="J28" i="9"/>
  <c r="J7" i="16"/>
  <c r="H28" i="9"/>
  <c r="H7" i="16"/>
  <c r="G28" i="9"/>
  <c r="G7" i="16"/>
  <c r="F28" i="9"/>
  <c r="F7" i="16"/>
  <c r="E28" i="9"/>
  <c r="E7" i="16"/>
  <c r="D28" i="9"/>
  <c r="D7" i="16"/>
  <c r="B28" i="9"/>
  <c r="B7" i="16"/>
  <c r="D58" i="32"/>
  <c r="D76" i="16"/>
  <c r="C58" i="32"/>
  <c r="C76" i="16"/>
  <c r="B58" i="32"/>
  <c r="O20" i="32"/>
  <c r="J20" i="32"/>
  <c r="J32" i="16"/>
  <c r="H20" i="32"/>
  <c r="H32" i="16"/>
  <c r="G20" i="32"/>
  <c r="G32" i="16"/>
  <c r="F20" i="32"/>
  <c r="F32" i="16"/>
  <c r="E20" i="32"/>
  <c r="E32" i="16"/>
  <c r="D20" i="32"/>
  <c r="D32" i="16"/>
  <c r="B20" i="32"/>
  <c r="B32" i="16"/>
  <c r="O17" i="56"/>
  <c r="J17" i="56"/>
  <c r="J53" i="16"/>
  <c r="H17" i="56"/>
  <c r="H53" i="16"/>
  <c r="G17" i="56"/>
  <c r="G53" i="16"/>
  <c r="F17" i="56"/>
  <c r="F53" i="16"/>
  <c r="E17" i="56"/>
  <c r="E53" i="16"/>
  <c r="D17" i="56"/>
  <c r="D53" i="16"/>
  <c r="B17" i="56"/>
  <c r="B53" i="16"/>
  <c r="J102" i="16"/>
  <c r="L31" i="13"/>
  <c r="B4" i="70"/>
  <c r="A4" i="70"/>
  <c r="A4" i="65"/>
  <c r="K45" i="16"/>
  <c r="E42" i="75"/>
  <c r="A5" i="75"/>
  <c r="A4" i="75"/>
  <c r="H88" i="69"/>
  <c r="C4" i="69"/>
  <c r="G55" i="18"/>
  <c r="H55" i="18"/>
  <c r="I55" i="18"/>
  <c r="I8" i="18"/>
  <c r="G58" i="13"/>
  <c r="H58" i="13"/>
  <c r="I58" i="13"/>
  <c r="I10" i="13"/>
  <c r="I51" i="43"/>
  <c r="G51" i="43"/>
  <c r="H51" i="43"/>
  <c r="I10" i="43"/>
  <c r="H63" i="12"/>
  <c r="H65" i="12"/>
  <c r="H64" i="12"/>
  <c r="J84" i="16"/>
  <c r="H61" i="12"/>
  <c r="G61" i="12"/>
  <c r="B4" i="71"/>
  <c r="A4" i="71"/>
  <c r="J92" i="16"/>
  <c r="K34" i="16"/>
  <c r="K36" i="16"/>
  <c r="H45" i="70"/>
  <c r="H46" i="70"/>
  <c r="H47" i="70"/>
  <c r="H48" i="70"/>
  <c r="H49" i="70"/>
  <c r="I49" i="70"/>
  <c r="G48" i="70"/>
  <c r="G47" i="70"/>
  <c r="I46" i="70"/>
  <c r="I45" i="70"/>
  <c r="G46" i="70"/>
  <c r="I48" i="70"/>
  <c r="G49" i="70"/>
  <c r="G45" i="70"/>
  <c r="I47" i="70"/>
  <c r="I10" i="70"/>
  <c r="I8" i="70"/>
  <c r="I11" i="70"/>
  <c r="I12" i="70"/>
  <c r="J81" i="16"/>
  <c r="J77" i="16"/>
  <c r="B4" i="69"/>
  <c r="A4" i="69"/>
  <c r="J97" i="16"/>
  <c r="J103" i="16"/>
  <c r="J104" i="16"/>
  <c r="J75" i="16"/>
  <c r="K54" i="16"/>
  <c r="B4" i="68"/>
  <c r="A4" i="68"/>
  <c r="B4" i="67"/>
  <c r="A4" i="67"/>
  <c r="B4" i="66"/>
  <c r="A4" i="66"/>
  <c r="B4" i="65"/>
  <c r="H49" i="53"/>
  <c r="G49" i="53"/>
  <c r="I49" i="53"/>
  <c r="B4" i="64"/>
  <c r="A4" i="64"/>
  <c r="B39" i="19"/>
  <c r="H94" i="7"/>
  <c r="G94" i="7"/>
  <c r="H90" i="8"/>
  <c r="I90" i="8"/>
  <c r="I94" i="7"/>
  <c r="G90" i="8"/>
  <c r="H96" i="2"/>
  <c r="H44" i="60"/>
  <c r="I61" i="36"/>
  <c r="G44" i="60"/>
  <c r="I96" i="2"/>
  <c r="I44" i="60"/>
  <c r="G61" i="36"/>
  <c r="G96" i="2"/>
  <c r="H61" i="36"/>
  <c r="B4" i="32"/>
  <c r="A4" i="32"/>
  <c r="H55" i="32"/>
  <c r="I55" i="32"/>
  <c r="G55" i="32"/>
  <c r="G43" i="61"/>
  <c r="H50" i="51"/>
  <c r="I47" i="49"/>
  <c r="H47" i="49"/>
  <c r="G50" i="51"/>
  <c r="H43" i="61"/>
  <c r="I51" i="52"/>
  <c r="I45" i="64"/>
  <c r="H51" i="52"/>
  <c r="G47" i="49"/>
  <c r="H45" i="64"/>
  <c r="G51" i="52"/>
  <c r="I43" i="61"/>
  <c r="I50" i="51"/>
  <c r="G45" i="64"/>
  <c r="I78" i="42"/>
  <c r="H78" i="42"/>
  <c r="G78" i="42"/>
  <c r="B33" i="19"/>
  <c r="B32" i="19"/>
  <c r="B34" i="19"/>
  <c r="J13" i="54"/>
  <c r="B4" i="42"/>
  <c r="A4" i="42"/>
  <c r="G76" i="42"/>
  <c r="H76" i="42"/>
  <c r="I76" i="42"/>
  <c r="G45" i="49"/>
  <c r="H45" i="49"/>
  <c r="I45" i="49"/>
  <c r="H77" i="42"/>
  <c r="I46" i="49"/>
  <c r="H46" i="49"/>
  <c r="G77" i="42"/>
  <c r="I77" i="42"/>
  <c r="G46" i="49"/>
  <c r="B38" i="19"/>
  <c r="I7" i="43"/>
  <c r="I7" i="13"/>
  <c r="H72" i="10"/>
  <c r="G72" i="10"/>
  <c r="I26" i="18"/>
  <c r="I27" i="18"/>
  <c r="F29" i="18"/>
  <c r="D29" i="18"/>
  <c r="C29" i="18"/>
  <c r="I29" i="18"/>
  <c r="B29" i="18"/>
  <c r="B20" i="16"/>
  <c r="I28" i="13"/>
  <c r="I29" i="13"/>
  <c r="F31" i="13"/>
  <c r="F6" i="16"/>
  <c r="D31" i="13"/>
  <c r="D6" i="16"/>
  <c r="C31" i="13"/>
  <c r="C6" i="16"/>
  <c r="B31" i="13"/>
  <c r="B6" i="16"/>
  <c r="I24" i="15"/>
  <c r="F77" i="10"/>
  <c r="G74" i="10"/>
  <c r="H74" i="10"/>
  <c r="G62" i="12"/>
  <c r="H62" i="12"/>
  <c r="B54" i="14"/>
  <c r="F54" i="14"/>
  <c r="H54" i="14"/>
  <c r="E54" i="14"/>
  <c r="G54" i="14"/>
  <c r="D54" i="14"/>
  <c r="C54" i="14"/>
  <c r="H52" i="14"/>
  <c r="G52" i="14"/>
  <c r="I59" i="42"/>
  <c r="H59" i="42"/>
  <c r="G59" i="42"/>
  <c r="I8" i="42"/>
  <c r="H60" i="12"/>
  <c r="G60" i="12"/>
  <c r="H73" i="10"/>
  <c r="H71" i="10"/>
  <c r="D77" i="10"/>
  <c r="C77" i="10"/>
  <c r="E77" i="10"/>
  <c r="G73" i="10"/>
  <c r="G71" i="10"/>
  <c r="A4" i="52"/>
  <c r="B4" i="52"/>
  <c r="A6" i="9"/>
  <c r="I7" i="64"/>
  <c r="I8" i="64"/>
  <c r="G42" i="64"/>
  <c r="H42" i="64"/>
  <c r="I42" i="64"/>
  <c r="B4" i="2"/>
  <c r="J100" i="16"/>
  <c r="K58" i="16"/>
  <c r="J95" i="16"/>
  <c r="K40" i="16"/>
  <c r="A5" i="63"/>
  <c r="A4" i="63"/>
  <c r="A4" i="61"/>
  <c r="A5" i="61"/>
  <c r="B4" i="8"/>
  <c r="B4" i="7"/>
  <c r="J37" i="58"/>
  <c r="K37" i="58"/>
  <c r="I37" i="58"/>
  <c r="J8" i="58"/>
  <c r="B4" i="36"/>
  <c r="J93" i="16"/>
  <c r="A4" i="60"/>
  <c r="B37" i="19"/>
  <c r="H41" i="60"/>
  <c r="G41" i="60"/>
  <c r="I41" i="60"/>
  <c r="I8" i="60"/>
  <c r="J98" i="16"/>
  <c r="J88" i="16"/>
  <c r="A4" i="51"/>
  <c r="A5" i="51"/>
  <c r="G44" i="51"/>
  <c r="H44" i="51"/>
  <c r="I44" i="51"/>
  <c r="G45" i="51"/>
  <c r="H45" i="51"/>
  <c r="I45" i="51"/>
  <c r="F1" i="58"/>
  <c r="E1" i="58"/>
  <c r="G12" i="58"/>
  <c r="F31" i="16"/>
  <c r="G87" i="8"/>
  <c r="G91" i="7"/>
  <c r="I91" i="7"/>
  <c r="H87" i="8"/>
  <c r="I38" i="58"/>
  <c r="I87" i="8"/>
  <c r="H91" i="7"/>
  <c r="J38" i="58"/>
  <c r="K38" i="58"/>
  <c r="I29" i="8"/>
  <c r="I31" i="7"/>
  <c r="I46" i="53"/>
  <c r="H46" i="53"/>
  <c r="G46" i="53"/>
  <c r="J9" i="58"/>
  <c r="G41" i="54"/>
  <c r="G40" i="55"/>
  <c r="I40" i="55"/>
  <c r="H41" i="54"/>
  <c r="I41" i="54"/>
  <c r="H40" i="55"/>
  <c r="I10" i="54"/>
  <c r="I10" i="53"/>
  <c r="I30" i="3"/>
  <c r="I12" i="48"/>
  <c r="I9" i="55"/>
  <c r="I26" i="10"/>
  <c r="I18" i="36"/>
  <c r="G47" i="51"/>
  <c r="G48" i="50"/>
  <c r="I32" i="2"/>
  <c r="I13" i="50"/>
  <c r="I12" i="51"/>
  <c r="I24" i="12"/>
  <c r="I10" i="52"/>
  <c r="I18" i="38"/>
  <c r="I47" i="51"/>
  <c r="H47" i="51"/>
  <c r="H48" i="50"/>
  <c r="I48" i="50"/>
  <c r="J96" i="16"/>
  <c r="A4" i="53"/>
  <c r="A4" i="55"/>
  <c r="G75" i="12"/>
  <c r="E49" i="49"/>
  <c r="E85" i="16"/>
  <c r="D49" i="49"/>
  <c r="D85" i="16"/>
  <c r="B49" i="49"/>
  <c r="B85" i="16"/>
  <c r="F49" i="49"/>
  <c r="F85" i="16"/>
  <c r="C49" i="49"/>
  <c r="C85" i="16"/>
  <c r="F16" i="49"/>
  <c r="F28" i="16"/>
  <c r="E53" i="34"/>
  <c r="D53" i="34"/>
  <c r="D79" i="16"/>
  <c r="B53" i="34"/>
  <c r="F53" i="34"/>
  <c r="F79" i="16"/>
  <c r="C53" i="34"/>
  <c r="C79" i="16"/>
  <c r="C18" i="34"/>
  <c r="C37" i="16"/>
  <c r="D18" i="34"/>
  <c r="D37" i="16"/>
  <c r="F18" i="34"/>
  <c r="H18" i="34"/>
  <c r="H37" i="16"/>
  <c r="G18" i="34"/>
  <c r="G37" i="16"/>
  <c r="E18" i="34"/>
  <c r="E37" i="16"/>
  <c r="B18" i="34"/>
  <c r="B37" i="16"/>
  <c r="B60" i="33"/>
  <c r="B71" i="16"/>
  <c r="F60" i="33"/>
  <c r="F71" i="16"/>
  <c r="C60" i="33"/>
  <c r="C71" i="16"/>
  <c r="D21" i="33"/>
  <c r="D11" i="16"/>
  <c r="H21" i="33"/>
  <c r="H11" i="16"/>
  <c r="G21" i="33"/>
  <c r="G11" i="16"/>
  <c r="F21" i="33"/>
  <c r="F11" i="16"/>
  <c r="E21" i="33"/>
  <c r="E11" i="16"/>
  <c r="A5" i="9"/>
  <c r="A4" i="3"/>
  <c r="L32" i="3"/>
  <c r="J32" i="3"/>
  <c r="J9" i="16"/>
  <c r="C32" i="3"/>
  <c r="C9" i="16"/>
  <c r="D32" i="3"/>
  <c r="D9" i="16"/>
  <c r="H32" i="3"/>
  <c r="H9" i="16"/>
  <c r="G32" i="3"/>
  <c r="G9" i="16"/>
  <c r="F32" i="3"/>
  <c r="F9" i="16"/>
  <c r="E32" i="3"/>
  <c r="B32" i="3"/>
  <c r="B9" i="16"/>
  <c r="B58" i="20"/>
  <c r="F58" i="20"/>
  <c r="F80" i="16"/>
  <c r="C58" i="20"/>
  <c r="C80" i="16"/>
  <c r="B20" i="20"/>
  <c r="B23" i="16"/>
  <c r="C20" i="20"/>
  <c r="C23" i="16"/>
  <c r="H20" i="20"/>
  <c r="H23" i="16"/>
  <c r="G20" i="20"/>
  <c r="G23" i="16"/>
  <c r="F20" i="20"/>
  <c r="F23" i="16"/>
  <c r="E20" i="20"/>
  <c r="E23" i="16"/>
  <c r="A4" i="20"/>
  <c r="A5" i="56"/>
  <c r="A4" i="56"/>
  <c r="K53" i="16"/>
  <c r="I44" i="56"/>
  <c r="H44" i="56"/>
  <c r="G44" i="56"/>
  <c r="I8" i="56"/>
  <c r="I43" i="56"/>
  <c r="H43" i="56"/>
  <c r="G43" i="56"/>
  <c r="I9" i="56"/>
  <c r="I6" i="44"/>
  <c r="I8" i="44"/>
  <c r="I42" i="50"/>
  <c r="H42" i="50"/>
  <c r="G42" i="50"/>
  <c r="I8" i="50"/>
  <c r="I7" i="50"/>
  <c r="L15" i="40"/>
  <c r="L16" i="39"/>
  <c r="L18" i="34"/>
  <c r="E15" i="41"/>
  <c r="K56" i="16"/>
  <c r="K44" i="16"/>
  <c r="K29" i="16"/>
  <c r="K50" i="16"/>
  <c r="K48" i="16"/>
  <c r="K30" i="16"/>
  <c r="K32" i="16"/>
  <c r="K22" i="16"/>
  <c r="K16" i="16"/>
  <c r="K37" i="16"/>
  <c r="K23" i="16"/>
  <c r="K7" i="16"/>
  <c r="K28" i="16"/>
  <c r="I44" i="53"/>
  <c r="H44" i="53"/>
  <c r="G44" i="53"/>
  <c r="J83" i="16"/>
  <c r="J90" i="16"/>
  <c r="J82" i="16"/>
  <c r="I38" i="55"/>
  <c r="H38" i="55"/>
  <c r="G38" i="55"/>
  <c r="I7" i="55"/>
  <c r="A5" i="55"/>
  <c r="I8" i="53"/>
  <c r="I7" i="53"/>
  <c r="I7" i="54"/>
  <c r="I39" i="54"/>
  <c r="H39" i="54"/>
  <c r="G39" i="54"/>
  <c r="I38" i="54"/>
  <c r="H38" i="54"/>
  <c r="G38" i="54"/>
  <c r="I8" i="54"/>
  <c r="A5" i="54"/>
  <c r="A4" i="54"/>
  <c r="I43" i="53"/>
  <c r="H43" i="53"/>
  <c r="G43" i="53"/>
  <c r="B4" i="53"/>
  <c r="J25" i="14"/>
  <c r="J15" i="16"/>
  <c r="J24" i="43"/>
  <c r="E15" i="40"/>
  <c r="J15" i="40"/>
  <c r="J15" i="41"/>
  <c r="J48" i="16"/>
  <c r="J12" i="45"/>
  <c r="E16" i="39"/>
  <c r="J16" i="39"/>
  <c r="J18" i="34"/>
  <c r="J37" i="16"/>
  <c r="E10" i="44"/>
  <c r="E12" i="45"/>
  <c r="I85" i="8"/>
  <c r="H85" i="8"/>
  <c r="G85" i="8"/>
  <c r="I46" i="52"/>
  <c r="H46" i="52"/>
  <c r="G46" i="52"/>
  <c r="J10" i="44"/>
  <c r="I16" i="36"/>
  <c r="J20" i="20"/>
  <c r="J23" i="16"/>
  <c r="I27" i="8"/>
  <c r="A4" i="8"/>
  <c r="I89" i="7"/>
  <c r="H89" i="7"/>
  <c r="G89" i="7"/>
  <c r="I29" i="7"/>
  <c r="A4" i="7"/>
  <c r="I10" i="48"/>
  <c r="D2" i="48"/>
  <c r="A4" i="36"/>
  <c r="I24" i="10"/>
  <c r="A4" i="10"/>
  <c r="I49" i="39"/>
  <c r="H49" i="39"/>
  <c r="G49" i="39"/>
  <c r="I14" i="39"/>
  <c r="A4" i="39"/>
  <c r="I91" i="2"/>
  <c r="H91" i="2"/>
  <c r="G91" i="2"/>
  <c r="I30" i="2"/>
  <c r="A4" i="2"/>
  <c r="I10" i="51"/>
  <c r="I16" i="38"/>
  <c r="A4" i="38"/>
  <c r="I46" i="50"/>
  <c r="H46" i="50"/>
  <c r="G46" i="50"/>
  <c r="G43" i="49"/>
  <c r="H43" i="49"/>
  <c r="I43" i="49"/>
  <c r="I11" i="50"/>
  <c r="A4" i="50"/>
  <c r="I10" i="49"/>
  <c r="D2" i="49"/>
  <c r="A4" i="34"/>
  <c r="I15" i="34"/>
  <c r="I50" i="34"/>
  <c r="H50" i="34"/>
  <c r="G50" i="34"/>
  <c r="A5" i="34"/>
  <c r="I56" i="33"/>
  <c r="H56" i="33"/>
  <c r="G56" i="33"/>
  <c r="I17" i="33"/>
  <c r="A4" i="33"/>
  <c r="A4" i="12"/>
  <c r="I22" i="12"/>
  <c r="I74" i="42"/>
  <c r="H74" i="42"/>
  <c r="G74" i="42"/>
  <c r="I23" i="42"/>
  <c r="I8" i="52"/>
  <c r="I28" i="3"/>
  <c r="I56" i="20"/>
  <c r="H56" i="20"/>
  <c r="G56" i="20"/>
  <c r="I18" i="20"/>
  <c r="A5" i="20"/>
  <c r="E36" i="16"/>
  <c r="E48" i="16"/>
  <c r="F12" i="45"/>
  <c r="F10" i="44"/>
  <c r="C12" i="45"/>
  <c r="D12" i="45"/>
  <c r="G12" i="45"/>
  <c r="H12" i="45"/>
  <c r="B12" i="45"/>
  <c r="H25" i="14"/>
  <c r="H15" i="16"/>
  <c r="I15" i="36"/>
  <c r="I22" i="43"/>
  <c r="G41" i="49"/>
  <c r="H41" i="49"/>
  <c r="I41" i="49"/>
  <c r="J86" i="16"/>
  <c r="J85" i="16"/>
  <c r="G45" i="50"/>
  <c r="H45" i="50"/>
  <c r="I45" i="50"/>
  <c r="I45" i="52"/>
  <c r="H45" i="52"/>
  <c r="G45" i="52"/>
  <c r="I7" i="52"/>
  <c r="I9" i="51"/>
  <c r="I8" i="51"/>
  <c r="G44" i="50"/>
  <c r="H44" i="50"/>
  <c r="I44" i="50"/>
  <c r="I10" i="50"/>
  <c r="I9" i="50"/>
  <c r="G66" i="8"/>
  <c r="H66" i="8"/>
  <c r="I66" i="8"/>
  <c r="G67" i="8"/>
  <c r="H67" i="8"/>
  <c r="I67" i="8"/>
  <c r="G68" i="8"/>
  <c r="H68" i="8"/>
  <c r="I68" i="8"/>
  <c r="G69" i="8"/>
  <c r="H69" i="8"/>
  <c r="I69" i="8"/>
  <c r="G70" i="8"/>
  <c r="H70" i="8"/>
  <c r="I70" i="8"/>
  <c r="G71" i="8"/>
  <c r="H71" i="8"/>
  <c r="I71" i="8"/>
  <c r="G72" i="8"/>
  <c r="H72" i="8"/>
  <c r="I72" i="8"/>
  <c r="G73" i="8"/>
  <c r="H73" i="8"/>
  <c r="I73" i="8"/>
  <c r="G74" i="8"/>
  <c r="H74" i="8"/>
  <c r="I74" i="8"/>
  <c r="G75" i="8"/>
  <c r="H75" i="8"/>
  <c r="I75" i="8"/>
  <c r="G76" i="8"/>
  <c r="H76" i="8"/>
  <c r="I76" i="8"/>
  <c r="G77" i="8"/>
  <c r="H77" i="8"/>
  <c r="I77" i="8"/>
  <c r="G78" i="8"/>
  <c r="H78" i="8"/>
  <c r="I78" i="8"/>
  <c r="G79" i="8"/>
  <c r="H79" i="8"/>
  <c r="I79" i="8"/>
  <c r="G80" i="8"/>
  <c r="H80" i="8"/>
  <c r="I80" i="8"/>
  <c r="G81" i="8"/>
  <c r="H81" i="8"/>
  <c r="I81" i="8"/>
  <c r="G82" i="8"/>
  <c r="H82" i="8"/>
  <c r="I82" i="8"/>
  <c r="G83" i="8"/>
  <c r="H83" i="8"/>
  <c r="I83" i="8"/>
  <c r="G84" i="8"/>
  <c r="H84" i="8"/>
  <c r="I84" i="8"/>
  <c r="I65" i="8"/>
  <c r="H65" i="8"/>
  <c r="G65" i="8"/>
  <c r="I25" i="8"/>
  <c r="G68" i="7"/>
  <c r="H68" i="7"/>
  <c r="I68" i="7"/>
  <c r="G69" i="7"/>
  <c r="H69" i="7"/>
  <c r="I69" i="7"/>
  <c r="G70" i="7"/>
  <c r="H70" i="7"/>
  <c r="I70" i="7"/>
  <c r="G71" i="7"/>
  <c r="H71" i="7"/>
  <c r="I71" i="7"/>
  <c r="G72" i="7"/>
  <c r="H72" i="7"/>
  <c r="I72" i="7"/>
  <c r="G73" i="7"/>
  <c r="H73" i="7"/>
  <c r="I73" i="7"/>
  <c r="G74" i="7"/>
  <c r="H74" i="7"/>
  <c r="I74" i="7"/>
  <c r="G75" i="7"/>
  <c r="H75" i="7"/>
  <c r="I75" i="7"/>
  <c r="G76" i="7"/>
  <c r="H76" i="7"/>
  <c r="I76" i="7"/>
  <c r="G77" i="7"/>
  <c r="H77" i="7"/>
  <c r="I77" i="7"/>
  <c r="G78" i="7"/>
  <c r="H78" i="7"/>
  <c r="I78" i="7"/>
  <c r="G79" i="7"/>
  <c r="H79" i="7"/>
  <c r="I79" i="7"/>
  <c r="G80" i="7"/>
  <c r="H80" i="7"/>
  <c r="I80" i="7"/>
  <c r="G81" i="7"/>
  <c r="H81" i="7"/>
  <c r="I81" i="7"/>
  <c r="G82" i="7"/>
  <c r="H82" i="7"/>
  <c r="I82" i="7"/>
  <c r="G83" i="7"/>
  <c r="H83" i="7"/>
  <c r="I83" i="7"/>
  <c r="G84" i="7"/>
  <c r="H84" i="7"/>
  <c r="I84" i="7"/>
  <c r="G85" i="7"/>
  <c r="H85" i="7"/>
  <c r="I85" i="7"/>
  <c r="G86" i="7"/>
  <c r="H86" i="7"/>
  <c r="I86" i="7"/>
  <c r="G87" i="7"/>
  <c r="H87" i="7"/>
  <c r="I87" i="7"/>
  <c r="I88" i="7"/>
  <c r="H88" i="7"/>
  <c r="G88" i="7"/>
  <c r="I27" i="7"/>
  <c r="I12" i="40"/>
  <c r="I46" i="41"/>
  <c r="H46" i="41"/>
  <c r="G46" i="41"/>
  <c r="I12" i="41"/>
  <c r="I8" i="48"/>
  <c r="I14" i="36"/>
  <c r="I22" i="10"/>
  <c r="I47" i="39"/>
  <c r="H47" i="39"/>
  <c r="G47" i="39"/>
  <c r="G68" i="2"/>
  <c r="H68" i="2"/>
  <c r="I68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81" i="2"/>
  <c r="H81" i="2"/>
  <c r="I81" i="2"/>
  <c r="G82" i="2"/>
  <c r="H82" i="2"/>
  <c r="I82" i="2"/>
  <c r="G83" i="2"/>
  <c r="H83" i="2"/>
  <c r="I83" i="2"/>
  <c r="G84" i="2"/>
  <c r="H84" i="2"/>
  <c r="I84" i="2"/>
  <c r="G85" i="2"/>
  <c r="H85" i="2"/>
  <c r="I85" i="2"/>
  <c r="G86" i="2"/>
  <c r="H86" i="2"/>
  <c r="I86" i="2"/>
  <c r="G87" i="2"/>
  <c r="H87" i="2"/>
  <c r="I87" i="2"/>
  <c r="G88" i="2"/>
  <c r="H88" i="2"/>
  <c r="I88" i="2"/>
  <c r="G89" i="2"/>
  <c r="H89" i="2"/>
  <c r="I89" i="2"/>
  <c r="I90" i="2"/>
  <c r="H90" i="2"/>
  <c r="G90" i="2"/>
  <c r="I29" i="2"/>
  <c r="I14" i="38"/>
  <c r="I8" i="49"/>
  <c r="I42" i="49"/>
  <c r="H42" i="49"/>
  <c r="G42" i="49"/>
  <c r="I9" i="49"/>
  <c r="I48" i="34"/>
  <c r="H48" i="34"/>
  <c r="G48" i="34"/>
  <c r="I13" i="34"/>
  <c r="I54" i="33"/>
  <c r="H54" i="33"/>
  <c r="G54" i="33"/>
  <c r="I15" i="33"/>
  <c r="E71" i="12"/>
  <c r="G71" i="12"/>
  <c r="H73" i="12"/>
  <c r="G73" i="12"/>
  <c r="I20" i="12"/>
  <c r="I72" i="42"/>
  <c r="H72" i="42"/>
  <c r="G72" i="42"/>
  <c r="I21" i="42"/>
  <c r="I70" i="9"/>
  <c r="H70" i="9"/>
  <c r="G70" i="9"/>
  <c r="I69" i="9"/>
  <c r="H69" i="9"/>
  <c r="G6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6" i="3"/>
  <c r="G45" i="20"/>
  <c r="G46" i="20"/>
  <c r="G47" i="20"/>
  <c r="G48" i="20"/>
  <c r="G49" i="20"/>
  <c r="G50" i="20"/>
  <c r="G51" i="20"/>
  <c r="G52" i="20"/>
  <c r="G53" i="20"/>
  <c r="G54" i="20"/>
  <c r="G55" i="20"/>
  <c r="I54" i="20"/>
  <c r="H54" i="20"/>
  <c r="I16" i="20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16" i="19"/>
  <c r="B5" i="19"/>
  <c r="B9" i="19"/>
  <c r="B10" i="19"/>
  <c r="B11" i="19"/>
  <c r="B12" i="19"/>
  <c r="B13" i="19"/>
  <c r="B8" i="19"/>
  <c r="B6" i="19"/>
  <c r="B3" i="19"/>
  <c r="J89" i="16"/>
  <c r="F75" i="18"/>
  <c r="I9" i="48"/>
  <c r="I7" i="48"/>
  <c r="I22" i="14"/>
  <c r="I25" i="15"/>
  <c r="I26" i="8"/>
  <c r="I28" i="7"/>
  <c r="I13" i="40"/>
  <c r="I47" i="41"/>
  <c r="H47" i="41"/>
  <c r="G47" i="41"/>
  <c r="I13" i="41"/>
  <c r="I23" i="10"/>
  <c r="H48" i="39"/>
  <c r="I48" i="39"/>
  <c r="G48" i="39"/>
  <c r="I28" i="2"/>
  <c r="I15" i="38"/>
  <c r="G49" i="34"/>
  <c r="I49" i="34"/>
  <c r="H49" i="34"/>
  <c r="I14" i="34"/>
  <c r="G55" i="33"/>
  <c r="I55" i="33"/>
  <c r="H55" i="33"/>
  <c r="I16" i="33"/>
  <c r="G74" i="12"/>
  <c r="H74" i="12"/>
  <c r="I21" i="12"/>
  <c r="H73" i="42"/>
  <c r="I73" i="42"/>
  <c r="G73" i="42"/>
  <c r="I22" i="42"/>
  <c r="I27" i="3"/>
  <c r="H53" i="32"/>
  <c r="I53" i="32"/>
  <c r="G53" i="32"/>
  <c r="I16" i="32"/>
  <c r="I55" i="20"/>
  <c r="H55" i="20"/>
  <c r="I17" i="20"/>
  <c r="I24" i="8"/>
  <c r="I26" i="7"/>
  <c r="I11" i="40"/>
  <c r="I57" i="36"/>
  <c r="H57" i="36"/>
  <c r="G57" i="36"/>
  <c r="I13" i="36"/>
  <c r="I10" i="45"/>
  <c r="I21" i="10"/>
  <c r="G46" i="39"/>
  <c r="I46" i="39"/>
  <c r="H46" i="39"/>
  <c r="I11" i="39"/>
  <c r="I27" i="2"/>
  <c r="I13" i="38"/>
  <c r="H47" i="34"/>
  <c r="I47" i="34"/>
  <c r="G47" i="34"/>
  <c r="I12" i="34"/>
  <c r="I11" i="34"/>
  <c r="G53" i="33"/>
  <c r="I53" i="33"/>
  <c r="H53" i="33"/>
  <c r="I14" i="33"/>
  <c r="G72" i="12"/>
  <c r="H72" i="12"/>
  <c r="I19" i="12"/>
  <c r="G71" i="42"/>
  <c r="I71" i="42"/>
  <c r="H71" i="42"/>
  <c r="I20" i="42"/>
  <c r="G68" i="9"/>
  <c r="I68" i="9"/>
  <c r="H68" i="9"/>
  <c r="I25" i="3"/>
  <c r="G54" i="32"/>
  <c r="I54" i="32"/>
  <c r="H54" i="32"/>
  <c r="I15" i="32"/>
  <c r="I53" i="20"/>
  <c r="H53" i="20"/>
  <c r="I15" i="20"/>
  <c r="J47" i="16"/>
  <c r="J36" i="16"/>
  <c r="J71" i="16"/>
  <c r="J67" i="16"/>
  <c r="J65" i="16"/>
  <c r="J63" i="16"/>
  <c r="J91" i="16"/>
  <c r="J94" i="16"/>
  <c r="J79" i="16"/>
  <c r="J76" i="16"/>
  <c r="J72" i="16"/>
  <c r="J68" i="16"/>
  <c r="J69" i="16"/>
  <c r="J80" i="16"/>
  <c r="J62" i="16"/>
  <c r="F67" i="15"/>
  <c r="E67" i="15"/>
  <c r="I67" i="15"/>
  <c r="B67" i="15"/>
  <c r="H67" i="15"/>
  <c r="D67" i="15"/>
  <c r="I9" i="45"/>
  <c r="I8" i="45"/>
  <c r="C10" i="44"/>
  <c r="D10" i="44"/>
  <c r="G10" i="44"/>
  <c r="H10" i="44"/>
  <c r="B10" i="44"/>
  <c r="I7" i="44"/>
  <c r="E58" i="20"/>
  <c r="G58" i="20"/>
  <c r="G80" i="16"/>
  <c r="E80" i="16"/>
  <c r="C67" i="15"/>
  <c r="C49" i="41"/>
  <c r="C91" i="16"/>
  <c r="D49" i="41"/>
  <c r="D91" i="16"/>
  <c r="E49" i="41"/>
  <c r="F49" i="41"/>
  <c r="F91" i="16"/>
  <c r="B49" i="41"/>
  <c r="B91" i="16"/>
  <c r="D60" i="33"/>
  <c r="D71" i="16"/>
  <c r="C51" i="39"/>
  <c r="D51" i="39"/>
  <c r="E51" i="39"/>
  <c r="F51" i="39"/>
  <c r="B51" i="39"/>
  <c r="G51" i="39"/>
  <c r="C16" i="39"/>
  <c r="C47" i="16"/>
  <c r="D16" i="39"/>
  <c r="D47" i="16"/>
  <c r="F16" i="39"/>
  <c r="F47" i="16"/>
  <c r="G16" i="39"/>
  <c r="G47" i="16"/>
  <c r="H16" i="39"/>
  <c r="H47" i="16"/>
  <c r="B16" i="39"/>
  <c r="B47" i="16"/>
  <c r="C15" i="41"/>
  <c r="C48" i="16"/>
  <c r="D15" i="41"/>
  <c r="D48" i="16"/>
  <c r="F15" i="41"/>
  <c r="I15" i="41"/>
  <c r="I48" i="16"/>
  <c r="F48" i="16"/>
  <c r="G15" i="41"/>
  <c r="G48" i="16"/>
  <c r="H15" i="41"/>
  <c r="H48" i="16"/>
  <c r="B15" i="41"/>
  <c r="B48" i="16"/>
  <c r="G26" i="16"/>
  <c r="C15" i="40"/>
  <c r="C36" i="16"/>
  <c r="D15" i="40"/>
  <c r="D36" i="16"/>
  <c r="F15" i="40"/>
  <c r="F36" i="16"/>
  <c r="G15" i="40"/>
  <c r="G36" i="16"/>
  <c r="H15" i="40"/>
  <c r="H36" i="16"/>
  <c r="B15" i="40"/>
  <c r="B36" i="16"/>
  <c r="D20" i="20"/>
  <c r="D23" i="16"/>
  <c r="G72" i="13"/>
  <c r="G61" i="43"/>
  <c r="H61" i="43"/>
  <c r="I61" i="43"/>
  <c r="G62" i="43"/>
  <c r="H62" i="43"/>
  <c r="I62" i="43"/>
  <c r="G63" i="43"/>
  <c r="H63" i="43"/>
  <c r="I63" i="43"/>
  <c r="G59" i="43"/>
  <c r="H59" i="43"/>
  <c r="I59" i="43"/>
  <c r="G52" i="43"/>
  <c r="H52" i="43"/>
  <c r="I52" i="43"/>
  <c r="I47" i="43"/>
  <c r="H47" i="43"/>
  <c r="E65" i="43"/>
  <c r="D65" i="43"/>
  <c r="B65" i="43"/>
  <c r="G65" i="43"/>
  <c r="F65" i="43"/>
  <c r="C65" i="43"/>
  <c r="I60" i="43"/>
  <c r="H60" i="43"/>
  <c r="G60" i="43"/>
  <c r="I58" i="43"/>
  <c r="H58" i="43"/>
  <c r="G58" i="43"/>
  <c r="I57" i="43"/>
  <c r="H57" i="43"/>
  <c r="G57" i="43"/>
  <c r="I56" i="43"/>
  <c r="H56" i="43"/>
  <c r="G56" i="43"/>
  <c r="I55" i="43"/>
  <c r="H55" i="43"/>
  <c r="G55" i="43"/>
  <c r="I54" i="43"/>
  <c r="H54" i="43"/>
  <c r="G54" i="43"/>
  <c r="I53" i="43"/>
  <c r="H53" i="43"/>
  <c r="G53" i="43"/>
  <c r="I50" i="43"/>
  <c r="H50" i="43"/>
  <c r="G50" i="43"/>
  <c r="I49" i="43"/>
  <c r="H49" i="43"/>
  <c r="G49" i="43"/>
  <c r="G47" i="43"/>
  <c r="F24" i="43"/>
  <c r="C24" i="43"/>
  <c r="C24" i="16"/>
  <c r="D24" i="43"/>
  <c r="H24" i="43"/>
  <c r="B24" i="43"/>
  <c r="B24" i="16"/>
  <c r="I21" i="43"/>
  <c r="I20" i="43"/>
  <c r="I19" i="43"/>
  <c r="I18" i="43"/>
  <c r="I17" i="43"/>
  <c r="I16" i="43"/>
  <c r="I15" i="43"/>
  <c r="I14" i="43"/>
  <c r="I13" i="43"/>
  <c r="I12" i="43"/>
  <c r="I11" i="43"/>
  <c r="I9" i="43"/>
  <c r="I8" i="43"/>
  <c r="I6" i="43"/>
  <c r="G58" i="42"/>
  <c r="G60" i="42"/>
  <c r="G61" i="42"/>
  <c r="G62" i="42"/>
  <c r="G63" i="42"/>
  <c r="G64" i="42"/>
  <c r="H58" i="42"/>
  <c r="I58" i="42"/>
  <c r="H60" i="42"/>
  <c r="I60" i="42"/>
  <c r="H61" i="42"/>
  <c r="I61" i="42"/>
  <c r="H62" i="42"/>
  <c r="I62" i="42"/>
  <c r="H63" i="42"/>
  <c r="I63" i="42"/>
  <c r="H64" i="42"/>
  <c r="I64" i="42"/>
  <c r="I7" i="42"/>
  <c r="I9" i="42"/>
  <c r="I10" i="42"/>
  <c r="I11" i="42"/>
  <c r="I12" i="42"/>
  <c r="I13" i="42"/>
  <c r="I70" i="42"/>
  <c r="H70" i="42"/>
  <c r="G70" i="42"/>
  <c r="I69" i="42"/>
  <c r="H69" i="42"/>
  <c r="G69" i="42"/>
  <c r="I68" i="42"/>
  <c r="H68" i="42"/>
  <c r="G68" i="42"/>
  <c r="I67" i="42"/>
  <c r="H67" i="42"/>
  <c r="G67" i="42"/>
  <c r="I66" i="42"/>
  <c r="H66" i="42"/>
  <c r="G66" i="42"/>
  <c r="I65" i="42"/>
  <c r="H65" i="42"/>
  <c r="G65" i="42"/>
  <c r="I19" i="42"/>
  <c r="I18" i="42"/>
  <c r="I17" i="42"/>
  <c r="I16" i="42"/>
  <c r="I15" i="42"/>
  <c r="I14" i="42"/>
  <c r="I43" i="41"/>
  <c r="H43" i="41"/>
  <c r="G43" i="41"/>
  <c r="I41" i="41"/>
  <c r="H41" i="41"/>
  <c r="G41" i="41"/>
  <c r="I40" i="41"/>
  <c r="H40" i="41"/>
  <c r="G40" i="41"/>
  <c r="I10" i="41"/>
  <c r="I9" i="41"/>
  <c r="I7" i="41"/>
  <c r="I6" i="41"/>
  <c r="I10" i="40"/>
  <c r="I9" i="40"/>
  <c r="I8" i="40"/>
  <c r="I7" i="40"/>
  <c r="I6" i="40"/>
  <c r="I45" i="39"/>
  <c r="H45" i="39"/>
  <c r="G45" i="39"/>
  <c r="I44" i="39"/>
  <c r="H44" i="39"/>
  <c r="G44" i="39"/>
  <c r="I43" i="39"/>
  <c r="H43" i="39"/>
  <c r="G43" i="39"/>
  <c r="I42" i="39"/>
  <c r="H42" i="39"/>
  <c r="G42" i="39"/>
  <c r="I41" i="39"/>
  <c r="H41" i="39"/>
  <c r="G41" i="39"/>
  <c r="I10" i="39"/>
  <c r="I9" i="39"/>
  <c r="I8" i="39"/>
  <c r="I7" i="39"/>
  <c r="I6" i="39"/>
  <c r="I12" i="38"/>
  <c r="I11" i="38"/>
  <c r="I10" i="38"/>
  <c r="I9" i="38"/>
  <c r="I8" i="38"/>
  <c r="I7" i="38"/>
  <c r="G52" i="36"/>
  <c r="H52" i="36"/>
  <c r="I52" i="36"/>
  <c r="G53" i="36"/>
  <c r="H53" i="36"/>
  <c r="I53" i="36"/>
  <c r="G54" i="36"/>
  <c r="H54" i="36"/>
  <c r="I54" i="36"/>
  <c r="G55" i="36"/>
  <c r="H55" i="36"/>
  <c r="I55" i="36"/>
  <c r="I12" i="36"/>
  <c r="I11" i="36"/>
  <c r="I10" i="36"/>
  <c r="I9" i="36"/>
  <c r="I8" i="36"/>
  <c r="I7" i="36"/>
  <c r="G45" i="34"/>
  <c r="H45" i="34"/>
  <c r="I45" i="34"/>
  <c r="I46" i="34"/>
  <c r="H46" i="34"/>
  <c r="G46" i="34"/>
  <c r="I43" i="34"/>
  <c r="H43" i="34"/>
  <c r="G43" i="34"/>
  <c r="I10" i="34"/>
  <c r="I52" i="33"/>
  <c r="H52" i="33"/>
  <c r="G52" i="33"/>
  <c r="I51" i="33"/>
  <c r="H51" i="33"/>
  <c r="G51" i="33"/>
  <c r="I50" i="33"/>
  <c r="H50" i="33"/>
  <c r="G50" i="33"/>
  <c r="I49" i="33"/>
  <c r="H49" i="33"/>
  <c r="G49" i="33"/>
  <c r="I48" i="33"/>
  <c r="H48" i="33"/>
  <c r="G48" i="33"/>
  <c r="I47" i="33"/>
  <c r="H47" i="33"/>
  <c r="G47" i="33"/>
  <c r="I46" i="33"/>
  <c r="H46" i="33"/>
  <c r="G46" i="33"/>
  <c r="I13" i="33"/>
  <c r="I12" i="33"/>
  <c r="I11" i="33"/>
  <c r="I10" i="33"/>
  <c r="I9" i="33"/>
  <c r="I8" i="33"/>
  <c r="I7" i="33"/>
  <c r="I45" i="32"/>
  <c r="I46" i="32"/>
  <c r="I47" i="32"/>
  <c r="I48" i="32"/>
  <c r="I49" i="32"/>
  <c r="I50" i="32"/>
  <c r="I51" i="32"/>
  <c r="I52" i="32"/>
  <c r="H45" i="32"/>
  <c r="H46" i="32"/>
  <c r="H47" i="32"/>
  <c r="H48" i="32"/>
  <c r="H49" i="32"/>
  <c r="H50" i="32"/>
  <c r="H51" i="32"/>
  <c r="H52" i="32"/>
  <c r="G45" i="32"/>
  <c r="G46" i="32"/>
  <c r="G47" i="32"/>
  <c r="G48" i="32"/>
  <c r="G49" i="32"/>
  <c r="G50" i="32"/>
  <c r="G51" i="32"/>
  <c r="G52" i="32"/>
  <c r="I14" i="32"/>
  <c r="I13" i="32"/>
  <c r="I12" i="32"/>
  <c r="I11" i="32"/>
  <c r="I10" i="32"/>
  <c r="I9" i="32"/>
  <c r="I8" i="32"/>
  <c r="I7" i="32"/>
  <c r="H46" i="20"/>
  <c r="I46" i="20"/>
  <c r="H47" i="20"/>
  <c r="I47" i="20"/>
  <c r="H48" i="20"/>
  <c r="I48" i="20"/>
  <c r="H49" i="20"/>
  <c r="I49" i="20"/>
  <c r="H50" i="20"/>
  <c r="I50" i="20"/>
  <c r="H51" i="20"/>
  <c r="I51" i="20"/>
  <c r="H52" i="20"/>
  <c r="I52" i="20"/>
  <c r="I8" i="20"/>
  <c r="I9" i="20"/>
  <c r="I10" i="20"/>
  <c r="I11" i="20"/>
  <c r="I12" i="20"/>
  <c r="I13" i="20"/>
  <c r="I14" i="20"/>
  <c r="I7" i="20"/>
  <c r="G63" i="12"/>
  <c r="G64" i="12"/>
  <c r="G65" i="12"/>
  <c r="G66" i="12"/>
  <c r="H66" i="12"/>
  <c r="G67" i="12"/>
  <c r="H67" i="12"/>
  <c r="G68" i="12"/>
  <c r="H68" i="12"/>
  <c r="G69" i="12"/>
  <c r="H69" i="12"/>
  <c r="H70" i="12"/>
  <c r="G70" i="12"/>
  <c r="H71" i="12"/>
  <c r="I8" i="12"/>
  <c r="I9" i="12"/>
  <c r="I10" i="12"/>
  <c r="I11" i="12"/>
  <c r="I12" i="12"/>
  <c r="I13" i="12"/>
  <c r="I14" i="12"/>
  <c r="I15" i="12"/>
  <c r="I16" i="12"/>
  <c r="I17" i="12"/>
  <c r="I18" i="12"/>
  <c r="I7" i="12"/>
  <c r="E65" i="10"/>
  <c r="J65" i="10"/>
  <c r="D65" i="10"/>
  <c r="B65" i="10"/>
  <c r="G65" i="10"/>
  <c r="C65" i="10"/>
  <c r="H63" i="10"/>
  <c r="I63" i="10"/>
  <c r="J63" i="10"/>
  <c r="J62" i="10"/>
  <c r="I62" i="10"/>
  <c r="H62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7" i="10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7" i="8"/>
  <c r="H56" i="9"/>
  <c r="G67" i="7"/>
  <c r="I67" i="7"/>
  <c r="H67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7" i="3"/>
  <c r="I8" i="3"/>
  <c r="I9" i="3"/>
  <c r="I10" i="3"/>
  <c r="I11" i="3"/>
  <c r="I13" i="3"/>
  <c r="I14" i="3"/>
  <c r="I15" i="3"/>
  <c r="I16" i="3"/>
  <c r="I17" i="3"/>
  <c r="I18" i="3"/>
  <c r="I19" i="3"/>
  <c r="I20" i="3"/>
  <c r="I21" i="3"/>
  <c r="I22" i="3"/>
  <c r="I23" i="3"/>
  <c r="I24" i="3"/>
  <c r="I57" i="9"/>
  <c r="I58" i="9"/>
  <c r="I59" i="9"/>
  <c r="I60" i="9"/>
  <c r="I61" i="9"/>
  <c r="I62" i="9"/>
  <c r="I63" i="9"/>
  <c r="I64" i="9"/>
  <c r="I65" i="9"/>
  <c r="I66" i="9"/>
  <c r="I67" i="9"/>
  <c r="H57" i="9"/>
  <c r="H58" i="9"/>
  <c r="H59" i="9"/>
  <c r="H60" i="9"/>
  <c r="H61" i="9"/>
  <c r="H62" i="9"/>
  <c r="H63" i="9"/>
  <c r="H64" i="9"/>
  <c r="H65" i="9"/>
  <c r="H66" i="9"/>
  <c r="H67" i="9"/>
  <c r="G57" i="9"/>
  <c r="G58" i="9"/>
  <c r="G59" i="9"/>
  <c r="G60" i="9"/>
  <c r="G61" i="9"/>
  <c r="G62" i="9"/>
  <c r="G63" i="9"/>
  <c r="G64" i="9"/>
  <c r="G65" i="9"/>
  <c r="G66" i="9"/>
  <c r="G67" i="9"/>
  <c r="I9" i="9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7" i="2"/>
  <c r="G56" i="9"/>
  <c r="I56" i="9"/>
  <c r="H45" i="20"/>
  <c r="I45" i="20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B27" i="15"/>
  <c r="B21" i="16"/>
  <c r="C27" i="15"/>
  <c r="D27" i="15"/>
  <c r="F27" i="15"/>
  <c r="H27" i="15"/>
  <c r="G50" i="15"/>
  <c r="G51" i="15"/>
  <c r="H51" i="15"/>
  <c r="I51" i="15"/>
  <c r="G52" i="15"/>
  <c r="H52" i="15"/>
  <c r="I52" i="15"/>
  <c r="G53" i="15"/>
  <c r="H53" i="15"/>
  <c r="I53" i="15"/>
  <c r="G54" i="15"/>
  <c r="H54" i="15"/>
  <c r="I54" i="15"/>
  <c r="G56" i="15"/>
  <c r="H56" i="15"/>
  <c r="I56" i="15"/>
  <c r="G57" i="15"/>
  <c r="H57" i="15"/>
  <c r="I57" i="15"/>
  <c r="G58" i="15"/>
  <c r="H58" i="15"/>
  <c r="I58" i="15"/>
  <c r="G59" i="15"/>
  <c r="H59" i="15"/>
  <c r="I59" i="15"/>
  <c r="G60" i="15"/>
  <c r="H60" i="15"/>
  <c r="I60" i="15"/>
  <c r="G61" i="15"/>
  <c r="H61" i="15"/>
  <c r="I61" i="15"/>
  <c r="G63" i="15"/>
  <c r="H63" i="15"/>
  <c r="I63" i="15"/>
  <c r="G64" i="15"/>
  <c r="G65" i="15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B25" i="14"/>
  <c r="B15" i="16"/>
  <c r="C25" i="14"/>
  <c r="C15" i="16"/>
  <c r="D25" i="14"/>
  <c r="D15" i="16"/>
  <c r="E25" i="14"/>
  <c r="E15" i="16"/>
  <c r="F25" i="14"/>
  <c r="F15" i="16"/>
  <c r="I6" i="13"/>
  <c r="I8" i="13"/>
  <c r="I9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H31" i="13"/>
  <c r="G54" i="13"/>
  <c r="H54" i="13"/>
  <c r="I54" i="13"/>
  <c r="G56" i="13"/>
  <c r="H56" i="13"/>
  <c r="I56" i="13"/>
  <c r="G57" i="13"/>
  <c r="H57" i="13"/>
  <c r="I57" i="13"/>
  <c r="G59" i="13"/>
  <c r="H59" i="13"/>
  <c r="I59" i="13"/>
  <c r="G60" i="13"/>
  <c r="H60" i="13"/>
  <c r="I60" i="13"/>
  <c r="G61" i="13"/>
  <c r="H61" i="13"/>
  <c r="I61" i="13"/>
  <c r="G62" i="13"/>
  <c r="H62" i="13"/>
  <c r="I62" i="13"/>
  <c r="G63" i="13"/>
  <c r="H63" i="13"/>
  <c r="I63" i="13"/>
  <c r="G64" i="13"/>
  <c r="H64" i="13"/>
  <c r="I64" i="13"/>
  <c r="G65" i="13"/>
  <c r="H65" i="13"/>
  <c r="I65" i="13"/>
  <c r="G66" i="13"/>
  <c r="H66" i="13"/>
  <c r="I66" i="13"/>
  <c r="G67" i="13"/>
  <c r="H67" i="13"/>
  <c r="I67" i="13"/>
  <c r="G68" i="13"/>
  <c r="G69" i="13"/>
  <c r="H69" i="13"/>
  <c r="I69" i="13"/>
  <c r="G70" i="13"/>
  <c r="G71" i="13"/>
  <c r="H72" i="13"/>
  <c r="I72" i="13"/>
  <c r="G75" i="13"/>
  <c r="B78" i="13"/>
  <c r="D78" i="13"/>
  <c r="C78" i="13"/>
  <c r="E78" i="13"/>
  <c r="G78" i="13"/>
  <c r="F78" i="13"/>
  <c r="I6" i="18"/>
  <c r="I7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H29" i="18"/>
  <c r="G53" i="18"/>
  <c r="H53" i="18"/>
  <c r="I53" i="18"/>
  <c r="G54" i="18"/>
  <c r="H54" i="18"/>
  <c r="I54" i="18"/>
  <c r="G56" i="18"/>
  <c r="H56" i="18"/>
  <c r="I56" i="18"/>
  <c r="G57" i="18"/>
  <c r="H57" i="18"/>
  <c r="I57" i="18"/>
  <c r="G58" i="18"/>
  <c r="H58" i="18"/>
  <c r="I58" i="18"/>
  <c r="G59" i="18"/>
  <c r="H59" i="18"/>
  <c r="I59" i="18"/>
  <c r="G60" i="18"/>
  <c r="H60" i="18"/>
  <c r="I60" i="18"/>
  <c r="G61" i="18"/>
  <c r="H61" i="18"/>
  <c r="I61" i="18"/>
  <c r="G62" i="18"/>
  <c r="H62" i="18"/>
  <c r="I62" i="18"/>
  <c r="G63" i="18"/>
  <c r="H63" i="18"/>
  <c r="I63" i="18"/>
  <c r="G64" i="18"/>
  <c r="H64" i="18"/>
  <c r="I64" i="18"/>
  <c r="G65" i="18"/>
  <c r="H65" i="18"/>
  <c r="I65" i="18"/>
  <c r="G66" i="18"/>
  <c r="H66" i="18"/>
  <c r="I66" i="18"/>
  <c r="G67" i="18"/>
  <c r="H67" i="18"/>
  <c r="I67" i="18"/>
  <c r="G68" i="18"/>
  <c r="H68" i="18"/>
  <c r="I68" i="18"/>
  <c r="G69" i="18"/>
  <c r="H69" i="18"/>
  <c r="I69" i="18"/>
  <c r="G70" i="18"/>
  <c r="H70" i="18"/>
  <c r="I70" i="18"/>
  <c r="G71" i="18"/>
  <c r="H71" i="18"/>
  <c r="I71" i="18"/>
  <c r="G72" i="18"/>
  <c r="H72" i="18"/>
  <c r="I72" i="18"/>
  <c r="B75" i="18"/>
  <c r="D75" i="18"/>
  <c r="H75" i="18"/>
  <c r="C75" i="18"/>
  <c r="E75" i="18"/>
  <c r="I75" i="18"/>
  <c r="I27" i="15"/>
  <c r="I51" i="39"/>
  <c r="I16" i="39"/>
  <c r="I47" i="16"/>
  <c r="I12" i="45"/>
  <c r="B35" i="19"/>
  <c r="H86" i="8"/>
  <c r="H75" i="12"/>
  <c r="I24" i="9"/>
  <c r="I45" i="56"/>
  <c r="E60" i="33"/>
  <c r="E71" i="16"/>
  <c r="G40" i="54"/>
  <c r="I18" i="34"/>
  <c r="I37" i="16"/>
  <c r="F37" i="16"/>
  <c r="I90" i="7"/>
  <c r="I28" i="8"/>
  <c r="H39" i="55"/>
  <c r="G58" i="36"/>
  <c r="G90" i="7"/>
  <c r="I8" i="55"/>
  <c r="G39" i="55"/>
  <c r="G45" i="53"/>
  <c r="I10" i="56"/>
  <c r="H40" i="54"/>
  <c r="H90" i="7"/>
  <c r="I58" i="36"/>
  <c r="I9" i="53"/>
  <c r="H45" i="53"/>
  <c r="I29" i="3"/>
  <c r="I11" i="48"/>
  <c r="I39" i="55"/>
  <c r="I9" i="54"/>
  <c r="I25" i="10"/>
  <c r="I30" i="7"/>
  <c r="G86" i="8"/>
  <c r="H45" i="56"/>
  <c r="I17" i="36"/>
  <c r="H58" i="36"/>
  <c r="I45" i="53"/>
  <c r="E91" i="16"/>
  <c r="I49" i="41"/>
  <c r="I91" i="16"/>
  <c r="E79" i="16"/>
  <c r="G53" i="34"/>
  <c r="G79" i="16"/>
  <c r="I53" i="34"/>
  <c r="I79" i="16"/>
  <c r="D58" i="20"/>
  <c r="D80" i="16"/>
  <c r="I10" i="44"/>
  <c r="H53" i="34"/>
  <c r="H79" i="16"/>
  <c r="B79" i="16"/>
  <c r="B80" i="16"/>
  <c r="G45" i="56"/>
  <c r="I40" i="54"/>
  <c r="I86" i="8"/>
  <c r="H58" i="20"/>
  <c r="H80" i="16"/>
  <c r="H45" i="19"/>
  <c r="F45" i="19"/>
  <c r="G45" i="19"/>
  <c r="B36" i="19"/>
  <c r="G93" i="2"/>
  <c r="G46" i="56"/>
  <c r="I46" i="56"/>
  <c r="H46" i="56"/>
  <c r="I93" i="2"/>
  <c r="H93" i="2"/>
  <c r="I11" i="56"/>
  <c r="H77" i="12"/>
  <c r="G77" i="12"/>
  <c r="G16" i="49"/>
  <c r="G28" i="16"/>
  <c r="E41" i="58"/>
  <c r="C88" i="16"/>
  <c r="E16" i="49"/>
  <c r="E28" i="16"/>
  <c r="H12" i="58"/>
  <c r="G31" i="16"/>
  <c r="H16" i="49"/>
  <c r="H28" i="16"/>
  <c r="H41" i="58"/>
  <c r="F88" i="16"/>
  <c r="I12" i="58"/>
  <c r="H31" i="16"/>
  <c r="G41" i="55"/>
  <c r="I39" i="58"/>
  <c r="G41" i="58"/>
  <c r="E88" i="16"/>
  <c r="G88" i="8"/>
  <c r="G48" i="51"/>
  <c r="G43" i="64"/>
  <c r="G49" i="52"/>
  <c r="I41" i="61"/>
  <c r="G41" i="61"/>
  <c r="G42" i="60"/>
  <c r="I42" i="60"/>
  <c r="G94" i="2"/>
  <c r="G92" i="7"/>
  <c r="G60" i="36"/>
  <c r="G42" i="54"/>
  <c r="I17" i="63"/>
  <c r="G17" i="63"/>
  <c r="D41" i="58"/>
  <c r="B88" i="16"/>
  <c r="H41" i="61"/>
  <c r="H17" i="63"/>
  <c r="H42" i="60"/>
  <c r="E12" i="58"/>
  <c r="D31" i="16"/>
  <c r="D16" i="49"/>
  <c r="D28" i="16"/>
  <c r="M12" i="58"/>
  <c r="F12" i="58"/>
  <c r="E31" i="16"/>
  <c r="I41" i="55"/>
  <c r="H42" i="54"/>
  <c r="H49" i="52"/>
  <c r="I47" i="56"/>
  <c r="G47" i="56"/>
  <c r="I48" i="51"/>
  <c r="I42" i="54"/>
  <c r="I94" i="2"/>
  <c r="H41" i="55"/>
  <c r="H88" i="8"/>
  <c r="H43" i="64"/>
  <c r="H94" i="2"/>
  <c r="H47" i="56"/>
  <c r="I49" i="52"/>
  <c r="I43" i="64"/>
  <c r="I88" i="8"/>
  <c r="I41" i="58"/>
  <c r="G88" i="16"/>
  <c r="H92" i="7"/>
  <c r="I92" i="7"/>
  <c r="H48" i="51"/>
  <c r="H60" i="36"/>
  <c r="I60" i="36"/>
  <c r="F41" i="58"/>
  <c r="J41" i="58"/>
  <c r="H88" i="16"/>
  <c r="K39" i="58"/>
  <c r="J39" i="58"/>
  <c r="D88" i="16"/>
  <c r="K41" i="58"/>
  <c r="I88" i="16"/>
  <c r="K12" i="58"/>
  <c r="L12" i="58"/>
  <c r="K31" i="16"/>
  <c r="J31" i="16"/>
  <c r="J73" i="16"/>
  <c r="I8" i="61"/>
  <c r="I9" i="60"/>
  <c r="I8" i="63"/>
  <c r="C12" i="58"/>
  <c r="B31" i="16"/>
  <c r="I19" i="36"/>
  <c r="I33" i="2"/>
  <c r="I14" i="50"/>
  <c r="I13" i="48"/>
  <c r="I11" i="54"/>
  <c r="I25" i="12"/>
  <c r="I25" i="42"/>
  <c r="I27" i="10"/>
  <c r="I10" i="55"/>
  <c r="I9" i="64"/>
  <c r="I30" i="8"/>
  <c r="I13" i="51"/>
  <c r="I11" i="52"/>
  <c r="J10" i="58"/>
  <c r="D12" i="58"/>
  <c r="I32" i="7"/>
  <c r="I12" i="56"/>
  <c r="I12" i="49"/>
  <c r="I19" i="38"/>
  <c r="G78" i="12"/>
  <c r="H78" i="12"/>
  <c r="J12" i="58"/>
  <c r="I31" i="16"/>
  <c r="C31" i="16"/>
  <c r="E11" i="63"/>
  <c r="E58" i="16"/>
  <c r="D11" i="63"/>
  <c r="D58" i="16"/>
  <c r="G11" i="63"/>
  <c r="G58" i="16"/>
  <c r="H11" i="63"/>
  <c r="H58" i="16"/>
  <c r="F11" i="63"/>
  <c r="F58" i="16"/>
  <c r="C20" i="63"/>
  <c r="C100" i="16"/>
  <c r="D20" i="63"/>
  <c r="D100" i="16"/>
  <c r="C45" i="61"/>
  <c r="C95" i="16"/>
  <c r="D45" i="61"/>
  <c r="D95" i="16"/>
  <c r="C44" i="54"/>
  <c r="C82" i="16"/>
  <c r="C52" i="50"/>
  <c r="C96" i="16"/>
  <c r="C50" i="56"/>
  <c r="F17" i="50"/>
  <c r="F19" i="16"/>
  <c r="F13" i="55"/>
  <c r="F56" i="16"/>
  <c r="G13" i="55"/>
  <c r="G56" i="16"/>
  <c r="F15" i="48"/>
  <c r="F25" i="16"/>
  <c r="H15" i="48"/>
  <c r="H25" i="16"/>
  <c r="E15" i="48"/>
  <c r="C44" i="55"/>
  <c r="C83" i="16"/>
  <c r="F13" i="54"/>
  <c r="F44" i="16"/>
  <c r="H13" i="54"/>
  <c r="H44" i="16"/>
  <c r="H13" i="55"/>
  <c r="H56" i="16"/>
  <c r="G17" i="50"/>
  <c r="G19" i="16"/>
  <c r="F44" i="55"/>
  <c r="F83" i="16"/>
  <c r="H17" i="50"/>
  <c r="H19" i="16"/>
  <c r="G13" i="54"/>
  <c r="G44" i="16"/>
  <c r="G15" i="48"/>
  <c r="G25" i="16"/>
  <c r="G95" i="2"/>
  <c r="G49" i="51"/>
  <c r="G44" i="64"/>
  <c r="G42" i="55"/>
  <c r="E44" i="55"/>
  <c r="E83" i="16"/>
  <c r="B44" i="54"/>
  <c r="B82" i="16"/>
  <c r="B50" i="56"/>
  <c r="G89" i="8"/>
  <c r="I18" i="63"/>
  <c r="G18" i="63"/>
  <c r="E20" i="63"/>
  <c r="E100" i="16"/>
  <c r="G93" i="7"/>
  <c r="B44" i="55"/>
  <c r="B83" i="16"/>
  <c r="F50" i="56"/>
  <c r="B52" i="50"/>
  <c r="B96" i="16"/>
  <c r="H42" i="61"/>
  <c r="B45" i="61"/>
  <c r="B95" i="16"/>
  <c r="H18" i="63"/>
  <c r="B20" i="63"/>
  <c r="H43" i="60"/>
  <c r="G71" i="9"/>
  <c r="F52" i="50"/>
  <c r="F96" i="16"/>
  <c r="G50" i="52"/>
  <c r="J44" i="16"/>
  <c r="F44" i="54"/>
  <c r="F82" i="16"/>
  <c r="G50" i="50"/>
  <c r="E52" i="50"/>
  <c r="E96" i="16"/>
  <c r="E44" i="54"/>
  <c r="F45" i="61"/>
  <c r="F95" i="16"/>
  <c r="G42" i="61"/>
  <c r="I42" i="61"/>
  <c r="E45" i="61"/>
  <c r="I45" i="61"/>
  <c r="I95" i="16"/>
  <c r="G43" i="60"/>
  <c r="I43" i="60"/>
  <c r="F20" i="63"/>
  <c r="F100" i="16"/>
  <c r="D13" i="54"/>
  <c r="D44" i="16"/>
  <c r="D13" i="55"/>
  <c r="D56" i="16"/>
  <c r="D15" i="48"/>
  <c r="D25" i="16"/>
  <c r="D17" i="50"/>
  <c r="D19" i="16"/>
  <c r="E13" i="54"/>
  <c r="E44" i="16"/>
  <c r="E17" i="50"/>
  <c r="E19" i="16"/>
  <c r="E13" i="55"/>
  <c r="E56" i="16"/>
  <c r="D44" i="54"/>
  <c r="H48" i="53"/>
  <c r="G48" i="53"/>
  <c r="I44" i="64"/>
  <c r="H44" i="64"/>
  <c r="H93" i="7"/>
  <c r="I93" i="7"/>
  <c r="I48" i="56"/>
  <c r="G48" i="56"/>
  <c r="E50" i="56"/>
  <c r="G50" i="56"/>
  <c r="I49" i="51"/>
  <c r="H49" i="51"/>
  <c r="I95" i="2"/>
  <c r="H95" i="2"/>
  <c r="D44" i="55"/>
  <c r="H42" i="55"/>
  <c r="I42" i="55"/>
  <c r="I89" i="8"/>
  <c r="H89" i="8"/>
  <c r="I48" i="53"/>
  <c r="I50" i="52"/>
  <c r="H50" i="52"/>
  <c r="D50" i="56"/>
  <c r="H48" i="56"/>
  <c r="D52" i="50"/>
  <c r="D96" i="16"/>
  <c r="H50" i="50"/>
  <c r="I50" i="50"/>
  <c r="I71" i="9"/>
  <c r="H71" i="9"/>
  <c r="H49" i="41"/>
  <c r="H91" i="16"/>
  <c r="G49" i="41"/>
  <c r="G91" i="16"/>
  <c r="I58" i="20"/>
  <c r="I80" i="16"/>
  <c r="H51" i="39"/>
  <c r="I15" i="40"/>
  <c r="I36" i="16"/>
  <c r="I15" i="16"/>
  <c r="I32" i="3"/>
  <c r="I9" i="16"/>
  <c r="G75" i="18"/>
  <c r="H78" i="13"/>
  <c r="I65" i="43"/>
  <c r="H65" i="43"/>
  <c r="I44" i="54"/>
  <c r="I82" i="16"/>
  <c r="D82" i="16"/>
  <c r="I44" i="55"/>
  <c r="I83" i="16"/>
  <c r="I49" i="49"/>
  <c r="I85" i="16"/>
  <c r="H50" i="56"/>
  <c r="G20" i="63"/>
  <c r="G100" i="16"/>
  <c r="G44" i="55"/>
  <c r="G83" i="16"/>
  <c r="H49" i="49"/>
  <c r="H85" i="16"/>
  <c r="H45" i="61"/>
  <c r="H95" i="16"/>
  <c r="I20" i="63"/>
  <c r="I100" i="16"/>
  <c r="I52" i="50"/>
  <c r="I96" i="16"/>
  <c r="G49" i="49"/>
  <c r="G85" i="16"/>
  <c r="H52" i="50"/>
  <c r="H96" i="16"/>
  <c r="D83" i="16"/>
  <c r="H44" i="54"/>
  <c r="H82" i="16"/>
  <c r="H44" i="55"/>
  <c r="H83" i="16"/>
  <c r="G52" i="50"/>
  <c r="G96" i="16"/>
  <c r="B100" i="16"/>
  <c r="H20" i="63"/>
  <c r="H100" i="16"/>
  <c r="G44" i="54"/>
  <c r="G82" i="16"/>
  <c r="I65" i="10"/>
  <c r="E82" i="16"/>
  <c r="J11" i="63"/>
  <c r="J58" i="16"/>
  <c r="J15" i="48"/>
  <c r="J25" i="16"/>
  <c r="L11" i="63"/>
  <c r="L13" i="55"/>
  <c r="L17" i="50"/>
  <c r="L13" i="54"/>
  <c r="L15" i="48"/>
  <c r="J13" i="55"/>
  <c r="J56" i="16"/>
  <c r="J17" i="50"/>
  <c r="K26" i="16"/>
  <c r="K17" i="50"/>
  <c r="K19" i="16"/>
  <c r="J19" i="16"/>
  <c r="B13" i="54"/>
  <c r="B44" i="16"/>
  <c r="B15" i="48"/>
  <c r="B25" i="16"/>
  <c r="B11" i="63"/>
  <c r="B58" i="16"/>
  <c r="H75" i="10"/>
  <c r="B17" i="50"/>
  <c r="B19" i="16"/>
  <c r="G75" i="10"/>
  <c r="B77" i="10"/>
  <c r="G77" i="10"/>
  <c r="I13" i="49"/>
  <c r="I31" i="8"/>
  <c r="I33" i="7"/>
  <c r="C15" i="48"/>
  <c r="I9" i="61"/>
  <c r="I20" i="38"/>
  <c r="I10" i="64"/>
  <c r="I26" i="12"/>
  <c r="I26" i="42"/>
  <c r="I9" i="63"/>
  <c r="C11" i="63"/>
  <c r="I34" i="2"/>
  <c r="B13" i="55"/>
  <c r="B56" i="16"/>
  <c r="I12" i="53"/>
  <c r="H79" i="12"/>
  <c r="I28" i="10"/>
  <c r="C13" i="54"/>
  <c r="I20" i="36"/>
  <c r="I14" i="51"/>
  <c r="I15" i="50"/>
  <c r="C17" i="50"/>
  <c r="I25" i="9"/>
  <c r="I11" i="55"/>
  <c r="C13" i="55"/>
  <c r="I13" i="56"/>
  <c r="I10" i="60"/>
  <c r="I12" i="52"/>
  <c r="I15" i="48"/>
  <c r="I25" i="16"/>
  <c r="C25" i="16"/>
  <c r="G79" i="12"/>
  <c r="C58" i="16"/>
  <c r="I11" i="63"/>
  <c r="I58" i="16"/>
  <c r="I13" i="55"/>
  <c r="I56" i="16"/>
  <c r="C56" i="16"/>
  <c r="I17" i="50"/>
  <c r="I19" i="16"/>
  <c r="C19" i="16"/>
  <c r="I13" i="54"/>
  <c r="I44" i="16"/>
  <c r="C44" i="16"/>
  <c r="J16" i="49"/>
  <c r="J28" i="16"/>
  <c r="O21" i="33"/>
  <c r="N16" i="49"/>
  <c r="I13" i="53"/>
  <c r="I27" i="12"/>
  <c r="I32" i="8"/>
  <c r="I34" i="7"/>
  <c r="I13" i="52"/>
  <c r="I29" i="10"/>
  <c r="I21" i="36"/>
  <c r="I15" i="51"/>
  <c r="I10" i="61"/>
  <c r="C16" i="49"/>
  <c r="I14" i="49"/>
  <c r="I11" i="60"/>
  <c r="I17" i="32"/>
  <c r="I18" i="33"/>
  <c r="I27" i="42"/>
  <c r="I35" i="2"/>
  <c r="I14" i="56"/>
  <c r="B16" i="49"/>
  <c r="B28" i="16"/>
  <c r="I21" i="38"/>
  <c r="I11" i="64"/>
  <c r="G80" i="12"/>
  <c r="H80" i="12"/>
  <c r="C28" i="16"/>
  <c r="I16" i="49"/>
  <c r="I28" i="16"/>
  <c r="I9" i="70"/>
  <c r="G44" i="70"/>
  <c r="H44" i="70"/>
  <c r="I44" i="70"/>
  <c r="I7" i="70"/>
  <c r="J18" i="51"/>
  <c r="K18" i="51"/>
  <c r="K35" i="16"/>
  <c r="J15" i="60"/>
  <c r="J27" i="16"/>
  <c r="H95" i="7"/>
  <c r="F58" i="32"/>
  <c r="F76" i="16"/>
  <c r="G18" i="51"/>
  <c r="G35" i="16"/>
  <c r="E53" i="51"/>
  <c r="H15" i="60"/>
  <c r="H27" i="16"/>
  <c r="G15" i="60"/>
  <c r="G27" i="16"/>
  <c r="D15" i="60"/>
  <c r="D27" i="16"/>
  <c r="E18" i="51"/>
  <c r="E35" i="16"/>
  <c r="E15" i="60"/>
  <c r="E27" i="16"/>
  <c r="N15" i="60"/>
  <c r="I37" i="71"/>
  <c r="K39" i="16"/>
  <c r="I14" i="52"/>
  <c r="I36" i="2"/>
  <c r="I28" i="12"/>
  <c r="E95" i="16"/>
  <c r="G45" i="61"/>
  <c r="G95" i="16"/>
  <c r="I38" i="65"/>
  <c r="I50" i="70"/>
  <c r="I38" i="68"/>
  <c r="B40" i="19"/>
  <c r="C45" i="19"/>
  <c r="G95" i="7"/>
  <c r="C18" i="51"/>
  <c r="C35" i="16"/>
  <c r="C15" i="60"/>
  <c r="C27" i="16"/>
  <c r="G92" i="69"/>
  <c r="J13" i="61"/>
  <c r="J40" i="16"/>
  <c r="J11" i="71"/>
  <c r="J46" i="16"/>
  <c r="F11" i="75"/>
  <c r="F57" i="16"/>
  <c r="F13" i="61"/>
  <c r="F40" i="16"/>
  <c r="C41" i="71"/>
  <c r="C84" i="16"/>
  <c r="C54" i="70"/>
  <c r="C92" i="16"/>
  <c r="D41" i="71"/>
  <c r="D84" i="16"/>
  <c r="D54" i="70"/>
  <c r="D92" i="16"/>
  <c r="F11" i="71"/>
  <c r="F46" i="16"/>
  <c r="G39" i="67"/>
  <c r="H39" i="67"/>
  <c r="I38" i="71"/>
  <c r="H39" i="65"/>
  <c r="H92" i="8"/>
  <c r="H51" i="70"/>
  <c r="I96" i="7"/>
  <c r="I47" i="64"/>
  <c r="G47" i="64"/>
  <c r="I39" i="65"/>
  <c r="H38" i="66"/>
  <c r="H47" i="64"/>
  <c r="H96" i="7"/>
  <c r="H39" i="68"/>
  <c r="B74" i="9"/>
  <c r="B69" i="16"/>
  <c r="I38" i="66"/>
  <c r="G38" i="66"/>
  <c r="F92" i="69"/>
  <c r="H13" i="61"/>
  <c r="H40" i="16"/>
  <c r="D40" i="16"/>
  <c r="G13" i="61"/>
  <c r="G40" i="16"/>
  <c r="G11" i="75"/>
  <c r="G57" i="16"/>
  <c r="E13" i="61"/>
  <c r="E40" i="16"/>
  <c r="G11" i="66"/>
  <c r="G52" i="16"/>
  <c r="D11" i="66"/>
  <c r="D52" i="16"/>
  <c r="H11" i="66"/>
  <c r="H52" i="16"/>
  <c r="E11" i="71"/>
  <c r="E46" i="16"/>
  <c r="B11" i="75"/>
  <c r="B57" i="16"/>
  <c r="C11" i="75"/>
  <c r="C57" i="16"/>
  <c r="B13" i="61"/>
  <c r="B40" i="16"/>
  <c r="I8" i="67"/>
  <c r="I37" i="2"/>
  <c r="I8" i="66"/>
  <c r="C11" i="66"/>
  <c r="C52" i="16"/>
  <c r="I34" i="8"/>
  <c r="B11" i="71"/>
  <c r="B46" i="16"/>
  <c r="I8" i="69"/>
  <c r="I13" i="64"/>
  <c r="I23" i="36"/>
  <c r="I31" i="10"/>
  <c r="B92" i="69"/>
  <c r="H89" i="69"/>
  <c r="I92" i="69"/>
  <c r="I51" i="51"/>
  <c r="D45" i="19"/>
  <c r="B42" i="19"/>
  <c r="H65" i="10"/>
  <c r="H39" i="69"/>
  <c r="G52" i="52"/>
  <c r="G45" i="60"/>
  <c r="I20" i="20"/>
  <c r="I23" i="16"/>
  <c r="I50" i="56"/>
  <c r="G81" i="12"/>
  <c r="H91" i="8"/>
  <c r="G46" i="64"/>
  <c r="H53" i="52"/>
  <c r="G37" i="66"/>
  <c r="I62" i="36"/>
  <c r="H81" i="12"/>
  <c r="G92" i="8"/>
  <c r="I91" i="8"/>
  <c r="C42" i="67"/>
  <c r="C103" i="16"/>
  <c r="D42" i="67"/>
  <c r="D103" i="16"/>
  <c r="I50" i="53"/>
  <c r="H52" i="52"/>
  <c r="I45" i="60"/>
  <c r="I7" i="67"/>
  <c r="G38" i="67"/>
  <c r="I33" i="8"/>
  <c r="G53" i="51"/>
  <c r="G86" i="16"/>
  <c r="E40" i="66"/>
  <c r="G40" i="66"/>
  <c r="G104" i="16"/>
  <c r="J35" i="16"/>
  <c r="I15" i="56"/>
  <c r="I12" i="64"/>
  <c r="I46" i="64"/>
  <c r="I14" i="53"/>
  <c r="H80" i="42"/>
  <c r="H77" i="10"/>
  <c r="K15" i="60"/>
  <c r="C17" i="56"/>
  <c r="C53" i="16"/>
  <c r="I18" i="32"/>
  <c r="I26" i="9"/>
  <c r="H56" i="32"/>
  <c r="I52" i="52"/>
  <c r="I79" i="42"/>
  <c r="I53" i="52"/>
  <c r="I15" i="53"/>
  <c r="I36" i="7"/>
  <c r="I11" i="61"/>
  <c r="E92" i="69"/>
  <c r="I38" i="69"/>
  <c r="G38" i="69"/>
  <c r="I39" i="69"/>
  <c r="H98" i="2"/>
  <c r="I98" i="2"/>
  <c r="H97" i="2"/>
  <c r="H38" i="71"/>
  <c r="C102" i="16"/>
  <c r="I7" i="71"/>
  <c r="H11" i="71"/>
  <c r="H46" i="16"/>
  <c r="F41" i="71"/>
  <c r="F84" i="16"/>
  <c r="I8" i="71"/>
  <c r="G50" i="70"/>
  <c r="I14" i="70"/>
  <c r="G39" i="68"/>
  <c r="I8" i="65"/>
  <c r="G39" i="65"/>
  <c r="I22" i="38"/>
  <c r="I39" i="75"/>
  <c r="G39" i="75"/>
  <c r="F102" i="16"/>
  <c r="G79" i="42"/>
  <c r="H82" i="12"/>
  <c r="G82" i="12"/>
  <c r="D11" i="71"/>
  <c r="D46" i="16"/>
  <c r="H74" i="9"/>
  <c r="H69" i="16"/>
  <c r="E86" i="16"/>
  <c r="G47" i="60"/>
  <c r="G93" i="16"/>
  <c r="H38" i="67"/>
  <c r="H60" i="33"/>
  <c r="H71" i="16"/>
  <c r="I8" i="75"/>
  <c r="E41" i="71"/>
  <c r="I41" i="71"/>
  <c r="I84" i="16"/>
  <c r="E11" i="66"/>
  <c r="E52" i="16"/>
  <c r="C40" i="66"/>
  <c r="C104" i="16"/>
  <c r="H92" i="69"/>
  <c r="I7" i="65"/>
  <c r="H53" i="51"/>
  <c r="H86" i="16"/>
  <c r="G37" i="71"/>
  <c r="H38" i="69"/>
  <c r="H72" i="9"/>
  <c r="D102" i="16"/>
  <c r="K11" i="71"/>
  <c r="K46" i="16"/>
  <c r="I28" i="42"/>
  <c r="H79" i="42"/>
  <c r="G80" i="42"/>
  <c r="I60" i="33"/>
  <c r="I71" i="16"/>
  <c r="G60" i="33"/>
  <c r="G71" i="16"/>
  <c r="I24" i="43"/>
  <c r="G67" i="15"/>
  <c r="K25" i="14"/>
  <c r="I78" i="13"/>
  <c r="I31" i="13"/>
  <c r="G42" i="75"/>
  <c r="G96" i="7"/>
  <c r="I39" i="67"/>
  <c r="I92" i="8"/>
  <c r="D98" i="16"/>
  <c r="B98" i="16"/>
  <c r="F98" i="16"/>
  <c r="C98" i="16"/>
  <c r="B102" i="16"/>
  <c r="E102" i="16"/>
  <c r="D11" i="75"/>
  <c r="D57" i="16"/>
  <c r="I80" i="42"/>
  <c r="G98" i="2"/>
  <c r="E54" i="70"/>
  <c r="E92" i="16"/>
  <c r="I39" i="68"/>
  <c r="H39" i="75"/>
  <c r="G53" i="52"/>
  <c r="I8" i="68"/>
  <c r="I15" i="52"/>
  <c r="C13" i="61"/>
  <c r="C40" i="16"/>
  <c r="G51" i="70"/>
  <c r="G39" i="69"/>
  <c r="E42" i="67"/>
  <c r="E103" i="16"/>
  <c r="G38" i="71"/>
  <c r="I56" i="32"/>
  <c r="E58" i="32"/>
  <c r="E76" i="16"/>
  <c r="I72" i="9"/>
  <c r="E74" i="9"/>
  <c r="I74" i="9"/>
  <c r="I69" i="16"/>
  <c r="I7" i="68"/>
  <c r="I13" i="70"/>
  <c r="F27" i="16"/>
  <c r="I15" i="60"/>
  <c r="I27" i="16"/>
  <c r="H62" i="36"/>
  <c r="I50" i="16"/>
  <c r="G38" i="68"/>
  <c r="H38" i="68"/>
  <c r="I16" i="51"/>
  <c r="D18" i="51"/>
  <c r="D35" i="16"/>
  <c r="I37" i="66"/>
  <c r="H37" i="66"/>
  <c r="D40" i="66"/>
  <c r="H40" i="66"/>
  <c r="H104" i="16"/>
  <c r="C28" i="9"/>
  <c r="B42" i="67"/>
  <c r="B103" i="16"/>
  <c r="I12" i="60"/>
  <c r="G62" i="36"/>
  <c r="H51" i="51"/>
  <c r="H46" i="64"/>
  <c r="F35" i="16"/>
  <c r="H50" i="53"/>
  <c r="H58" i="32"/>
  <c r="H76" i="16"/>
  <c r="B76" i="16"/>
  <c r="B41" i="71"/>
  <c r="B84" i="16"/>
  <c r="C20" i="32"/>
  <c r="C32" i="16"/>
  <c r="I7" i="66"/>
  <c r="I30" i="10"/>
  <c r="H38" i="65"/>
  <c r="G56" i="32"/>
  <c r="B54" i="70"/>
  <c r="H54" i="70"/>
  <c r="H92" i="16"/>
  <c r="C50" i="16"/>
  <c r="I17" i="56"/>
  <c r="I53" i="16"/>
  <c r="G91" i="8"/>
  <c r="G72" i="9"/>
  <c r="I22" i="36"/>
  <c r="H45" i="60"/>
  <c r="D47" i="60"/>
  <c r="H50" i="70"/>
  <c r="G51" i="51"/>
  <c r="G50" i="53"/>
  <c r="I42" i="75"/>
  <c r="B41" i="19"/>
  <c r="B45" i="19"/>
  <c r="E47" i="19"/>
  <c r="H42" i="75"/>
  <c r="I11" i="66"/>
  <c r="I52" i="16"/>
  <c r="E104" i="16"/>
  <c r="K11" i="66"/>
  <c r="J52" i="16"/>
  <c r="I53" i="51"/>
  <c r="I86" i="16"/>
  <c r="B93" i="16"/>
  <c r="I18" i="51"/>
  <c r="I35" i="16"/>
  <c r="I58" i="32"/>
  <c r="I76" i="16"/>
  <c r="I11" i="75"/>
  <c r="I57" i="16"/>
  <c r="G74" i="9"/>
  <c r="G69" i="16"/>
  <c r="E69" i="16"/>
  <c r="I20" i="32"/>
  <c r="I32" i="16"/>
  <c r="I11" i="71"/>
  <c r="I46" i="16"/>
  <c r="D104" i="16"/>
  <c r="G58" i="32"/>
  <c r="G76" i="16"/>
  <c r="H42" i="67"/>
  <c r="H103" i="16"/>
  <c r="I13" i="61"/>
  <c r="I40" i="16"/>
  <c r="I42" i="67"/>
  <c r="I103" i="16"/>
  <c r="G42" i="67"/>
  <c r="G103" i="16"/>
  <c r="H41" i="71"/>
  <c r="H84" i="16"/>
  <c r="G41" i="71"/>
  <c r="G84" i="16"/>
  <c r="E84" i="16"/>
  <c r="I54" i="70"/>
  <c r="I92" i="16"/>
  <c r="H102" i="16"/>
  <c r="H98" i="16"/>
  <c r="I102" i="16"/>
  <c r="G102" i="16"/>
  <c r="I40" i="66"/>
  <c r="I104" i="16"/>
  <c r="D47" i="19"/>
  <c r="C47" i="19"/>
  <c r="F47" i="19"/>
  <c r="E98" i="16"/>
  <c r="I98" i="16"/>
  <c r="G98" i="16"/>
  <c r="I28" i="9"/>
  <c r="I7" i="16"/>
  <c r="C7" i="16"/>
  <c r="B92" i="16"/>
  <c r="G54" i="70"/>
  <c r="G92" i="16"/>
  <c r="D93" i="16"/>
  <c r="I47" i="60"/>
  <c r="I93" i="16"/>
  <c r="H47" i="60"/>
  <c r="H93" i="16"/>
  <c r="J21" i="33"/>
  <c r="J11" i="16"/>
  <c r="L21" i="33"/>
  <c r="K21" i="33"/>
  <c r="K11" i="16"/>
  <c r="I30" i="42"/>
  <c r="I19" i="33"/>
  <c r="C21" i="33"/>
  <c r="B21" i="33"/>
  <c r="B11" i="16"/>
  <c r="I16" i="52"/>
  <c r="I21" i="33"/>
  <c r="I11" i="16"/>
  <c r="C11" i="16"/>
  <c r="F47" i="60"/>
  <c r="F93" i="16"/>
  <c r="A5" i="60"/>
  <c r="M12" i="67"/>
  <c r="N27" i="36"/>
  <c r="L16" i="64"/>
  <c r="N33" i="42"/>
  <c r="N12" i="77"/>
  <c r="N12" i="69"/>
  <c r="M19" i="52"/>
  <c r="M16" i="64"/>
  <c r="F86" i="12"/>
  <c r="M38" i="8"/>
  <c r="M12" i="65"/>
  <c r="C68" i="16"/>
  <c r="C89" i="16"/>
  <c r="O19" i="52"/>
  <c r="M12" i="77"/>
  <c r="M33" i="42"/>
  <c r="F89" i="16"/>
  <c r="L41" i="2"/>
  <c r="M41" i="2"/>
  <c r="D86" i="12"/>
  <c r="C86" i="12"/>
  <c r="F50" i="64"/>
  <c r="F81" i="16"/>
  <c r="N18" i="53"/>
  <c r="N12" i="65"/>
  <c r="D33" i="12"/>
  <c r="D26" i="16"/>
  <c r="L19" i="52"/>
  <c r="N17" i="52"/>
  <c r="M27" i="36"/>
  <c r="O25" i="36"/>
  <c r="O27" i="36"/>
  <c r="M35" i="10"/>
  <c r="O16" i="53"/>
  <c r="O18" i="53"/>
  <c r="M18" i="53"/>
  <c r="L10" i="79"/>
  <c r="O10" i="69"/>
  <c r="O12" i="69"/>
  <c r="M12" i="69"/>
  <c r="L12" i="68"/>
  <c r="M12" i="68"/>
  <c r="N18" i="70"/>
  <c r="L38" i="8"/>
  <c r="N36" i="8"/>
  <c r="N38" i="8"/>
  <c r="L35" i="10"/>
  <c r="P19" i="52"/>
  <c r="M18" i="70"/>
  <c r="B43" i="77"/>
  <c r="B84" i="42"/>
  <c r="E57" i="52"/>
  <c r="B43" i="68"/>
  <c r="B97" i="16"/>
  <c r="E66" i="36"/>
  <c r="D30" i="16"/>
  <c r="C50" i="64"/>
  <c r="C81" i="16"/>
  <c r="C43" i="69"/>
  <c r="C77" i="16"/>
  <c r="G18" i="70"/>
  <c r="G34" i="16"/>
  <c r="D12" i="68"/>
  <c r="D39" i="16"/>
  <c r="G18" i="53"/>
  <c r="G38" i="16"/>
  <c r="F12" i="68"/>
  <c r="F18" i="53"/>
  <c r="E18" i="53"/>
  <c r="E38" i="16"/>
  <c r="H18" i="53"/>
  <c r="H38" i="16"/>
  <c r="F41" i="2"/>
  <c r="F18" i="70"/>
  <c r="F19" i="52"/>
  <c r="H12" i="77"/>
  <c r="E42" i="16"/>
  <c r="E55" i="16"/>
  <c r="F12" i="69"/>
  <c r="G42" i="16"/>
  <c r="H42" i="16"/>
  <c r="D16" i="64"/>
  <c r="D41" i="16"/>
  <c r="E16" i="64"/>
  <c r="E41" i="16"/>
  <c r="G49" i="16"/>
  <c r="M10" i="80"/>
  <c r="C53" i="53"/>
  <c r="C90" i="16"/>
  <c r="C66" i="36"/>
  <c r="C94" i="16"/>
  <c r="C102" i="2"/>
  <c r="C62" i="16"/>
  <c r="C43" i="68"/>
  <c r="C97" i="16"/>
  <c r="C84" i="42"/>
  <c r="C72" i="16"/>
  <c r="C57" i="52"/>
  <c r="C73" i="16"/>
  <c r="G55" i="52"/>
  <c r="C87" i="16"/>
  <c r="C100" i="7"/>
  <c r="C67" i="16"/>
  <c r="F40" i="7"/>
  <c r="F33" i="42"/>
  <c r="F38" i="8"/>
  <c r="G30" i="16"/>
  <c r="G16" i="64"/>
  <c r="G41" i="16"/>
  <c r="H30" i="16"/>
  <c r="H16" i="64"/>
  <c r="H41" i="16"/>
  <c r="G35" i="10"/>
  <c r="G29" i="16"/>
  <c r="H35" i="10"/>
  <c r="H29" i="16"/>
  <c r="F12" i="65"/>
  <c r="F12" i="16"/>
  <c r="F35" i="10"/>
  <c r="G40" i="7"/>
  <c r="G13" i="16"/>
  <c r="O12" i="65"/>
  <c r="E45" i="16"/>
  <c r="D18" i="53"/>
  <c r="D38" i="16"/>
  <c r="N12" i="68"/>
  <c r="N16" i="64"/>
  <c r="F42" i="16"/>
  <c r="E38" i="8"/>
  <c r="E16" i="16"/>
  <c r="G38" i="8"/>
  <c r="G16" i="16"/>
  <c r="F12" i="77"/>
  <c r="F55" i="16"/>
  <c r="F16" i="64"/>
  <c r="F53" i="53"/>
  <c r="F90" i="16"/>
  <c r="G55" i="16"/>
  <c r="G12" i="77"/>
  <c r="H49" i="16"/>
  <c r="H10" i="16"/>
  <c r="H27" i="38"/>
  <c r="H33" i="16"/>
  <c r="D45" i="16"/>
  <c r="D18" i="70"/>
  <c r="D34" i="16"/>
  <c r="D12" i="67"/>
  <c r="D54" i="16"/>
  <c r="H12" i="65"/>
  <c r="H12" i="16"/>
  <c r="D40" i="7"/>
  <c r="D13" i="16"/>
  <c r="D35" i="10"/>
  <c r="D29" i="16"/>
  <c r="D5" i="16"/>
  <c r="H12" i="67"/>
  <c r="H54" i="16"/>
  <c r="E12" i="68"/>
  <c r="E39" i="16"/>
  <c r="O18" i="70"/>
  <c r="E49" i="16"/>
  <c r="H12" i="68"/>
  <c r="H39" i="16"/>
  <c r="E12" i="67"/>
  <c r="E54" i="16"/>
  <c r="G19" i="52"/>
  <c r="G22" i="16"/>
  <c r="F106" i="16"/>
  <c r="F96" i="8"/>
  <c r="F65" i="16"/>
  <c r="D33" i="42"/>
  <c r="D17" i="16"/>
  <c r="D12" i="65"/>
  <c r="D12" i="16"/>
  <c r="E40" i="7"/>
  <c r="E13" i="16"/>
  <c r="G45" i="16"/>
  <c r="G10" i="16"/>
  <c r="G5" i="16"/>
  <c r="G27" i="38"/>
  <c r="G33" i="16"/>
  <c r="G12" i="65"/>
  <c r="G12" i="16"/>
  <c r="H55" i="16"/>
  <c r="H10" i="80"/>
  <c r="H43" i="16"/>
  <c r="H41" i="2"/>
  <c r="H14" i="16"/>
  <c r="H19" i="52"/>
  <c r="H22" i="16"/>
  <c r="H40" i="7"/>
  <c r="H13" i="16"/>
  <c r="H38" i="8"/>
  <c r="H16" i="16"/>
  <c r="H5" i="16"/>
  <c r="D42" i="16"/>
  <c r="F68" i="16"/>
  <c r="D49" i="16"/>
  <c r="F66" i="36"/>
  <c r="F94" i="16"/>
  <c r="D10" i="16"/>
  <c r="G12" i="68"/>
  <c r="G39" i="16"/>
  <c r="F87" i="16"/>
  <c r="G12" i="69"/>
  <c r="G18" i="16"/>
  <c r="H18" i="70"/>
  <c r="H34" i="16"/>
  <c r="H33" i="12"/>
  <c r="H26" i="16"/>
  <c r="H12" i="69"/>
  <c r="H18" i="16"/>
  <c r="F12" i="67"/>
  <c r="O33" i="42"/>
  <c r="G10" i="79"/>
  <c r="G51" i="16"/>
  <c r="D27" i="38"/>
  <c r="D33" i="16"/>
  <c r="D12" i="69"/>
  <c r="D18" i="16"/>
  <c r="H45" i="16"/>
  <c r="H33" i="42"/>
  <c r="H17" i="16"/>
  <c r="L12" i="77"/>
  <c r="G12" i="67"/>
  <c r="G54" i="16"/>
  <c r="G41" i="2"/>
  <c r="G14" i="16"/>
  <c r="G27" i="36"/>
  <c r="G8" i="16"/>
  <c r="D10" i="79"/>
  <c r="D51" i="16"/>
  <c r="F43" i="77"/>
  <c r="E19" i="52"/>
  <c r="E22" i="16"/>
  <c r="E30" i="16"/>
  <c r="D55" i="16"/>
  <c r="D19" i="52"/>
  <c r="D22" i="16"/>
  <c r="D27" i="36"/>
  <c r="D8" i="16"/>
  <c r="G33" i="42"/>
  <c r="G17" i="16"/>
  <c r="D12" i="77"/>
  <c r="F43" i="68"/>
  <c r="F97" i="16"/>
  <c r="D41" i="2"/>
  <c r="D14" i="16"/>
  <c r="H27" i="36"/>
  <c r="H8" i="16"/>
  <c r="N19" i="52"/>
  <c r="N41" i="2"/>
  <c r="F84" i="42"/>
  <c r="F72" i="16"/>
  <c r="D10" i="80"/>
  <c r="D43" i="16"/>
  <c r="F10" i="79"/>
  <c r="F51" i="16"/>
  <c r="F27" i="36"/>
  <c r="F10" i="80"/>
  <c r="F43" i="16"/>
  <c r="F33" i="12"/>
  <c r="C96" i="8"/>
  <c r="C65" i="16"/>
  <c r="D43" i="77"/>
  <c r="C43" i="65"/>
  <c r="C75" i="16"/>
  <c r="C63" i="16"/>
  <c r="C43" i="77"/>
  <c r="C106" i="16"/>
  <c r="F100" i="7"/>
  <c r="F67" i="16"/>
  <c r="F102" i="2"/>
  <c r="F62" i="16"/>
  <c r="D84" i="42"/>
  <c r="D72" i="16"/>
  <c r="F63" i="16"/>
  <c r="M27" i="38"/>
  <c r="L27" i="38"/>
  <c r="L40" i="7"/>
  <c r="M40" i="7"/>
  <c r="N33" i="10"/>
  <c r="N35" i="10"/>
  <c r="B96" i="8"/>
  <c r="F8" i="16"/>
  <c r="F54" i="16"/>
  <c r="B100" i="7"/>
  <c r="E86" i="12"/>
  <c r="F29" i="16"/>
  <c r="F10" i="16"/>
  <c r="B43" i="69"/>
  <c r="H43" i="77"/>
  <c r="F26" i="16"/>
  <c r="F30" i="16"/>
  <c r="B43" i="65"/>
  <c r="I41" i="77"/>
  <c r="G41" i="77"/>
  <c r="E43" i="77"/>
  <c r="G43" i="77"/>
  <c r="G41" i="65"/>
  <c r="E43" i="65"/>
  <c r="F41" i="16"/>
  <c r="G51" i="53"/>
  <c r="E53" i="53"/>
  <c r="F16" i="16"/>
  <c r="F17" i="16"/>
  <c r="F49" i="16"/>
  <c r="F18" i="16"/>
  <c r="B72" i="16"/>
  <c r="H84" i="42"/>
  <c r="H72" i="16"/>
  <c r="B57" i="52"/>
  <c r="B73" i="16"/>
  <c r="B102" i="2"/>
  <c r="F39" i="16"/>
  <c r="G94" i="8"/>
  <c r="E96" i="8"/>
  <c r="G98" i="7"/>
  <c r="E100" i="7"/>
  <c r="E68" i="16"/>
  <c r="H82" i="42"/>
  <c r="F13" i="16"/>
  <c r="G41" i="69"/>
  <c r="E43" i="69"/>
  <c r="E77" i="16"/>
  <c r="G82" i="42"/>
  <c r="I82" i="42"/>
  <c r="E84" i="42"/>
  <c r="G41" i="68"/>
  <c r="E43" i="68"/>
  <c r="B53" i="53"/>
  <c r="F22" i="16"/>
  <c r="F38" i="16"/>
  <c r="E94" i="16"/>
  <c r="E87" i="16"/>
  <c r="D38" i="8"/>
  <c r="D16" i="16"/>
  <c r="G87" i="16"/>
  <c r="G100" i="2"/>
  <c r="E102" i="2"/>
  <c r="F34" i="16"/>
  <c r="F14" i="16"/>
  <c r="F5" i="16"/>
  <c r="G48" i="64"/>
  <c r="E50" i="64"/>
  <c r="B50" i="64"/>
  <c r="E73" i="16"/>
  <c r="H41" i="77"/>
  <c r="F43" i="69"/>
  <c r="F77" i="16"/>
  <c r="F27" i="38"/>
  <c r="F57" i="52"/>
  <c r="F73" i="16"/>
  <c r="D89" i="16"/>
  <c r="D50" i="64"/>
  <c r="D81" i="16"/>
  <c r="E12" i="69"/>
  <c r="E18" i="16"/>
  <c r="E33" i="12"/>
  <c r="E26" i="16"/>
  <c r="E18" i="70"/>
  <c r="E34" i="16"/>
  <c r="E27" i="36"/>
  <c r="E8" i="16"/>
  <c r="N27" i="38"/>
  <c r="E12" i="65"/>
  <c r="E12" i="16"/>
  <c r="E10" i="79"/>
  <c r="E51" i="16"/>
  <c r="E5" i="16"/>
  <c r="E10" i="16"/>
  <c r="D43" i="65"/>
  <c r="E12" i="77"/>
  <c r="F43" i="65"/>
  <c r="F75" i="16"/>
  <c r="E10" i="80"/>
  <c r="E43" i="16"/>
  <c r="E27" i="38"/>
  <c r="E33" i="16"/>
  <c r="E41" i="2"/>
  <c r="E14" i="16"/>
  <c r="G10" i="80"/>
  <c r="G43" i="16"/>
  <c r="H10" i="79"/>
  <c r="H51" i="16"/>
  <c r="E35" i="10"/>
  <c r="E29" i="16"/>
  <c r="D63" i="16"/>
  <c r="F45" i="16"/>
  <c r="G57" i="52"/>
  <c r="G73" i="16"/>
  <c r="N8" i="80"/>
  <c r="N10" i="80"/>
  <c r="L10" i="80"/>
  <c r="I43" i="77"/>
  <c r="L12" i="67"/>
  <c r="N10" i="67"/>
  <c r="N12" i="67"/>
  <c r="M10" i="79"/>
  <c r="N8" i="79"/>
  <c r="N10" i="79"/>
  <c r="N38" i="7"/>
  <c r="N40" i="7"/>
  <c r="D66" i="36"/>
  <c r="I64" i="36"/>
  <c r="H64" i="36"/>
  <c r="B66" i="36"/>
  <c r="G64" i="36"/>
  <c r="E62" i="16"/>
  <c r="E97" i="16"/>
  <c r="G43" i="68"/>
  <c r="G97" i="16"/>
  <c r="E65" i="16"/>
  <c r="G96" i="8"/>
  <c r="G65" i="16"/>
  <c r="G53" i="53"/>
  <c r="G90" i="16"/>
  <c r="E90" i="16"/>
  <c r="I41" i="65"/>
  <c r="H41" i="65"/>
  <c r="B67" i="16"/>
  <c r="D75" i="16"/>
  <c r="I43" i="65"/>
  <c r="I75" i="16"/>
  <c r="B81" i="16"/>
  <c r="H50" i="64"/>
  <c r="H81" i="16"/>
  <c r="I48" i="64"/>
  <c r="E67" i="16"/>
  <c r="G100" i="7"/>
  <c r="G67" i="16"/>
  <c r="G102" i="2"/>
  <c r="G62" i="16"/>
  <c r="B62" i="16"/>
  <c r="B89" i="16"/>
  <c r="H89" i="16"/>
  <c r="G63" i="16"/>
  <c r="E63" i="16"/>
  <c r="I63" i="16"/>
  <c r="G43" i="69"/>
  <c r="G77" i="16"/>
  <c r="B77" i="16"/>
  <c r="E106" i="16"/>
  <c r="G106" i="16"/>
  <c r="F33" i="16"/>
  <c r="H48" i="64"/>
  <c r="B90" i="16"/>
  <c r="B106" i="16"/>
  <c r="E75" i="16"/>
  <c r="G43" i="65"/>
  <c r="G75" i="16"/>
  <c r="B65" i="16"/>
  <c r="E33" i="42"/>
  <c r="E17" i="16"/>
  <c r="H87" i="16"/>
  <c r="E81" i="16"/>
  <c r="G50" i="64"/>
  <c r="G81" i="16"/>
  <c r="I50" i="64"/>
  <c r="I81" i="16"/>
  <c r="B87" i="16"/>
  <c r="I84" i="42"/>
  <c r="I72" i="16"/>
  <c r="E72" i="16"/>
  <c r="G84" i="42"/>
  <c r="G72" i="16"/>
  <c r="E89" i="16"/>
  <c r="G89" i="16"/>
  <c r="I89" i="16"/>
  <c r="H43" i="65"/>
  <c r="H75" i="16"/>
  <c r="B75" i="16"/>
  <c r="H63" i="16"/>
  <c r="B63" i="16"/>
  <c r="D87" i="16"/>
  <c r="I87" i="16"/>
  <c r="B68" i="16"/>
  <c r="G68" i="16"/>
  <c r="B94" i="16"/>
  <c r="H66" i="36"/>
  <c r="H94" i="16"/>
  <c r="G66" i="36"/>
  <c r="G94" i="16"/>
  <c r="D94" i="16"/>
  <c r="I66" i="36"/>
  <c r="I94" i="16"/>
  <c r="D53" i="53"/>
  <c r="H51" i="53"/>
  <c r="I51" i="53"/>
  <c r="D43" i="68"/>
  <c r="H41" i="68"/>
  <c r="I41" i="68"/>
  <c r="D68" i="16"/>
  <c r="I68" i="16"/>
  <c r="D100" i="7"/>
  <c r="I98" i="7"/>
  <c r="H98" i="7"/>
  <c r="D102" i="2"/>
  <c r="H100" i="2"/>
  <c r="I100" i="2"/>
  <c r="D96" i="8"/>
  <c r="H94" i="8"/>
  <c r="I94" i="8"/>
  <c r="D57" i="52"/>
  <c r="I55" i="52"/>
  <c r="H55" i="52"/>
  <c r="H68" i="16"/>
  <c r="D43" i="69"/>
  <c r="H41" i="69"/>
  <c r="I41" i="69"/>
  <c r="D106" i="16"/>
  <c r="H106" i="16"/>
  <c r="I106" i="16"/>
  <c r="D62" i="16"/>
  <c r="I102" i="2"/>
  <c r="I62" i="16"/>
  <c r="H102" i="2"/>
  <c r="H62" i="16"/>
  <c r="D97" i="16"/>
  <c r="H43" i="68"/>
  <c r="H97" i="16"/>
  <c r="I43" i="68"/>
  <c r="I97" i="16"/>
  <c r="D73" i="16"/>
  <c r="I57" i="52"/>
  <c r="I73" i="16"/>
  <c r="H57" i="52"/>
  <c r="H73" i="16"/>
  <c r="D65" i="16"/>
  <c r="I96" i="8"/>
  <c r="I65" i="16"/>
  <c r="H96" i="8"/>
  <c r="H65" i="16"/>
  <c r="D77" i="16"/>
  <c r="I43" i="69"/>
  <c r="I77" i="16"/>
  <c r="H43" i="69"/>
  <c r="H77" i="16"/>
  <c r="D67" i="16"/>
  <c r="H100" i="7"/>
  <c r="H67" i="16"/>
  <c r="I100" i="7"/>
  <c r="I67" i="16"/>
  <c r="D90" i="16"/>
  <c r="I53" i="53"/>
  <c r="I90" i="16"/>
  <c r="H53" i="53"/>
  <c r="H90" i="16"/>
  <c r="J45" i="16"/>
  <c r="J12" i="69"/>
  <c r="J12" i="65"/>
  <c r="J16" i="64"/>
  <c r="J12" i="67"/>
  <c r="J54" i="16"/>
  <c r="J12" i="77"/>
  <c r="J10" i="79"/>
  <c r="J51" i="16"/>
  <c r="J40" i="7"/>
  <c r="J33" i="42"/>
  <c r="J18" i="70"/>
  <c r="J34" i="16"/>
  <c r="J27" i="36"/>
  <c r="J8" i="16"/>
  <c r="J49" i="16"/>
  <c r="J18" i="53"/>
  <c r="J12" i="68"/>
  <c r="J41" i="2"/>
  <c r="J38" i="8"/>
  <c r="J16" i="16"/>
  <c r="J33" i="12"/>
  <c r="J26" i="16"/>
  <c r="J27" i="38"/>
  <c r="J30" i="16"/>
  <c r="J19" i="52"/>
  <c r="J22" i="16"/>
  <c r="J55" i="16"/>
  <c r="J35" i="10"/>
  <c r="J29" i="16"/>
  <c r="J10" i="80"/>
  <c r="J43" i="16"/>
  <c r="J42" i="16"/>
  <c r="K42" i="16"/>
  <c r="J5" i="16"/>
  <c r="L5" i="16"/>
  <c r="K5" i="16"/>
  <c r="L33" i="42"/>
  <c r="K33" i="42"/>
  <c r="K17" i="16"/>
  <c r="J10" i="16"/>
  <c r="L10" i="16"/>
  <c r="K10" i="16"/>
  <c r="K12" i="68"/>
  <c r="J13" i="16"/>
  <c r="K40" i="7"/>
  <c r="K13" i="16"/>
  <c r="K16" i="64"/>
  <c r="K41" i="16"/>
  <c r="J41" i="16"/>
  <c r="K12" i="69"/>
  <c r="K18" i="16"/>
  <c r="K41" i="2"/>
  <c r="K14" i="16"/>
  <c r="J14" i="16"/>
  <c r="J12" i="16"/>
  <c r="K12" i="77"/>
  <c r="K12" i="65"/>
  <c r="K12" i="16"/>
  <c r="J33" i="16"/>
  <c r="K27" i="38"/>
  <c r="K33" i="16"/>
  <c r="J39" i="16"/>
  <c r="J18" i="16"/>
  <c r="J38" i="16"/>
  <c r="K18" i="53"/>
  <c r="K38" i="16"/>
  <c r="J17" i="16"/>
  <c r="B19" i="52"/>
  <c r="B22" i="16"/>
  <c r="B49" i="16"/>
  <c r="I16" i="70"/>
  <c r="C18" i="70"/>
  <c r="B12" i="69"/>
  <c r="B18" i="16"/>
  <c r="I31" i="12"/>
  <c r="C33" i="12"/>
  <c r="B10" i="79"/>
  <c r="B51" i="16"/>
  <c r="B42" i="16"/>
  <c r="B33" i="42"/>
  <c r="B17" i="16"/>
  <c r="C10" i="79"/>
  <c r="I8" i="79"/>
  <c r="B16" i="64"/>
  <c r="B41" i="16"/>
  <c r="B27" i="36"/>
  <c r="B8" i="16"/>
  <c r="I31" i="42"/>
  <c r="C33" i="42"/>
  <c r="B45" i="16"/>
  <c r="B55" i="16"/>
  <c r="B40" i="7"/>
  <c r="B13" i="16"/>
  <c r="I25" i="38"/>
  <c r="C27" i="38"/>
  <c r="B33" i="12"/>
  <c r="B26" i="16"/>
  <c r="B38" i="8"/>
  <c r="B16" i="16"/>
  <c r="I25" i="36"/>
  <c r="C27" i="36"/>
  <c r="B10" i="16"/>
  <c r="I10" i="65"/>
  <c r="C12" i="65"/>
  <c r="B12" i="68"/>
  <c r="B39" i="16"/>
  <c r="B10" i="80"/>
  <c r="B43" i="16"/>
  <c r="B30" i="16"/>
  <c r="B12" i="67"/>
  <c r="B54" i="16"/>
  <c r="I39" i="2"/>
  <c r="C41" i="2"/>
  <c r="B12" i="65"/>
  <c r="B12" i="16"/>
  <c r="I14" i="64"/>
  <c r="C16" i="64"/>
  <c r="B18" i="70"/>
  <c r="B34" i="16"/>
  <c r="B12" i="77"/>
  <c r="I10" i="69"/>
  <c r="C12" i="69"/>
  <c r="I8" i="80"/>
  <c r="C10" i="80"/>
  <c r="I38" i="7"/>
  <c r="C40" i="7"/>
  <c r="I17" i="52"/>
  <c r="C19" i="52"/>
  <c r="B27" i="38"/>
  <c r="B33" i="16"/>
  <c r="I10" i="77"/>
  <c r="C12" i="77"/>
  <c r="I12" i="77"/>
  <c r="I10" i="67"/>
  <c r="C12" i="67"/>
  <c r="B5" i="16"/>
  <c r="B41" i="2"/>
  <c r="B14" i="16"/>
  <c r="I33" i="10"/>
  <c r="C35" i="10"/>
  <c r="I10" i="68"/>
  <c r="C12" i="68"/>
  <c r="I16" i="53"/>
  <c r="C18" i="53"/>
  <c r="C38" i="8"/>
  <c r="I36" i="8"/>
  <c r="B35" i="10"/>
  <c r="B29" i="16"/>
  <c r="B18" i="53"/>
  <c r="B38" i="16"/>
  <c r="I10" i="79"/>
  <c r="I51" i="16"/>
  <c r="C51" i="16"/>
  <c r="I10" i="80"/>
  <c r="I43" i="16"/>
  <c r="C43" i="16"/>
  <c r="C38" i="16"/>
  <c r="I18" i="53"/>
  <c r="I38" i="16"/>
  <c r="C22" i="16"/>
  <c r="I19" i="52"/>
  <c r="I22" i="16"/>
  <c r="C30" i="16"/>
  <c r="I30" i="16"/>
  <c r="C41" i="16"/>
  <c r="I16" i="64"/>
  <c r="I41" i="16"/>
  <c r="C55" i="16"/>
  <c r="I55" i="16"/>
  <c r="I12" i="65"/>
  <c r="I12" i="16"/>
  <c r="C12" i="16"/>
  <c r="C45" i="16"/>
  <c r="I45" i="16"/>
  <c r="C29" i="16"/>
  <c r="I35" i="10"/>
  <c r="I29" i="16"/>
  <c r="C5" i="16"/>
  <c r="I5" i="16"/>
  <c r="C10" i="16"/>
  <c r="I10" i="16"/>
  <c r="C33" i="16"/>
  <c r="I27" i="38"/>
  <c r="I33" i="16"/>
  <c r="C17" i="16"/>
  <c r="I33" i="42"/>
  <c r="I17" i="16"/>
  <c r="C49" i="16"/>
  <c r="I49" i="16"/>
  <c r="C39" i="16"/>
  <c r="I12" i="68"/>
  <c r="I39" i="16"/>
  <c r="C54" i="16"/>
  <c r="I12" i="67"/>
  <c r="I54" i="16"/>
  <c r="C13" i="16"/>
  <c r="I40" i="7"/>
  <c r="I13" i="16"/>
  <c r="C42" i="16"/>
  <c r="I42" i="16"/>
  <c r="C14" i="16"/>
  <c r="I41" i="2"/>
  <c r="I14" i="16"/>
  <c r="C8" i="16"/>
  <c r="I27" i="36"/>
  <c r="I8" i="16"/>
  <c r="C18" i="16"/>
  <c r="I12" i="69"/>
  <c r="I18" i="16"/>
  <c r="C16" i="16"/>
  <c r="I38" i="8"/>
  <c r="I16" i="16"/>
  <c r="H84" i="12"/>
  <c r="B86" i="12"/>
  <c r="G86" i="12"/>
  <c r="H86" i="12"/>
  <c r="G84" i="12"/>
  <c r="C26" i="16"/>
  <c r="I33" i="12"/>
  <c r="I26" i="16"/>
  <c r="C34" i="16"/>
  <c r="I18" i="70"/>
  <c r="I34" i="16"/>
</calcChain>
</file>

<file path=xl/sharedStrings.xml><?xml version="1.0" encoding="utf-8"?>
<sst xmlns="http://schemas.openxmlformats.org/spreadsheetml/2006/main" count="2911" uniqueCount="616">
  <si>
    <t>Stevens P</t>
    <phoneticPr fontId="3" type="noConversion"/>
  </si>
  <si>
    <t>Gilbert J</t>
    <phoneticPr fontId="3" type="noConversion"/>
  </si>
  <si>
    <t>3--23</t>
  </si>
  <si>
    <t>5--16</t>
  </si>
  <si>
    <t>1--37</t>
  </si>
  <si>
    <t>5--6</t>
  </si>
  <si>
    <t>8--44</t>
  </si>
  <si>
    <t>4--32</t>
  </si>
  <si>
    <t>2--30</t>
  </si>
  <si>
    <t>0--40</t>
  </si>
  <si>
    <t>6--14</t>
  </si>
  <si>
    <t>6--50</t>
  </si>
  <si>
    <t>2--35</t>
  </si>
  <si>
    <t>3--30</t>
  </si>
  <si>
    <t>%</t>
  </si>
  <si>
    <t>4--10</t>
  </si>
  <si>
    <t>3--8</t>
  </si>
  <si>
    <t>6--13</t>
  </si>
  <si>
    <t>4--35</t>
  </si>
  <si>
    <t>5--13</t>
  </si>
  <si>
    <t>2--41</t>
  </si>
  <si>
    <t>5--36</t>
  </si>
  <si>
    <t>100s</t>
  </si>
  <si>
    <t>2--25</t>
  </si>
  <si>
    <t>7--20</t>
  </si>
  <si>
    <t>6--18</t>
  </si>
  <si>
    <t>no</t>
  </si>
  <si>
    <t>total</t>
  </si>
  <si>
    <t>Barnard</t>
  </si>
  <si>
    <t>Scott</t>
  </si>
  <si>
    <t>Stevens J</t>
  </si>
  <si>
    <t>Mch</t>
  </si>
  <si>
    <t>Inn</t>
  </si>
  <si>
    <t>N O</t>
  </si>
  <si>
    <t>Runs</t>
  </si>
  <si>
    <t>50s</t>
  </si>
  <si>
    <t>Av</t>
  </si>
  <si>
    <t>Dawson</t>
  </si>
  <si>
    <t>Carsberg</t>
  </si>
  <si>
    <t>Mimmack</t>
  </si>
  <si>
    <t>Taylor</t>
  </si>
  <si>
    <t>Wood</t>
  </si>
  <si>
    <t>Barr</t>
  </si>
  <si>
    <t>Gilbert</t>
  </si>
  <si>
    <t>Bowler</t>
  </si>
  <si>
    <t>Scholes</t>
  </si>
  <si>
    <t>5wkts</t>
    <phoneticPr fontId="3" type="noConversion"/>
  </si>
  <si>
    <t>Gould</t>
  </si>
  <si>
    <t>Harris</t>
  </si>
  <si>
    <t>Stevens</t>
  </si>
  <si>
    <t>Hindley</t>
  </si>
  <si>
    <t>Gallant B</t>
    <phoneticPr fontId="3" type="noConversion"/>
  </si>
  <si>
    <t>Gallant G</t>
    <phoneticPr fontId="3" type="noConversion"/>
  </si>
  <si>
    <t>Gomez</t>
  </si>
  <si>
    <t>TOTAL</t>
  </si>
  <si>
    <t>Totals</t>
  </si>
  <si>
    <t>Batting</t>
  </si>
  <si>
    <t>Bowling</t>
  </si>
  <si>
    <t>Ov</t>
  </si>
  <si>
    <t>Mdn</t>
  </si>
  <si>
    <t>Wkts</t>
  </si>
  <si>
    <t>Best</t>
  </si>
  <si>
    <t>5-Wkt</t>
  </si>
  <si>
    <t>Econ</t>
  </si>
  <si>
    <t>S R</t>
  </si>
  <si>
    <t>7--26</t>
  </si>
  <si>
    <t>2--23</t>
  </si>
  <si>
    <t>4--4</t>
  </si>
  <si>
    <t>4--16</t>
  </si>
  <si>
    <t>3--27</t>
  </si>
  <si>
    <t>5--17</t>
  </si>
  <si>
    <t>5--42</t>
  </si>
  <si>
    <t>2--28</t>
  </si>
  <si>
    <t>0--9</t>
  </si>
  <si>
    <t>0--21</t>
  </si>
  <si>
    <t>8--19</t>
  </si>
  <si>
    <t>2--20</t>
  </si>
  <si>
    <t>3--28</t>
  </si>
  <si>
    <t>2--27</t>
  </si>
  <si>
    <t>3--15</t>
  </si>
  <si>
    <t>3--44</t>
  </si>
  <si>
    <t>0--20</t>
  </si>
  <si>
    <t>5--25</t>
  </si>
  <si>
    <t>4--2</t>
  </si>
  <si>
    <t>2--29</t>
  </si>
  <si>
    <t>6--59</t>
  </si>
  <si>
    <t>6--40</t>
  </si>
  <si>
    <t>5--5</t>
  </si>
  <si>
    <t>3--47</t>
  </si>
  <si>
    <t>5--20</t>
  </si>
  <si>
    <t>1--17</t>
  </si>
  <si>
    <t>1--10</t>
  </si>
  <si>
    <t>2--31</t>
  </si>
  <si>
    <t>3--19</t>
  </si>
  <si>
    <t>5--75</t>
  </si>
  <si>
    <t>4--54</t>
  </si>
  <si>
    <t>1--29</t>
  </si>
  <si>
    <t>0--5</t>
  </si>
  <si>
    <t>Seasons Summary:</t>
  </si>
  <si>
    <t>Year</t>
  </si>
  <si>
    <t>Played</t>
  </si>
  <si>
    <t xml:space="preserve">Won </t>
  </si>
  <si>
    <t>Lost</t>
  </si>
  <si>
    <t>Drawn</t>
  </si>
  <si>
    <t xml:space="preserve">Cancelled </t>
  </si>
  <si>
    <t>Abandoned</t>
  </si>
  <si>
    <t>Tied</t>
  </si>
  <si>
    <t>Chris</t>
  </si>
  <si>
    <t>Batting:</t>
  </si>
  <si>
    <t>5--2</t>
  </si>
  <si>
    <t>9--10</t>
  </si>
  <si>
    <t>Wickets</t>
  </si>
  <si>
    <t>Overs</t>
  </si>
  <si>
    <t>Strike Rate</t>
  </si>
  <si>
    <t>Average</t>
  </si>
  <si>
    <t>Economy</t>
  </si>
  <si>
    <t>Nick</t>
  </si>
  <si>
    <t>Mdns</t>
  </si>
  <si>
    <t>Bowling:</t>
  </si>
  <si>
    <t>Tony</t>
  </si>
  <si>
    <t>Peter</t>
  </si>
  <si>
    <t>2--0</t>
  </si>
  <si>
    <t>2--4</t>
  </si>
  <si>
    <t>3--24</t>
  </si>
  <si>
    <t>5--37</t>
  </si>
  <si>
    <t>4--38</t>
  </si>
  <si>
    <t>1--24</t>
  </si>
  <si>
    <t>Colin</t>
  </si>
  <si>
    <t>3--41</t>
  </si>
  <si>
    <t>3--12</t>
  </si>
  <si>
    <t>Paul</t>
  </si>
  <si>
    <t>Stuart</t>
  </si>
  <si>
    <t>Ct</t>
  </si>
  <si>
    <t>St</t>
  </si>
  <si>
    <t>Wk</t>
  </si>
  <si>
    <t>Byes</t>
  </si>
  <si>
    <t>Av Wk</t>
  </si>
  <si>
    <t>Av Bye</t>
  </si>
  <si>
    <t>Wicket Keeping:</t>
  </si>
  <si>
    <t>Sandy</t>
  </si>
  <si>
    <t>Matches</t>
  </si>
  <si>
    <t>Innings</t>
  </si>
  <si>
    <t>Total</t>
  </si>
  <si>
    <t>Toby</t>
  </si>
  <si>
    <t xml:space="preserve">Gallant </t>
  </si>
  <si>
    <t>Ben</t>
  </si>
  <si>
    <t>George</t>
  </si>
  <si>
    <t>Andy</t>
  </si>
  <si>
    <t>Dave</t>
  </si>
  <si>
    <t xml:space="preserve">Hutchings </t>
  </si>
  <si>
    <t>Gary</t>
  </si>
  <si>
    <t>Russell</t>
  </si>
  <si>
    <t>Tim</t>
  </si>
  <si>
    <t>Sutcliffe</t>
  </si>
  <si>
    <t xml:space="preserve">Stevens </t>
  </si>
  <si>
    <t>Patrick</t>
  </si>
  <si>
    <t>Ahearne</t>
  </si>
  <si>
    <t>Jan</t>
  </si>
  <si>
    <t>Gilbert S</t>
  </si>
  <si>
    <t>Scholes P</t>
  </si>
  <si>
    <t>Overall Averages</t>
  </si>
  <si>
    <t>(click name to go to averages)</t>
  </si>
  <si>
    <t>John</t>
  </si>
  <si>
    <t>Malcolm</t>
  </si>
  <si>
    <t>(back to front sheet)</t>
  </si>
  <si>
    <t>Anders</t>
  </si>
  <si>
    <t>Mark</t>
  </si>
  <si>
    <t>Sean</t>
  </si>
  <si>
    <t>N/A</t>
  </si>
  <si>
    <t>1--19</t>
  </si>
  <si>
    <t>5--10</t>
  </si>
  <si>
    <t>2--7</t>
  </si>
  <si>
    <t>4--47</t>
  </si>
  <si>
    <t>5--53</t>
  </si>
  <si>
    <t>5--29</t>
  </si>
  <si>
    <t>3--11</t>
  </si>
  <si>
    <t>5--52</t>
  </si>
  <si>
    <t>1--15</t>
  </si>
  <si>
    <t>5--46</t>
  </si>
  <si>
    <t>4--44</t>
  </si>
  <si>
    <t>3--16</t>
  </si>
  <si>
    <t>2--37</t>
  </si>
  <si>
    <t>4--31</t>
  </si>
  <si>
    <t>5--11</t>
  </si>
  <si>
    <t>5--26</t>
  </si>
  <si>
    <t>6--37</t>
  </si>
  <si>
    <t>2--17</t>
  </si>
  <si>
    <t>2--32</t>
  </si>
  <si>
    <t>1--13</t>
  </si>
  <si>
    <t>1--31</t>
  </si>
  <si>
    <t>1--12</t>
  </si>
  <si>
    <t>2--8</t>
  </si>
  <si>
    <t>3--18</t>
  </si>
  <si>
    <t>3--34</t>
  </si>
  <si>
    <t>1--8</t>
  </si>
  <si>
    <t>Highest</t>
  </si>
  <si>
    <t>2--14</t>
  </si>
  <si>
    <t>2--19</t>
  </si>
  <si>
    <t>3--21</t>
  </si>
  <si>
    <t>4--18</t>
  </si>
  <si>
    <t>1--30</t>
  </si>
  <si>
    <t>0--13</t>
  </si>
  <si>
    <t>5--28</t>
  </si>
  <si>
    <t>1--21</t>
  </si>
  <si>
    <t>3--38</t>
  </si>
  <si>
    <t>7--38</t>
  </si>
  <si>
    <t>2--59</t>
  </si>
  <si>
    <t>0--17</t>
  </si>
  <si>
    <t>High</t>
  </si>
  <si>
    <t>6--16</t>
  </si>
  <si>
    <t>5--4</t>
  </si>
  <si>
    <t>6--65</t>
  </si>
  <si>
    <t>5--38</t>
  </si>
  <si>
    <t>6--32</t>
  </si>
  <si>
    <t>4--27</t>
  </si>
  <si>
    <t>4--28</t>
  </si>
  <si>
    <t>2--22</t>
  </si>
  <si>
    <t>2--21</t>
  </si>
  <si>
    <t>3--39</t>
  </si>
  <si>
    <t>2--12</t>
  </si>
  <si>
    <t>5--18</t>
  </si>
  <si>
    <t>Booth R</t>
  </si>
  <si>
    <t>Rob</t>
  </si>
  <si>
    <t>1--3</t>
  </si>
  <si>
    <t>Drever A</t>
  </si>
  <si>
    <t>1--6</t>
  </si>
  <si>
    <t>Gt Canfield</t>
  </si>
  <si>
    <t>Stansted</t>
  </si>
  <si>
    <t>6--46</t>
  </si>
  <si>
    <t>3--43</t>
  </si>
  <si>
    <t>6--22</t>
  </si>
  <si>
    <t>--</t>
  </si>
  <si>
    <t>1--64</t>
  </si>
  <si>
    <t>3--26</t>
  </si>
  <si>
    <t>5--33</t>
  </si>
  <si>
    <t>Barry</t>
  </si>
  <si>
    <t>1--20</t>
  </si>
  <si>
    <t>2--62</t>
  </si>
  <si>
    <t>Joe</t>
  </si>
  <si>
    <t>Gallant J</t>
  </si>
  <si>
    <t>2--18</t>
  </si>
  <si>
    <t>3--50</t>
  </si>
  <si>
    <t>4--43</t>
  </si>
  <si>
    <t>Hawkins</t>
  </si>
  <si>
    <t>Chester</t>
  </si>
  <si>
    <t>1--2</t>
  </si>
  <si>
    <t>2--6</t>
  </si>
  <si>
    <t>Hawkins C</t>
  </si>
  <si>
    <t>Matthews</t>
  </si>
  <si>
    <t>Kevin</t>
  </si>
  <si>
    <t>1--11</t>
  </si>
  <si>
    <t>Elburn</t>
  </si>
  <si>
    <t>Andrew</t>
  </si>
  <si>
    <t>1--23</t>
  </si>
  <si>
    <t>Matthews K</t>
  </si>
  <si>
    <t>Elburn A</t>
  </si>
  <si>
    <t>4--19</t>
  </si>
  <si>
    <t>Not Out</t>
  </si>
  <si>
    <t>Ducks</t>
  </si>
  <si>
    <t>ducks</t>
  </si>
  <si>
    <t>barr s</t>
  </si>
  <si>
    <t>gallant j</t>
  </si>
  <si>
    <t>gallant g</t>
  </si>
  <si>
    <t>hawkins c</t>
  </si>
  <si>
    <t>Fielding</t>
  </si>
  <si>
    <t>matthews k</t>
  </si>
  <si>
    <t>morgan-smith b</t>
  </si>
  <si>
    <t>6--17</t>
  </si>
  <si>
    <t>1--25</t>
  </si>
  <si>
    <t>1--35</t>
  </si>
  <si>
    <t xml:space="preserve">Slemming </t>
  </si>
  <si>
    <t>Will</t>
  </si>
  <si>
    <t>Silk</t>
  </si>
  <si>
    <t>silk r</t>
  </si>
  <si>
    <t>Slemmings W</t>
  </si>
  <si>
    <t>Silk R</t>
  </si>
  <si>
    <t>6--12</t>
  </si>
  <si>
    <t>5--27</t>
  </si>
  <si>
    <t>Morgan-Smith</t>
  </si>
  <si>
    <t>Not out</t>
  </si>
  <si>
    <t>Akers</t>
  </si>
  <si>
    <t>Vic</t>
  </si>
  <si>
    <t>akers v</t>
  </si>
  <si>
    <t>2--10</t>
  </si>
  <si>
    <t>Akers V</t>
  </si>
  <si>
    <t>Best Performances:</t>
  </si>
  <si>
    <t>Highest Score</t>
  </si>
  <si>
    <t>Most runs</t>
  </si>
  <si>
    <t>Best Bowling</t>
  </si>
  <si>
    <t>Most Wickets</t>
  </si>
  <si>
    <t>Best Fielding</t>
  </si>
  <si>
    <t>Name</t>
  </si>
  <si>
    <t>Total Runs</t>
  </si>
  <si>
    <t>Wkts/runs</t>
  </si>
  <si>
    <t>Dismissals</t>
  </si>
  <si>
    <t>Barnard A</t>
  </si>
  <si>
    <t>138 NO</t>
  </si>
  <si>
    <t>6 for 12</t>
  </si>
  <si>
    <t>119 NO</t>
  </si>
  <si>
    <t>Mimmack C</t>
  </si>
  <si>
    <t>5 for 10</t>
  </si>
  <si>
    <t>Dawson N</t>
  </si>
  <si>
    <t>6 for 22</t>
  </si>
  <si>
    <t>Gallant B</t>
  </si>
  <si>
    <t>5 for 16</t>
  </si>
  <si>
    <t>5 for 2</t>
  </si>
  <si>
    <t>6 for 37</t>
  </si>
  <si>
    <t>Wood C</t>
  </si>
  <si>
    <t>6 for 50</t>
  </si>
  <si>
    <t>Barr S</t>
  </si>
  <si>
    <t>7 for 20</t>
  </si>
  <si>
    <t>Bowler T</t>
  </si>
  <si>
    <t>5 for 11</t>
  </si>
  <si>
    <t>Carsberg T</t>
  </si>
  <si>
    <t>6 for 13</t>
  </si>
  <si>
    <t>7 for 26</t>
  </si>
  <si>
    <t>8 for 19</t>
  </si>
  <si>
    <t>6 for 59</t>
  </si>
  <si>
    <t>dawson n</t>
  </si>
  <si>
    <t>sims a</t>
  </si>
  <si>
    <t>Sims</t>
  </si>
  <si>
    <t>Sims A</t>
  </si>
  <si>
    <t>7 for 7</t>
  </si>
  <si>
    <t>155 NO</t>
  </si>
  <si>
    <t>1--27</t>
  </si>
  <si>
    <t>1--54</t>
  </si>
  <si>
    <t>2--26</t>
  </si>
  <si>
    <t>7--7</t>
  </si>
  <si>
    <t>Linney R</t>
  </si>
  <si>
    <t>111 NO</t>
  </si>
  <si>
    <t>6 for 8</t>
  </si>
  <si>
    <t>Gilberts</t>
  </si>
  <si>
    <t>carsberg t</t>
  </si>
  <si>
    <t xml:space="preserve">NO </t>
  </si>
  <si>
    <t>RNO</t>
  </si>
  <si>
    <t>NO</t>
  </si>
  <si>
    <t>6 -- 12</t>
  </si>
  <si>
    <t>5 -- 27</t>
  </si>
  <si>
    <t>1 -- 36</t>
  </si>
  <si>
    <t>3 -- 35</t>
  </si>
  <si>
    <t>3--29</t>
  </si>
  <si>
    <t>Matthews C</t>
  </si>
  <si>
    <t>matthews c</t>
  </si>
  <si>
    <t>3 -- 3</t>
  </si>
  <si>
    <t>3 -- 6</t>
  </si>
  <si>
    <t>Hutchings G</t>
  </si>
  <si>
    <t>Russell T</t>
  </si>
  <si>
    <t>Aherne C</t>
  </si>
  <si>
    <t>Sutcliffe P</t>
  </si>
  <si>
    <t>Gould P</t>
  </si>
  <si>
    <t>Hindley C</t>
  </si>
  <si>
    <t>Gomez M</t>
  </si>
  <si>
    <t>Harris N</t>
  </si>
  <si>
    <t>5--48</t>
  </si>
  <si>
    <t>Scott D</t>
  </si>
  <si>
    <t>Taylor P</t>
  </si>
  <si>
    <t>James</t>
  </si>
  <si>
    <t>Bingham J</t>
  </si>
  <si>
    <t>Ross</t>
  </si>
  <si>
    <t>Justin</t>
  </si>
  <si>
    <t>Ross J</t>
  </si>
  <si>
    <t>4 -- 22</t>
  </si>
  <si>
    <t>0 -- 17</t>
  </si>
  <si>
    <t>1 -- 0</t>
  </si>
  <si>
    <t>Eastons Cricket Club</t>
  </si>
  <si>
    <t>Chris Matthews</t>
  </si>
  <si>
    <t>0 -- 25</t>
  </si>
  <si>
    <t>2 -- 16</t>
  </si>
  <si>
    <t>4 -- 14</t>
  </si>
  <si>
    <t>159 NO</t>
  </si>
  <si>
    <t>7 for 14</t>
  </si>
  <si>
    <t>goff j</t>
  </si>
  <si>
    <t>3 -- 12</t>
  </si>
  <si>
    <t>Goff</t>
  </si>
  <si>
    <t>Josh</t>
  </si>
  <si>
    <t>Goodlife</t>
  </si>
  <si>
    <t>Matt</t>
  </si>
  <si>
    <t>goodlife m</t>
  </si>
  <si>
    <t>Goff J</t>
  </si>
  <si>
    <t>Goodlife M</t>
  </si>
  <si>
    <t>4 -- 37</t>
  </si>
  <si>
    <t>0 -- 0</t>
  </si>
  <si>
    <t>russell t</t>
  </si>
  <si>
    <t xml:space="preserve">Holland </t>
  </si>
  <si>
    <t>Holland R</t>
  </si>
  <si>
    <t>2 -- 43</t>
  </si>
  <si>
    <t>1 -- 22</t>
  </si>
  <si>
    <t>Bingham-Wallis</t>
  </si>
  <si>
    <t/>
  </si>
  <si>
    <t>5 -- 35</t>
  </si>
  <si>
    <t>1 -- 2</t>
  </si>
  <si>
    <t>1 -- 9</t>
  </si>
  <si>
    <t>6 -- 8</t>
  </si>
  <si>
    <t>1 -- 23</t>
  </si>
  <si>
    <t>3 -- 22</t>
  </si>
  <si>
    <t>0 -- 14</t>
  </si>
  <si>
    <t>5 -- 34</t>
  </si>
  <si>
    <t>1 -- 12</t>
  </si>
  <si>
    <t>0 -- 15</t>
  </si>
  <si>
    <t>4 -- 10</t>
  </si>
  <si>
    <t>2 -- 30</t>
  </si>
  <si>
    <t>2 -- 29</t>
  </si>
  <si>
    <t>2 -- 27</t>
  </si>
  <si>
    <t>1 -- 10</t>
  </si>
  <si>
    <t>7 -- 14</t>
  </si>
  <si>
    <t>0 -- 10</t>
  </si>
  <si>
    <t>3 -- 21</t>
  </si>
  <si>
    <t>3 -- 10</t>
  </si>
  <si>
    <t>1 -- 5</t>
  </si>
  <si>
    <t>4 -- 35</t>
  </si>
  <si>
    <t xml:space="preserve">Fielding </t>
  </si>
  <si>
    <t>6--53</t>
  </si>
  <si>
    <t>5--41</t>
  </si>
  <si>
    <t>1--28</t>
  </si>
  <si>
    <t>-</t>
  </si>
  <si>
    <t>6--55</t>
  </si>
  <si>
    <t>4--34</t>
  </si>
  <si>
    <t>Not  Out</t>
  </si>
  <si>
    <t>wk</t>
  </si>
  <si>
    <t>Ross j</t>
  </si>
  <si>
    <t>CM &amp; AB</t>
  </si>
  <si>
    <t>Ahearne C</t>
  </si>
  <si>
    <t>4 for 16</t>
  </si>
  <si>
    <t>**Covid-19 Lock down from 23rd March to 5th July</t>
  </si>
  <si>
    <t>89NO</t>
  </si>
  <si>
    <t>Gilbert J</t>
  </si>
  <si>
    <t>5 for 60</t>
  </si>
  <si>
    <t>Morgan-Smith B</t>
  </si>
  <si>
    <t>Abridge</t>
  </si>
  <si>
    <t>1 -- 35</t>
  </si>
  <si>
    <t>2 -- 9</t>
  </si>
  <si>
    <t>1 -- 27</t>
  </si>
  <si>
    <t>0 -- 34</t>
  </si>
  <si>
    <t>0 -- 6</t>
  </si>
  <si>
    <t>3 -- 25</t>
  </si>
  <si>
    <t>2 -- 4</t>
  </si>
  <si>
    <t>3 -- 30</t>
  </si>
  <si>
    <t>2 -- 38</t>
  </si>
  <si>
    <t>Hymas</t>
  </si>
  <si>
    <t>Callum</t>
  </si>
  <si>
    <t>Hymas C</t>
  </si>
  <si>
    <t>4 -- 16</t>
  </si>
  <si>
    <t>0 -- 16</t>
  </si>
  <si>
    <t>1 -- 26</t>
  </si>
  <si>
    <t>2 -- 36</t>
  </si>
  <si>
    <t>4 -- 32</t>
  </si>
  <si>
    <t>2 -- 5</t>
  </si>
  <si>
    <t>4 -- 41</t>
  </si>
  <si>
    <t>1 -- 19</t>
  </si>
  <si>
    <t>0 -- 23</t>
  </si>
  <si>
    <t>2 -- 31</t>
  </si>
  <si>
    <t>0 -- 4</t>
  </si>
  <si>
    <t>Roberts</t>
  </si>
  <si>
    <t>Roberts K</t>
  </si>
  <si>
    <t>Pascoe A</t>
  </si>
  <si>
    <t>5 for 46</t>
  </si>
  <si>
    <t>Vivian</t>
  </si>
  <si>
    <t>Micky</t>
  </si>
  <si>
    <t>Darryl</t>
  </si>
  <si>
    <t>1 -- 3</t>
  </si>
  <si>
    <t>Hymas D</t>
  </si>
  <si>
    <t>Vivian M</t>
  </si>
  <si>
    <t>Register</t>
  </si>
  <si>
    <t>Sam</t>
  </si>
  <si>
    <t>Register S</t>
  </si>
  <si>
    <t>3 -- 32</t>
  </si>
  <si>
    <t>2 -- 49</t>
  </si>
  <si>
    <t>1 -- 14</t>
  </si>
  <si>
    <t>2 -- 20</t>
  </si>
  <si>
    <t>5 -- 60</t>
  </si>
  <si>
    <t>0 -- 5</t>
  </si>
  <si>
    <t>2 -- 23</t>
  </si>
  <si>
    <t>Linney</t>
  </si>
  <si>
    <t>Rich</t>
  </si>
  <si>
    <t>2 -- 22</t>
  </si>
  <si>
    <t>Terling</t>
  </si>
  <si>
    <t>Stebbing</t>
  </si>
  <si>
    <t>Little</t>
  </si>
  <si>
    <t>3 -- 13</t>
  </si>
  <si>
    <t>Little S</t>
  </si>
  <si>
    <t>Sampfords</t>
  </si>
  <si>
    <t>4--21</t>
  </si>
  <si>
    <t>2--15</t>
  </si>
  <si>
    <t>4--42</t>
  </si>
  <si>
    <t>n/a</t>
  </si>
  <si>
    <t>Wk Mch</t>
  </si>
  <si>
    <t>0 -- 7</t>
  </si>
  <si>
    <t>M Giles</t>
  </si>
  <si>
    <t>4 for 3</t>
  </si>
  <si>
    <t>Alexander</t>
  </si>
  <si>
    <t>Ewan</t>
  </si>
  <si>
    <t>giles m</t>
  </si>
  <si>
    <t>Giles</t>
  </si>
  <si>
    <t>Max</t>
  </si>
  <si>
    <t>Borman</t>
  </si>
  <si>
    <t>Borman T</t>
  </si>
  <si>
    <t>Alexander E</t>
  </si>
  <si>
    <t>5 for 17</t>
  </si>
  <si>
    <t>0-0</t>
  </si>
  <si>
    <t>4 -- 3</t>
  </si>
  <si>
    <t>3 -- 20</t>
  </si>
  <si>
    <t>0 -- 13</t>
  </si>
  <si>
    <t>3 -- 7</t>
  </si>
  <si>
    <t>4 -- 1</t>
  </si>
  <si>
    <t>4 -- 31</t>
  </si>
  <si>
    <t>3 -- 16</t>
  </si>
  <si>
    <t>Goodfellow</t>
  </si>
  <si>
    <t>Giles M</t>
  </si>
  <si>
    <t>Borman J</t>
  </si>
  <si>
    <t>Wakes Colne</t>
  </si>
  <si>
    <t>Springfield</t>
  </si>
  <si>
    <t>Cranston</t>
  </si>
  <si>
    <t>Canfield</t>
  </si>
  <si>
    <t>Judd St Tigers</t>
  </si>
  <si>
    <t>Clavering</t>
  </si>
  <si>
    <t>Chapel &amp; Wakes Colne</t>
  </si>
  <si>
    <t>Hatfield Heath</t>
  </si>
  <si>
    <t>Lindsell</t>
  </si>
  <si>
    <t>Test Match</t>
  </si>
  <si>
    <t>Little Bardfield</t>
  </si>
  <si>
    <t>4--11</t>
  </si>
  <si>
    <t>Ashdon</t>
  </si>
  <si>
    <t>Nazeing Common</t>
  </si>
  <si>
    <t>Canvey Island</t>
  </si>
  <si>
    <t>Little Hallingbury</t>
  </si>
  <si>
    <t>Elsenham</t>
  </si>
  <si>
    <t>Island Taverners</t>
  </si>
  <si>
    <t>Potter Street</t>
  </si>
  <si>
    <t>Presidents Match</t>
  </si>
  <si>
    <t>Theydon Bois</t>
  </si>
  <si>
    <t>Pleshey</t>
  </si>
  <si>
    <t>5--12</t>
  </si>
  <si>
    <t>2--5</t>
  </si>
  <si>
    <t>3--7</t>
  </si>
  <si>
    <t>3--6</t>
  </si>
  <si>
    <t>0--0</t>
  </si>
  <si>
    <t>3--10</t>
  </si>
  <si>
    <t>3--3</t>
  </si>
  <si>
    <t>Catches</t>
  </si>
  <si>
    <t>Run outs</t>
  </si>
  <si>
    <t>wk catches</t>
  </si>
  <si>
    <t>stumping</t>
  </si>
  <si>
    <t>Wk catch</t>
  </si>
  <si>
    <t>Stumping</t>
  </si>
  <si>
    <t>Fielding:</t>
  </si>
  <si>
    <t>141 NO</t>
  </si>
  <si>
    <t>8 for 23</t>
  </si>
  <si>
    <t>123 NO</t>
  </si>
  <si>
    <t>148 NO</t>
  </si>
  <si>
    <t>Catch</t>
  </si>
  <si>
    <t>Run out</t>
  </si>
  <si>
    <t>catches</t>
  </si>
  <si>
    <t>run outs</t>
  </si>
  <si>
    <t>Run Outs</t>
  </si>
  <si>
    <t>Inns</t>
  </si>
  <si>
    <t>Kyle</t>
  </si>
  <si>
    <t>Reece</t>
  </si>
  <si>
    <t>Inns R</t>
  </si>
  <si>
    <t>Inns K</t>
  </si>
  <si>
    <t>InnsR</t>
  </si>
  <si>
    <t>0--10</t>
  </si>
  <si>
    <t>4 -- 9</t>
  </si>
  <si>
    <t>8 -- 44</t>
  </si>
  <si>
    <t>Highest v</t>
  </si>
  <si>
    <t>100's v</t>
  </si>
  <si>
    <t>Burntmill &amp; Netteswell</t>
  </si>
  <si>
    <t>Elmdon</t>
  </si>
  <si>
    <t>Leavenheath</t>
  </si>
  <si>
    <t>North Weald</t>
  </si>
  <si>
    <t>5 Fors v</t>
  </si>
  <si>
    <t>Dunster</t>
  </si>
  <si>
    <t>Test match</t>
  </si>
  <si>
    <t>Angus Drever</t>
  </si>
  <si>
    <t xml:space="preserve">Alderney </t>
  </si>
  <si>
    <t>Alderney</t>
  </si>
  <si>
    <t>3 -- 15</t>
  </si>
  <si>
    <t>Eastons Cricket Club Averages   -</t>
  </si>
  <si>
    <t>4 -- 40</t>
  </si>
  <si>
    <t>1 -- 34</t>
  </si>
  <si>
    <t>1 -- 24</t>
  </si>
  <si>
    <t>4 -- 20</t>
  </si>
  <si>
    <t>4 -- 30</t>
  </si>
  <si>
    <t>5 -- 30</t>
  </si>
  <si>
    <t>6 -- 30</t>
  </si>
  <si>
    <t>0 -- 2</t>
  </si>
  <si>
    <t>1 -- 13</t>
  </si>
  <si>
    <t>0 -- 28</t>
  </si>
  <si>
    <t>1 -- 42</t>
  </si>
  <si>
    <t>0 -- 8</t>
  </si>
  <si>
    <t>0 -- 26</t>
  </si>
  <si>
    <t>3 -- 17</t>
  </si>
  <si>
    <t>1 -- 6</t>
  </si>
  <si>
    <t>3 -- 9</t>
  </si>
  <si>
    <t>3 -- 14</t>
  </si>
  <si>
    <t>1 -- 30</t>
  </si>
  <si>
    <t>5 -- 17</t>
  </si>
  <si>
    <t>3 -- 19</t>
  </si>
  <si>
    <t>2 -- 7</t>
  </si>
  <si>
    <t>3 -- 8</t>
  </si>
  <si>
    <t>2 -- 17</t>
  </si>
  <si>
    <t>2 -- 6</t>
  </si>
  <si>
    <t>1 -- 16</t>
  </si>
  <si>
    <t>2 -- 26</t>
  </si>
  <si>
    <t>2 -- 15</t>
  </si>
  <si>
    <t>1 -- 11</t>
  </si>
  <si>
    <t>2 -- 8</t>
  </si>
  <si>
    <t>0 -- 19</t>
  </si>
  <si>
    <t>2 -- 25</t>
  </si>
  <si>
    <t>2 -- 35</t>
  </si>
  <si>
    <t>1 -- 25</t>
  </si>
  <si>
    <t>2 -- 18</t>
  </si>
  <si>
    <t>8 -- 23</t>
  </si>
  <si>
    <t>1 -- 17</t>
  </si>
  <si>
    <t>2 -- 11</t>
  </si>
  <si>
    <t>1 -- 31</t>
  </si>
  <si>
    <t>2 -- 57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</si>
</sst>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0.0"/>
  </numFmts>
  <fonts count="17" x14ac:knownFonts="1"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u/>
      <sz val="20"/>
      <name val="Arial"/>
      <family val="2"/>
    </font>
    <font>
      <sz val="10"/>
      <color theme="0" tint="-0.1499984740745262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6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/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93"/>
    <xf numFmtId="0" fontId="7" fillId="0" borderId="0" xfId="0" applyFont="1"/>
    <xf numFmtId="0" fontId="4" fillId="0" borderId="0" xfId="0" applyFont="1" applyAlignment="1">
      <alignment horizontal="left"/>
    </xf>
    <xf numFmtId="0" fontId="5" fillId="0" borderId="0" xfId="93" applyAlignment="1">
      <alignment horizontal="left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right"/>
    </xf>
    <xf numFmtId="2" fontId="0" fillId="0" borderId="0" xfId="0" quotePrefix="1" applyNumberFormat="1" applyAlignment="1">
      <alignment horizontal="center"/>
    </xf>
    <xf numFmtId="0" fontId="0" fillId="0" borderId="1" xfId="0" applyBorder="1"/>
    <xf numFmtId="0" fontId="0" fillId="0" borderId="0" xfId="0" quotePrefix="1"/>
    <xf numFmtId="165" fontId="0" fillId="0" borderId="0" xfId="0" applyNumberFormat="1"/>
    <xf numFmtId="165" fontId="0" fillId="0" borderId="0" xfId="0" applyNumberFormat="1" applyAlignment="1">
      <alignment horizontal="right"/>
    </xf>
    <xf numFmtId="0" fontId="0" fillId="0" borderId="0" xfId="0" quotePrefix="1" applyAlignment="1">
      <alignment horizontal="left"/>
    </xf>
    <xf numFmtId="0" fontId="0" fillId="0" borderId="2" xfId="0" applyBorder="1"/>
    <xf numFmtId="0" fontId="4" fillId="0" borderId="2" xfId="0" applyFont="1" applyBorder="1"/>
    <xf numFmtId="165" fontId="0" fillId="0" borderId="0" xfId="0" applyNumberFormat="1" applyAlignment="1">
      <alignment horizontal="center"/>
    </xf>
    <xf numFmtId="0" fontId="4" fillId="0" borderId="3" xfId="0" applyFont="1" applyBorder="1"/>
    <xf numFmtId="0" fontId="0" fillId="0" borderId="0" xfId="0" quotePrefix="1" applyAlignment="1">
      <alignment horizontal="center"/>
    </xf>
    <xf numFmtId="0" fontId="10" fillId="0" borderId="0" xfId="166" applyFont="1"/>
    <xf numFmtId="0" fontId="2" fillId="0" borderId="0" xfId="166"/>
    <xf numFmtId="0" fontId="2" fillId="0" borderId="0" xfId="166" applyAlignment="1">
      <alignment horizontal="center"/>
    </xf>
    <xf numFmtId="0" fontId="2" fillId="0" borderId="0" xfId="166" applyAlignment="1">
      <alignment horizontal="right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center"/>
    </xf>
    <xf numFmtId="0" fontId="1" fillId="0" borderId="0" xfId="166" applyFont="1" applyAlignment="1">
      <alignment horizontal="right"/>
    </xf>
    <xf numFmtId="0" fontId="1" fillId="0" borderId="0" xfId="166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93" applyAlignment="1" applyProtection="1">
      <alignment horizontal="left"/>
      <protection hidden="1"/>
    </xf>
    <xf numFmtId="0" fontId="15" fillId="0" borderId="0" xfId="0" applyFont="1" applyAlignment="1">
      <alignment horizontal="right"/>
    </xf>
    <xf numFmtId="0" fontId="15" fillId="0" borderId="0" xfId="0" applyFont="1"/>
    <xf numFmtId="0" fontId="5" fillId="0" borderId="0" xfId="93" quotePrefix="1"/>
    <xf numFmtId="17" fontId="0" fillId="0" borderId="0" xfId="0" applyNumberFormat="1" applyAlignment="1">
      <alignment horizontal="right"/>
    </xf>
    <xf numFmtId="0" fontId="5" fillId="0" borderId="0" xfId="93" applyAlignment="1"/>
    <xf numFmtId="0" fontId="0" fillId="0" borderId="0" xfId="0" applyAlignment="1">
      <alignment horizontal="right" vertical="center"/>
    </xf>
    <xf numFmtId="2" fontId="0" fillId="0" borderId="0" xfId="0" applyNumberFormat="1" applyAlignment="1">
      <alignment vertical="center"/>
    </xf>
    <xf numFmtId="1" fontId="4" fillId="0" borderId="0" xfId="0" applyNumberFormat="1" applyFont="1" applyAlignment="1">
      <alignment horizontal="center"/>
    </xf>
    <xf numFmtId="0" fontId="16" fillId="0" borderId="0" xfId="166" applyFont="1"/>
    <xf numFmtId="0" fontId="16" fillId="0" borderId="0" xfId="166" applyFont="1" applyAlignment="1">
      <alignment horizontal="right"/>
    </xf>
    <xf numFmtId="0" fontId="0" fillId="0" borderId="0" xfId="0" applyAlignment="1">
      <alignment vertical="top"/>
    </xf>
    <xf numFmtId="0" fontId="12" fillId="0" borderId="0" xfId="0" applyFont="1"/>
    <xf numFmtId="0" fontId="12" fillId="0" borderId="0" xfId="0" applyFont="1" applyAlignment="1">
      <alignment horizontal="lef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2" fillId="0" borderId="0" xfId="0" applyFont="1" applyAlignment="1">
      <alignment horizontal="center"/>
    </xf>
    <xf numFmtId="0" fontId="4" fillId="0" borderId="0" xfId="0" applyFont="1" applyBorder="1"/>
    <xf numFmtId="0" fontId="2" fillId="0" borderId="0" xfId="166" applyAlignment="1">
      <alignment horizontal="center"/>
    </xf>
  </cellXfs>
  <cellStyles count="169">
    <cellStyle name="Followed Hyperlink" xfId="131" builtinId="9" hidden="1"/>
    <cellStyle name="Followed Hyperlink" xfId="143" builtinId="9" hidden="1"/>
    <cellStyle name="Followed Hyperlink" xfId="117" builtinId="9" hidden="1"/>
    <cellStyle name="Followed Hyperlink" xfId="88" builtinId="9" hidden="1"/>
    <cellStyle name="Followed Hyperlink" xfId="92" builtinId="9" hidden="1"/>
    <cellStyle name="Followed Hyperlink" xfId="68" builtinId="9" hidden="1"/>
    <cellStyle name="Followed Hyperlink" xfId="76" builtinId="9" hidden="1"/>
    <cellStyle name="Followed Hyperlink" xfId="95" builtinId="9" hidden="1"/>
    <cellStyle name="Followed Hyperlink" xfId="109" builtinId="9" hidden="1"/>
    <cellStyle name="Followed Hyperlink" xfId="141" builtinId="9" hidden="1"/>
    <cellStyle name="Followed Hyperlink" xfId="135" builtinId="9" hidden="1"/>
    <cellStyle name="Followed Hyperlink" xfId="123" builtinId="9" hidden="1"/>
    <cellStyle name="Followed Hyperlink" xfId="113" builtinId="9" hidden="1"/>
    <cellStyle name="Followed Hyperlink" xfId="103" builtinId="9" hidden="1"/>
    <cellStyle name="Followed Hyperlink" xfId="157" builtinId="9" hidden="1"/>
    <cellStyle name="Followed Hyperlink" xfId="162" builtinId="9" hidden="1"/>
    <cellStyle name="Followed Hyperlink" xfId="146" builtinId="9" hidden="1"/>
    <cellStyle name="Followed Hyperlink" xfId="130" builtinId="9" hidden="1"/>
    <cellStyle name="Followed Hyperlink" xfId="114" builtinId="9" hidden="1"/>
    <cellStyle name="Followed Hyperlink" xfId="98" builtinId="9" hidden="1"/>
    <cellStyle name="Followed Hyperlink" xfId="70" builtinId="9" hidden="1"/>
    <cellStyle name="Followed Hyperlink" xfId="40" builtinId="9" hidden="1"/>
    <cellStyle name="Followed Hyperlink" xfId="60" builtinId="9" hidden="1"/>
    <cellStyle name="Followed Hyperlink" xfId="10" builtinId="9" hidden="1"/>
    <cellStyle name="Followed Hyperlink" xfId="4" builtinId="9" hidden="1"/>
    <cellStyle name="Followed Hyperlink" xfId="18" builtinId="9" hidden="1"/>
    <cellStyle name="Followed Hyperlink" xfId="54" builtinId="9" hidden="1"/>
    <cellStyle name="Followed Hyperlink" xfId="48" builtinId="9" hidden="1"/>
    <cellStyle name="Followed Hyperlink" xfId="140" builtinId="9" hidden="1"/>
    <cellStyle name="Followed Hyperlink" xfId="128" builtinId="9" hidden="1"/>
    <cellStyle name="Followed Hyperlink" xfId="120" builtinId="9" hidden="1"/>
    <cellStyle name="Followed Hyperlink" xfId="108" builtinId="9" hidden="1"/>
    <cellStyle name="Followed Hyperlink" xfId="96" builtinId="9" hidden="1"/>
    <cellStyle name="Followed Hyperlink" xfId="82" builtinId="9" hidden="1"/>
    <cellStyle name="Followed Hyperlink" xfId="26" builtinId="9" hidden="1"/>
    <cellStyle name="Followed Hyperlink" xfId="42" builtinId="9" hidden="1"/>
    <cellStyle name="Followed Hyperlink" xfId="74" builtinId="9" hidden="1"/>
    <cellStyle name="Followed Hyperlink" xfId="116" builtinId="9" hidden="1"/>
    <cellStyle name="Followed Hyperlink" xfId="148" builtinId="9" hidden="1"/>
    <cellStyle name="Followed Hyperlink" xfId="168" builtinId="9" hidden="1"/>
    <cellStyle name="Followed Hyperlink" xfId="156" builtinId="9" hidden="1"/>
    <cellStyle name="Followed Hyperlink" xfId="164" builtinId="9" hidden="1"/>
    <cellStyle name="Followed Hyperlink" xfId="159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52" builtinId="9" hidden="1"/>
    <cellStyle name="Followed Hyperlink" xfId="160" builtinId="9" hidden="1"/>
    <cellStyle name="Followed Hyperlink" xfId="163" builtinId="9" hidden="1"/>
    <cellStyle name="Followed Hyperlink" xfId="132" builtinId="9" hidden="1"/>
    <cellStyle name="Followed Hyperlink" xfId="100" builtinId="9" hidden="1"/>
    <cellStyle name="Followed Hyperlink" xfId="36" builtinId="9" hidden="1"/>
    <cellStyle name="Followed Hyperlink" xfId="32" builtinId="9" hidden="1"/>
    <cellStyle name="Followed Hyperlink" xfId="66" builtinId="9" hidden="1"/>
    <cellStyle name="Followed Hyperlink" xfId="90" builtinId="9" hidden="1"/>
    <cellStyle name="Followed Hyperlink" xfId="104" builtinId="9" hidden="1"/>
    <cellStyle name="Followed Hyperlink" xfId="112" builtinId="9" hidden="1"/>
    <cellStyle name="Followed Hyperlink" xfId="124" builtinId="9" hidden="1"/>
    <cellStyle name="Followed Hyperlink" xfId="136" builtinId="9" hidden="1"/>
    <cellStyle name="Followed Hyperlink" xfId="144" builtinId="9" hidden="1"/>
    <cellStyle name="Followed Hyperlink" xfId="58" builtinId="9" hidden="1"/>
    <cellStyle name="Followed Hyperlink" xfId="22" builtinId="9" hidden="1"/>
    <cellStyle name="Followed Hyperlink" xfId="8" builtinId="9" hidden="1"/>
    <cellStyle name="Followed Hyperlink" xfId="20" builtinId="9" hidden="1"/>
    <cellStyle name="Followed Hyperlink" xfId="46" builtinId="9" hidden="1"/>
    <cellStyle name="Followed Hyperlink" xfId="50" builtinId="9" hidden="1"/>
    <cellStyle name="Followed Hyperlink" xfId="28" builtinId="9" hidden="1"/>
    <cellStyle name="Followed Hyperlink" xfId="86" builtinId="9" hidden="1"/>
    <cellStyle name="Followed Hyperlink" xfId="106" builtinId="9" hidden="1"/>
    <cellStyle name="Followed Hyperlink" xfId="122" builtinId="9" hidden="1"/>
    <cellStyle name="Followed Hyperlink" xfId="138" builtinId="9" hidden="1"/>
    <cellStyle name="Followed Hyperlink" xfId="154" builtinId="9" hidden="1"/>
    <cellStyle name="Followed Hyperlink" xfId="165" builtinId="9" hidden="1"/>
    <cellStyle name="Followed Hyperlink" xfId="149" builtinId="9" hidden="1"/>
    <cellStyle name="Followed Hyperlink" xfId="107" builtinId="9" hidden="1"/>
    <cellStyle name="Followed Hyperlink" xfId="119" builtinId="9" hidden="1"/>
    <cellStyle name="Followed Hyperlink" xfId="129" builtinId="9" hidden="1"/>
    <cellStyle name="Followed Hyperlink" xfId="139" builtinId="9" hidden="1"/>
    <cellStyle name="Followed Hyperlink" xfId="125" builtinId="9" hidden="1"/>
    <cellStyle name="Followed Hyperlink" xfId="84" builtinId="9" hidden="1"/>
    <cellStyle name="Followed Hyperlink" xfId="99" builtinId="9" hidden="1"/>
    <cellStyle name="Followed Hyperlink" xfId="72" builtinId="9" hidden="1"/>
    <cellStyle name="Followed Hyperlink" xfId="80" builtinId="9" hidden="1"/>
    <cellStyle name="Followed Hyperlink" xfId="97" builtinId="9" hidden="1"/>
    <cellStyle name="Followed Hyperlink" xfId="101" builtinId="9" hidden="1"/>
    <cellStyle name="Followed Hyperlink" xfId="133" builtinId="9" hidden="1"/>
    <cellStyle name="Followed Hyperlink" xfId="137" builtinId="9" hidden="1"/>
    <cellStyle name="Followed Hyperlink" xfId="127" builtinId="9" hidden="1"/>
    <cellStyle name="Followed Hyperlink" xfId="44" builtinId="9" hidden="1"/>
    <cellStyle name="Followed Hyperlink" xfId="34" builtinId="9" hidden="1"/>
    <cellStyle name="Followed Hyperlink" xfId="24" builtinId="9" hidden="1"/>
    <cellStyle name="Followed Hyperlink" xfId="94" builtinId="9" hidden="1"/>
    <cellStyle name="Followed Hyperlink" xfId="102" builtinId="9" hidden="1"/>
    <cellStyle name="Followed Hyperlink" xfId="110" builtinId="9" hidden="1"/>
    <cellStyle name="Followed Hyperlink" xfId="126" builtinId="9" hidden="1"/>
    <cellStyle name="Followed Hyperlink" xfId="134" builtinId="9" hidden="1"/>
    <cellStyle name="Followed Hyperlink" xfId="142" builtinId="9" hidden="1"/>
    <cellStyle name="Followed Hyperlink" xfId="158" builtinId="9" hidden="1"/>
    <cellStyle name="Followed Hyperlink" xfId="167" builtinId="9" hidden="1"/>
    <cellStyle name="Followed Hyperlink" xfId="161" builtinId="9" hidden="1"/>
    <cellStyle name="Followed Hyperlink" xfId="145" builtinId="9" hidden="1"/>
    <cellStyle name="Followed Hyperlink" xfId="105" builtinId="9" hidden="1"/>
    <cellStyle name="Followed Hyperlink" xfId="111" builtinId="9" hidden="1"/>
    <cellStyle name="Followed Hyperlink" xfId="121" builtinId="9" hidden="1"/>
    <cellStyle name="Followed Hyperlink" xfId="115" builtinId="9" hidden="1"/>
    <cellStyle name="Followed Hyperlink" xfId="153" builtinId="9" hidden="1"/>
    <cellStyle name="Followed Hyperlink" xfId="150" builtinId="9" hidden="1"/>
    <cellStyle name="Followed Hyperlink" xfId="118" builtinId="9" hidden="1"/>
    <cellStyle name="Followed Hyperlink" xfId="78" builtinId="9" hidden="1"/>
    <cellStyle name="Followed Hyperlink" xfId="56" builtinId="9" hidden="1"/>
    <cellStyle name="Followed Hyperlink" xfId="14" builtinId="9" hidden="1"/>
    <cellStyle name="Followed Hyperlink" xfId="2" builtinId="9" hidden="1"/>
    <cellStyle name="Followed Hyperlink" xfId="16" builtinId="9" hidden="1"/>
    <cellStyle name="Followed Hyperlink" xfId="30" builtinId="9" hidden="1"/>
    <cellStyle name="Followed Hyperlink" xfId="62" builtinId="9" hidden="1"/>
    <cellStyle name="Followed Hyperlink" xfId="6" builtinId="9" hidden="1"/>
    <cellStyle name="Followed Hyperlink" xfId="38" builtinId="9" hidden="1"/>
    <cellStyle name="Followed Hyperlink" xfId="12" builtinId="9" hidden="1"/>
    <cellStyle name="Followed Hyperlink" xfId="64" builtinId="9" hidden="1"/>
    <cellStyle name="Followed Hyperlink" xfId="52" builtinId="9" hidden="1"/>
    <cellStyle name="Hyperlink" xfId="89" builtinId="8" hidden="1"/>
    <cellStyle name="Hyperlink" xfId="69" builtinId="8" hidden="1"/>
    <cellStyle name="Hyperlink" xfId="33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7" builtinId="8" hidden="1"/>
    <cellStyle name="Hyperlink" xfId="9" builtinId="8" hidden="1"/>
    <cellStyle name="Hyperlink" xfId="1" builtinId="8" hidden="1"/>
    <cellStyle name="Hyperlink" xfId="19" builtinId="8" hidden="1"/>
    <cellStyle name="Hyperlink" xfId="5" builtinId="8" hidden="1"/>
    <cellStyle name="Hyperlink" xfId="29" builtinId="8" hidden="1"/>
    <cellStyle name="Hyperlink" xfId="31" builtinId="8" hidden="1"/>
    <cellStyle name="Hyperlink" xfId="35" builtinId="8" hidden="1"/>
    <cellStyle name="Hyperlink" xfId="37" builtinId="8" hidden="1"/>
    <cellStyle name="Hyperlink" xfId="23" builtinId="8" hidden="1"/>
    <cellStyle name="Hyperlink" xfId="25" builtinId="8" hidden="1"/>
    <cellStyle name="Hyperlink" xfId="27" builtinId="8" hidden="1"/>
    <cellStyle name="Hyperlink" xfId="49" builtinId="8" hidden="1"/>
    <cellStyle name="Hyperlink" xfId="65" builtinId="8" hidden="1"/>
    <cellStyle name="Hyperlink" xfId="41" builtinId="8" hidden="1"/>
    <cellStyle name="Hyperlink" xfId="3" builtinId="8" hidden="1"/>
    <cellStyle name="Hyperlink" xfId="43" builtinId="8" hidden="1"/>
    <cellStyle name="Hyperlink" xfId="81" builtinId="8" hidden="1"/>
    <cellStyle name="Hyperlink" xfId="8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53" builtinId="8" hidden="1"/>
    <cellStyle name="Hyperlink" xfId="55" builtinId="8" hidden="1"/>
    <cellStyle name="Hyperlink" xfId="47" builtinId="8" hidden="1"/>
    <cellStyle name="Hyperlink" xfId="45" builtinId="8" hidden="1"/>
    <cellStyle name="Hyperlink" xfId="67" builtinId="8" hidden="1"/>
    <cellStyle name="Hyperlink" xfId="51" builtinId="8" hidden="1"/>
    <cellStyle name="Hyperlink" xfId="77" builtinId="8" hidden="1"/>
    <cellStyle name="Hyperlink" xfId="79" builtinId="8" hidden="1"/>
    <cellStyle name="Hyperlink" xfId="85" builtinId="8" hidden="1"/>
    <cellStyle name="Hyperlink" xfId="87" builtinId="8" hidden="1"/>
    <cellStyle name="Hyperlink" xfId="91" builtinId="8" hidden="1"/>
    <cellStyle name="Hyperlink" xfId="71" builtinId="8" hidden="1"/>
    <cellStyle name="Hyperlink" xfId="73" builtinId="8" hidden="1"/>
    <cellStyle name="Hyperlink" xfId="75" builtinId="8" hidden="1"/>
    <cellStyle name="Hyperlink" xfId="21" builtinId="8" hidden="1"/>
    <cellStyle name="Hyperlink" xfId="39" builtinId="8" hidden="1"/>
    <cellStyle name="Hyperlink" xfId="93" builtinId="8"/>
    <cellStyle name="Normal" xfId="0" builtinId="0"/>
    <cellStyle name="Normal 2" xfId="166" xr:uid="{00000000-0005-0000-0000-0000A8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1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2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3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4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5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6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8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9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0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1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2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3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4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5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6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7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8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9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0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1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2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3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4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5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6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8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9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0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1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2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3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4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5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6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8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9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0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1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2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3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4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5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6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8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9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0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1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2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3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4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5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6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8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9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0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1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2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3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4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5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6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8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9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0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1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2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3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4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5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6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8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9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0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1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2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4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5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6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7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8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9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0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2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3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4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5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6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7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8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9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1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2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3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4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5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6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7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8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9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1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2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3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4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5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6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7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8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9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1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2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3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4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5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6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8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9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1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2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3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4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5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6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7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8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9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0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1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2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3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4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5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6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7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8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9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1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2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3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4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5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6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7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8.xml"/></Relationships>
</file>

<file path=xl/charts/_rels/chart2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9.xml"/></Relationships>
</file>

<file path=xl/charts/_rels/chart2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0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2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2.xml"/></Relationships>
</file>

<file path=xl/charts/_rels/chart2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'Ahearne C'!$F$7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[0]!aheac_yrs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[0]!aheac_batrun</c:f>
              <c:numCache>
                <c:formatCode>General</c:formatCode>
                <c:ptCount val="17"/>
                <c:pt idx="0">
                  <c:v>41</c:v>
                </c:pt>
                <c:pt idx="1">
                  <c:v>121</c:v>
                </c:pt>
                <c:pt idx="2">
                  <c:v>306</c:v>
                </c:pt>
                <c:pt idx="3">
                  <c:v>159</c:v>
                </c:pt>
                <c:pt idx="4">
                  <c:v>266</c:v>
                </c:pt>
                <c:pt idx="5">
                  <c:v>109</c:v>
                </c:pt>
                <c:pt idx="6">
                  <c:v>470</c:v>
                </c:pt>
                <c:pt idx="7">
                  <c:v>175</c:v>
                </c:pt>
                <c:pt idx="8">
                  <c:v>382</c:v>
                </c:pt>
                <c:pt idx="9">
                  <c:v>254</c:v>
                </c:pt>
                <c:pt idx="10">
                  <c:v>241</c:v>
                </c:pt>
                <c:pt idx="11">
                  <c:v>158</c:v>
                </c:pt>
                <c:pt idx="12">
                  <c:v>206</c:v>
                </c:pt>
                <c:pt idx="13">
                  <c:v>282</c:v>
                </c:pt>
                <c:pt idx="14">
                  <c:v>211</c:v>
                </c:pt>
                <c:pt idx="15">
                  <c:v>80</c:v>
                </c:pt>
                <c:pt idx="16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CD-8D42-B420-7DB8BA5E5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782432"/>
        <c:axId val="1476345248"/>
      </c:barChart>
      <c:catAx>
        <c:axId val="157478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6345248"/>
        <c:crosses val="autoZero"/>
        <c:auto val="1"/>
        <c:lblAlgn val="ctr"/>
        <c:lblOffset val="100"/>
        <c:noMultiLvlLbl val="1"/>
      </c:catAx>
      <c:valAx>
        <c:axId val="147634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782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'Akers V'!$I$42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'Akers V'!$A$43:$A$48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'Akers V'!$I$43:$I$48</c:f>
              <c:numCache>
                <c:formatCode>0.00</c:formatCode>
                <c:ptCount val="6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2-1A4F-BDA0-73816501A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65360"/>
        <c:axId val="1576568480"/>
      </c:barChart>
      <c:catAx>
        <c:axId val="157656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68480"/>
        <c:crosses val="autoZero"/>
        <c:auto val="1"/>
        <c:lblAlgn val="ctr"/>
        <c:lblOffset val="100"/>
        <c:noMultiLvlLbl val="1"/>
      </c:catAx>
      <c:valAx>
        <c:axId val="157656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6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'Gilbert J'!$I$57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[0]!gilbj_bwlyrs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[0]!gilbj_bwlav</c:f>
              <c:numCache>
                <c:formatCode>0.00</c:formatCode>
                <c:ptCount val="25"/>
                <c:pt idx="0">
                  <c:v>12.666666666666666</c:v>
                </c:pt>
                <c:pt idx="1">
                  <c:v>35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  <c:pt idx="5">
                  <c:v>34.333333333333336</c:v>
                </c:pt>
                <c:pt idx="6">
                  <c:v>34.333333333333336</c:v>
                </c:pt>
                <c:pt idx="7">
                  <c:v>27.833333333333332</c:v>
                </c:pt>
                <c:pt idx="8">
                  <c:v>19.857142857142858</c:v>
                </c:pt>
                <c:pt idx="9">
                  <c:v>28.857142857142858</c:v>
                </c:pt>
                <c:pt idx="10">
                  <c:v>26.5</c:v>
                </c:pt>
                <c:pt idx="11">
                  <c:v>11.125</c:v>
                </c:pt>
                <c:pt idx="12">
                  <c:v>23</c:v>
                </c:pt>
                <c:pt idx="13">
                  <c:v>0</c:v>
                </c:pt>
                <c:pt idx="14">
                  <c:v>18.333333333333332</c:v>
                </c:pt>
                <c:pt idx="15">
                  <c:v>31</c:v>
                </c:pt>
                <c:pt idx="16">
                  <c:v>48</c:v>
                </c:pt>
                <c:pt idx="17">
                  <c:v>12.5</c:v>
                </c:pt>
                <c:pt idx="18">
                  <c:v>0</c:v>
                </c:pt>
                <c:pt idx="19">
                  <c:v>38.25</c:v>
                </c:pt>
                <c:pt idx="20">
                  <c:v>28.444444444444443</c:v>
                </c:pt>
                <c:pt idx="21">
                  <c:v>25.076923076923077</c:v>
                </c:pt>
                <c:pt idx="22">
                  <c:v>40</c:v>
                </c:pt>
                <c:pt idx="23">
                  <c:v>27.333333333333332</c:v>
                </c:pt>
                <c:pt idx="24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9-8C4F-8753-90E91A1F6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035936"/>
        <c:axId val="1628039696"/>
      </c:barChart>
      <c:catAx>
        <c:axId val="162803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039696"/>
        <c:crosses val="autoZero"/>
        <c:auto val="1"/>
        <c:lblAlgn val="ctr"/>
        <c:lblOffset val="100"/>
        <c:noMultiLvlLbl val="1"/>
      </c:catAx>
      <c:valAx>
        <c:axId val="162803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035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'Gilbert J'!$G$57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[0]!gilbj_bwlyrs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[0]!gilbj_bwlec</c:f>
              <c:numCache>
                <c:formatCode>0.00</c:formatCode>
                <c:ptCount val="25"/>
                <c:pt idx="0">
                  <c:v>4.6913580246913584</c:v>
                </c:pt>
                <c:pt idx="1">
                  <c:v>3.8461538461538463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6.4375</c:v>
                </c:pt>
                <c:pt idx="6">
                  <c:v>6.4375</c:v>
                </c:pt>
                <c:pt idx="7">
                  <c:v>4.5879120879120885</c:v>
                </c:pt>
                <c:pt idx="8">
                  <c:v>3.4750000000000001</c:v>
                </c:pt>
                <c:pt idx="9">
                  <c:v>4.5495495495495497</c:v>
                </c:pt>
                <c:pt idx="10">
                  <c:v>4.2513368983957225</c:v>
                </c:pt>
                <c:pt idx="11">
                  <c:v>4.45</c:v>
                </c:pt>
                <c:pt idx="12">
                  <c:v>5.4761904761904763</c:v>
                </c:pt>
                <c:pt idx="13">
                  <c:v>6.666666666666667</c:v>
                </c:pt>
                <c:pt idx="14">
                  <c:v>3.4375</c:v>
                </c:pt>
                <c:pt idx="15">
                  <c:v>6.8888888888888893</c:v>
                </c:pt>
                <c:pt idx="16">
                  <c:v>4.3636363636363633</c:v>
                </c:pt>
                <c:pt idx="17">
                  <c:v>3.5587188612099641</c:v>
                </c:pt>
                <c:pt idx="18">
                  <c:v>0</c:v>
                </c:pt>
                <c:pt idx="19">
                  <c:v>6.375</c:v>
                </c:pt>
                <c:pt idx="20">
                  <c:v>5.0693069306930694</c:v>
                </c:pt>
                <c:pt idx="21">
                  <c:v>4.9022556390977448</c:v>
                </c:pt>
                <c:pt idx="22">
                  <c:v>6.1538461538461542</c:v>
                </c:pt>
                <c:pt idx="23">
                  <c:v>5.4666666666666668</c:v>
                </c:pt>
                <c:pt idx="24">
                  <c:v>5.0625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1-D549-9F83-02BC9AA96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068928"/>
        <c:axId val="1628072688"/>
      </c:barChart>
      <c:catAx>
        <c:axId val="162806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072688"/>
        <c:crosses val="autoZero"/>
        <c:auto val="1"/>
        <c:lblAlgn val="ctr"/>
        <c:lblOffset val="100"/>
        <c:noMultiLvlLbl val="1"/>
      </c:catAx>
      <c:valAx>
        <c:axId val="162807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068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'Gilbert J'!$H$57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[0]!gilbj_bwlyrs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[0]!gilbj_bwlsr</c:f>
              <c:numCache>
                <c:formatCode>0.00</c:formatCode>
                <c:ptCount val="25"/>
                <c:pt idx="0">
                  <c:v>16.2</c:v>
                </c:pt>
                <c:pt idx="1">
                  <c:v>54.599999999999994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32</c:v>
                </c:pt>
                <c:pt idx="6">
                  <c:v>32</c:v>
                </c:pt>
                <c:pt idx="7">
                  <c:v>36.4</c:v>
                </c:pt>
                <c:pt idx="8">
                  <c:v>34.285714285714285</c:v>
                </c:pt>
                <c:pt idx="9">
                  <c:v>38.057142857142857</c:v>
                </c:pt>
                <c:pt idx="10">
                  <c:v>37.4</c:v>
                </c:pt>
                <c:pt idx="11">
                  <c:v>15</c:v>
                </c:pt>
                <c:pt idx="12">
                  <c:v>25.200000000000003</c:v>
                </c:pt>
                <c:pt idx="13">
                  <c:v>0</c:v>
                </c:pt>
                <c:pt idx="14">
                  <c:v>32</c:v>
                </c:pt>
                <c:pt idx="15">
                  <c:v>27</c:v>
                </c:pt>
                <c:pt idx="16">
                  <c:v>66</c:v>
                </c:pt>
                <c:pt idx="17">
                  <c:v>21.075000000000003</c:v>
                </c:pt>
                <c:pt idx="18">
                  <c:v>0</c:v>
                </c:pt>
                <c:pt idx="19">
                  <c:v>36</c:v>
                </c:pt>
                <c:pt idx="20">
                  <c:v>33.666666666666664</c:v>
                </c:pt>
                <c:pt idx="21">
                  <c:v>30.692307692307693</c:v>
                </c:pt>
                <c:pt idx="22">
                  <c:v>39</c:v>
                </c:pt>
                <c:pt idx="23">
                  <c:v>30</c:v>
                </c:pt>
                <c:pt idx="24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0-3348-AB9B-6D6810D92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097424"/>
        <c:axId val="1628101184"/>
      </c:barChart>
      <c:catAx>
        <c:axId val="1628097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101184"/>
        <c:crosses val="autoZero"/>
        <c:auto val="1"/>
        <c:lblAlgn val="ctr"/>
        <c:lblOffset val="100"/>
        <c:noMultiLvlLbl val="1"/>
      </c:catAx>
      <c:valAx>
        <c:axId val="162810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097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72888888888901"/>
          <c:y val="0.16931841523762101"/>
          <c:w val="0.8149918518518519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'Gilbert S'!$I$6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[0]!gilbs_yrs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[0]!gilbs_batav</c:f>
              <c:numCache>
                <c:formatCode>0.00</c:formatCode>
                <c:ptCount val="25"/>
                <c:pt idx="0">
                  <c:v>14</c:v>
                </c:pt>
                <c:pt idx="1">
                  <c:v>5.8</c:v>
                </c:pt>
                <c:pt idx="2">
                  <c:v>6</c:v>
                </c:pt>
                <c:pt idx="3">
                  <c:v>9.6</c:v>
                </c:pt>
                <c:pt idx="4">
                  <c:v>4.4000000000000004</c:v>
                </c:pt>
                <c:pt idx="5">
                  <c:v>8</c:v>
                </c:pt>
                <c:pt idx="6">
                  <c:v>16.600000000000001</c:v>
                </c:pt>
                <c:pt idx="7">
                  <c:v>13.4</c:v>
                </c:pt>
                <c:pt idx="8">
                  <c:v>13.4</c:v>
                </c:pt>
                <c:pt idx="9">
                  <c:v>11.429</c:v>
                </c:pt>
                <c:pt idx="10">
                  <c:v>15</c:v>
                </c:pt>
                <c:pt idx="11">
                  <c:v>9.1669999999999998</c:v>
                </c:pt>
                <c:pt idx="12">
                  <c:v>5.8330000000000002</c:v>
                </c:pt>
                <c:pt idx="13">
                  <c:v>12.167</c:v>
                </c:pt>
                <c:pt idx="14">
                  <c:v>7.5</c:v>
                </c:pt>
                <c:pt idx="15">
                  <c:v>10.75</c:v>
                </c:pt>
                <c:pt idx="16">
                  <c:v>7.333333333333333</c:v>
                </c:pt>
                <c:pt idx="17">
                  <c:v>6.5</c:v>
                </c:pt>
                <c:pt idx="18">
                  <c:v>3.5</c:v>
                </c:pt>
                <c:pt idx="19">
                  <c:v>2.2000000000000002</c:v>
                </c:pt>
                <c:pt idx="20">
                  <c:v>10</c:v>
                </c:pt>
                <c:pt idx="21">
                  <c:v>4</c:v>
                </c:pt>
                <c:pt idx="22">
                  <c:v>1.5</c:v>
                </c:pt>
                <c:pt idx="23">
                  <c:v>0</c:v>
                </c:pt>
                <c:pt idx="2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F-C248-B71A-8A993D258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135856"/>
        <c:axId val="1628139616"/>
      </c:barChart>
      <c:catAx>
        <c:axId val="162813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139616"/>
        <c:crosses val="autoZero"/>
        <c:auto val="1"/>
        <c:lblAlgn val="ctr"/>
        <c:lblOffset val="100"/>
        <c:noMultiLvlLbl val="1"/>
      </c:catAx>
      <c:valAx>
        <c:axId val="162813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135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[0]!gilbs_yrs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[0]!gilbs_batrun</c:f>
              <c:numCache>
                <c:formatCode>General</c:formatCode>
                <c:ptCount val="25"/>
                <c:pt idx="0">
                  <c:v>70</c:v>
                </c:pt>
                <c:pt idx="1">
                  <c:v>58</c:v>
                </c:pt>
                <c:pt idx="2">
                  <c:v>24</c:v>
                </c:pt>
                <c:pt idx="3">
                  <c:v>96</c:v>
                </c:pt>
                <c:pt idx="4">
                  <c:v>44</c:v>
                </c:pt>
                <c:pt idx="5">
                  <c:v>72</c:v>
                </c:pt>
                <c:pt idx="6">
                  <c:v>166</c:v>
                </c:pt>
                <c:pt idx="7">
                  <c:v>67</c:v>
                </c:pt>
                <c:pt idx="8">
                  <c:v>67</c:v>
                </c:pt>
                <c:pt idx="9">
                  <c:v>80</c:v>
                </c:pt>
                <c:pt idx="10">
                  <c:v>30</c:v>
                </c:pt>
                <c:pt idx="11">
                  <c:v>55</c:v>
                </c:pt>
                <c:pt idx="12">
                  <c:v>35</c:v>
                </c:pt>
                <c:pt idx="13">
                  <c:v>73</c:v>
                </c:pt>
                <c:pt idx="14">
                  <c:v>30</c:v>
                </c:pt>
                <c:pt idx="15">
                  <c:v>43</c:v>
                </c:pt>
                <c:pt idx="16">
                  <c:v>22</c:v>
                </c:pt>
                <c:pt idx="17">
                  <c:v>39</c:v>
                </c:pt>
                <c:pt idx="18">
                  <c:v>7</c:v>
                </c:pt>
                <c:pt idx="19">
                  <c:v>11</c:v>
                </c:pt>
                <c:pt idx="20">
                  <c:v>70</c:v>
                </c:pt>
                <c:pt idx="21">
                  <c:v>12</c:v>
                </c:pt>
                <c:pt idx="22">
                  <c:v>6</c:v>
                </c:pt>
                <c:pt idx="23">
                  <c:v>3</c:v>
                </c:pt>
                <c:pt idx="2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4-5D4E-A707-9E930852E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164720"/>
        <c:axId val="1628168480"/>
      </c:barChart>
      <c:catAx>
        <c:axId val="1628164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168480"/>
        <c:crosses val="autoZero"/>
        <c:auto val="1"/>
        <c:lblAlgn val="ctr"/>
        <c:lblOffset val="100"/>
        <c:noMultiLvlLbl val="1"/>
      </c:catAx>
      <c:valAx>
        <c:axId val="162816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164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Keeper</a:t>
            </a:r>
            <a:r>
              <a:rPr lang="en-US" baseline="0"/>
              <a:t> </a:t>
            </a:r>
            <a:r>
              <a:rPr lang="en-US"/>
              <a:t>Wickets Taken</a:t>
            </a:r>
          </a:p>
        </c:rich>
      </c:tx>
      <c:layout>
        <c:manualLayout>
          <c:xMode val="edge"/>
          <c:yMode val="edge"/>
          <c:x val="0.39893270300884398"/>
          <c:y val="4.3328703703703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1130004986401"/>
          <c:y val="0.16931841523762101"/>
          <c:w val="0.84820947328833696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'Gilbert S'!$A$57</c:f>
              <c:strCache>
                <c:ptCount val="1"/>
                <c:pt idx="0">
                  <c:v>Wicket Keeping: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'Gilbert S'!$A$60:$A$84</c:f>
              <c:numCache>
                <c:formatCode>General</c:formatCode>
                <c:ptCount val="2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'Gilbert S'!$E$60:$E$84</c:f>
              <c:numCache>
                <c:formatCode>General</c:formatCode>
                <c:ptCount val="25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13</c:v>
                </c:pt>
                <c:pt idx="4">
                  <c:v>19</c:v>
                </c:pt>
                <c:pt idx="5">
                  <c:v>13</c:v>
                </c:pt>
                <c:pt idx="6">
                  <c:v>9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11</c:v>
                </c:pt>
                <c:pt idx="11">
                  <c:v>6</c:v>
                </c:pt>
                <c:pt idx="12">
                  <c:v>23</c:v>
                </c:pt>
                <c:pt idx="13">
                  <c:v>19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6</c:v>
                </c:pt>
                <c:pt idx="20">
                  <c:v>13</c:v>
                </c:pt>
                <c:pt idx="21">
                  <c:v>20</c:v>
                </c:pt>
                <c:pt idx="22">
                  <c:v>17</c:v>
                </c:pt>
                <c:pt idx="23">
                  <c:v>13</c:v>
                </c:pt>
                <c:pt idx="2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6-6340-82C0-7CA509126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192896"/>
        <c:axId val="1628196656"/>
      </c:barChart>
      <c:catAx>
        <c:axId val="162819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196656"/>
        <c:crosses val="autoZero"/>
        <c:auto val="1"/>
        <c:lblAlgn val="ctr"/>
        <c:lblOffset val="100"/>
        <c:noMultiLvlLbl val="1"/>
      </c:catAx>
      <c:valAx>
        <c:axId val="162819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wickets</a:t>
                </a:r>
              </a:p>
            </c:rich>
          </c:tx>
          <c:layout>
            <c:manualLayout>
              <c:xMode val="edge"/>
              <c:yMode val="edge"/>
              <c:x val="2.9769716961162901E-2"/>
              <c:y val="0.405869444444444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19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'Giles M'!$F$7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'Giles M'!$A$8:$A$9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'Giles M'!$F$8:$F$9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D-C542-80EC-1B5BA1CA5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'Giles M'!$I$7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'Giles M'!$A$8:$A$9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'Giles M'!$I$8:$I$9</c:f>
              <c:numCache>
                <c:formatCode>0.00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5-B34F-8DB5-7612F1CB2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'Giles M'!$D$38</c:f>
              <c:strCache>
                <c:ptCount val="1"/>
                <c:pt idx="0">
                  <c:v>Wkts</c:v>
                </c:pt>
              </c:strCache>
            </c:strRef>
          </c:tx>
          <c:invertIfNegative val="0"/>
          <c:cat>
            <c:numRef>
              <c:f>'Giles M'!$A$39:$A$40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'Giles M'!$D$39:$D$40</c:f>
              <c:numCache>
                <c:formatCode>General</c:formatCode>
                <c:ptCount val="2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6-5C49-82E4-1FF1867DA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'Giles M'!$I$38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'Giles M'!$A$39:$A$40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'Giles M'!$I$39:$I$40</c:f>
              <c:numCache>
                <c:formatCode>0.00</c:formatCode>
                <c:ptCount val="2"/>
                <c:pt idx="0">
                  <c:v>6.6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B-6B45-98BB-6590FF67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'Akers V'!$G$42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'Akers V'!$A$43:$A$47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'Akers V'!$G$43:$G$47</c:f>
              <c:numCache>
                <c:formatCode>0.00</c:formatCode>
                <c:ptCount val="5"/>
                <c:pt idx="0">
                  <c:v>3.3333333333333335</c:v>
                </c:pt>
                <c:pt idx="1">
                  <c:v>0</c:v>
                </c:pt>
                <c:pt idx="2">
                  <c:v>0</c:v>
                </c:pt>
                <c:pt idx="3">
                  <c:v>8.5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E-B543-8CB3-C5B36DDAA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92768"/>
        <c:axId val="1576595888"/>
      </c:barChart>
      <c:catAx>
        <c:axId val="157659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95888"/>
        <c:crosses val="autoZero"/>
        <c:auto val="1"/>
        <c:lblAlgn val="ctr"/>
        <c:lblOffset val="100"/>
        <c:noMultiLvlLbl val="1"/>
      </c:catAx>
      <c:valAx>
        <c:axId val="157659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92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'Giles M'!$G$38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'Giles M'!$A$39:$A$40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'Giles M'!$G$39:$G$40</c:f>
              <c:numCache>
                <c:formatCode>0.00</c:formatCode>
                <c:ptCount val="2"/>
                <c:pt idx="0">
                  <c:v>4.1772151898734178</c:v>
                </c:pt>
                <c:pt idx="1">
                  <c:v>4.7777777777777777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2-B148-9AC2-062724B53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'Giles M'!$H$38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'Giles M'!$A$39:$A$40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'Giles M'!$H$39:$H$40</c:f>
              <c:numCache>
                <c:formatCode>0.00</c:formatCode>
                <c:ptCount val="2"/>
                <c:pt idx="0">
                  <c:v>9.48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8-954C-AC7A-56A1A2B2C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'Goodfellow S'!$F$6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[0]!goodfs_batyrs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[0]!goodfs_batrun</c:f>
              <c:numCache>
                <c:formatCode>General</c:formatCode>
                <c:ptCount val="4"/>
                <c:pt idx="0">
                  <c:v>0</c:v>
                </c:pt>
                <c:pt idx="1">
                  <c:v>96</c:v>
                </c:pt>
                <c:pt idx="2">
                  <c:v>47</c:v>
                </c:pt>
                <c:pt idx="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6-E749-AB47-4820340A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'Goodfellow S'!$I$6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[0]!goodfs_batyrs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[0]!goodfs_batav</c:f>
              <c:numCache>
                <c:formatCode>0.00</c:formatCode>
                <c:ptCount val="4"/>
                <c:pt idx="0">
                  <c:v>0</c:v>
                </c:pt>
                <c:pt idx="1">
                  <c:v>8</c:v>
                </c:pt>
                <c:pt idx="2">
                  <c:v>15.666666666666666</c:v>
                </c:pt>
                <c:pt idx="3">
                  <c:v>14.75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1-8D4A-BD3E-8C5BE86C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'Goodfellow S'!$D$37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[0]!goodfs_bwlyrs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[0]!goodfs_bwlwkt</c:f>
              <c:numCache>
                <c:formatCode>General</c:formatCode>
                <c:ptCount val="4"/>
                <c:pt idx="0">
                  <c:v>3</c:v>
                </c:pt>
                <c:pt idx="1">
                  <c:v>11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F-A443-A372-D9A44E9E6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'Goodfellow S'!$I$37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[0]!goodfs_bwlyrs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[0]!goodfs_bwlav</c:f>
              <c:numCache>
                <c:formatCode>0.00</c:formatCode>
                <c:ptCount val="4"/>
                <c:pt idx="0">
                  <c:v>13.333333333333334</c:v>
                </c:pt>
                <c:pt idx="1">
                  <c:v>19.454545454545453</c:v>
                </c:pt>
                <c:pt idx="2">
                  <c:v>24.333333333333332</c:v>
                </c:pt>
                <c:pt idx="3">
                  <c:v>23.333333333333332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7-4E4E-BD87-51D423246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'Goodfellow S'!$G$37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[0]!goodfs_bwlyrs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[0]!goodfs_bwlec</c:f>
              <c:numCache>
                <c:formatCode>0.00</c:formatCode>
                <c:ptCount val="4"/>
                <c:pt idx="0">
                  <c:v>4.4444444444444446</c:v>
                </c:pt>
                <c:pt idx="1">
                  <c:v>4.9767441860465116</c:v>
                </c:pt>
                <c:pt idx="2">
                  <c:v>6.083333333333333</c:v>
                </c:pt>
                <c:pt idx="3">
                  <c:v>8.235294117647058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5-724A-A6FC-D813D02DB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'Goodfellow S'!$H$37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[0]!goodfs_bwlyrs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[0]!goodfs_bwlsr</c:f>
              <c:numCache>
                <c:formatCode>0.00</c:formatCode>
                <c:ptCount val="4"/>
                <c:pt idx="0">
                  <c:v>18</c:v>
                </c:pt>
                <c:pt idx="1">
                  <c:v>23.454545454545453</c:v>
                </c:pt>
                <c:pt idx="2">
                  <c:v>24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5-1F46-97A1-72D8D37A6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'Goff J'!$F$7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'Goff J'!$A$8:$A$11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2023</c:v>
                </c:pt>
              </c:numCache>
            </c:numRef>
          </c:cat>
          <c:val>
            <c:numRef>
              <c:f>'Goff J'!$F$8:$F$11</c:f>
              <c:numCache>
                <c:formatCode>General</c:formatCode>
                <c:ptCount val="4"/>
                <c:pt idx="0">
                  <c:v>177</c:v>
                </c:pt>
                <c:pt idx="1">
                  <c:v>96</c:v>
                </c:pt>
                <c:pt idx="2">
                  <c:v>49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A-7341-BBBF-18B559135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'Goff J'!$I$7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'Goff J'!$A$8:$A$10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'Goff J'!$I$8:$I$11</c:f>
              <c:numCache>
                <c:formatCode>0.00</c:formatCode>
                <c:ptCount val="4"/>
                <c:pt idx="0">
                  <c:v>59</c:v>
                </c:pt>
                <c:pt idx="1">
                  <c:v>48</c:v>
                </c:pt>
                <c:pt idx="2">
                  <c:v>49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8-8E47-A027-574AE46E1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'Akers V'!$H$42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'Akers V'!$A$43:$A$47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'Akers V'!$H$43:$H$47</c:f>
              <c:numCache>
                <c:formatCode>0.00</c:formatCode>
                <c:ptCount val="5"/>
                <c:pt idx="0">
                  <c:v>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2-164C-B3ED-BFAC60EE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620144"/>
        <c:axId val="1576623264"/>
      </c:barChart>
      <c:catAx>
        <c:axId val="157662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23264"/>
        <c:crosses val="autoZero"/>
        <c:auto val="1"/>
        <c:lblAlgn val="ctr"/>
        <c:lblOffset val="100"/>
        <c:noMultiLvlLbl val="1"/>
      </c:catAx>
      <c:valAx>
        <c:axId val="157662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2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'Goff J'!$D$40</c:f>
              <c:strCache>
                <c:ptCount val="1"/>
                <c:pt idx="0">
                  <c:v>Wkts</c:v>
                </c:pt>
              </c:strCache>
            </c:strRef>
          </c:tx>
          <c:invertIfNegative val="0"/>
          <c:cat>
            <c:numRef>
              <c:f>'Goff J'!$A$41:$A$43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'Goff J'!$D$41:$D$43</c:f>
              <c:numCache>
                <c:formatCode>General</c:formatCode>
                <c:ptCount val="3"/>
                <c:pt idx="0">
                  <c:v>5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864E-B2AB-FA0328C99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'Goff J'!$I$40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'Goff J'!$A$41:$A$44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'Goff J'!$I$41:$I$43</c:f>
              <c:numCache>
                <c:formatCode>0.00</c:formatCode>
                <c:ptCount val="3"/>
                <c:pt idx="0">
                  <c:v>9</c:v>
                </c:pt>
                <c:pt idx="1">
                  <c:v>33.5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D-7F4E-9761-E0BFACCF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'Goff J'!$G$40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'Goff J'!$A$41:$A$43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'Goff J'!$G$41:$G$43</c:f>
              <c:numCache>
                <c:formatCode>0.00</c:formatCode>
                <c:ptCount val="3"/>
                <c:pt idx="0">
                  <c:v>4.0909090909090908</c:v>
                </c:pt>
                <c:pt idx="1">
                  <c:v>4.1875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1-E143-933F-49589C4C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'Goff J'!$H$40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'Goff J'!$A$41:$A$44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'Goff J'!$H$41:$H$43</c:f>
              <c:numCache>
                <c:formatCode>0.00</c:formatCode>
                <c:ptCount val="3"/>
                <c:pt idx="0">
                  <c:v>13.2</c:v>
                </c:pt>
                <c:pt idx="1">
                  <c:v>48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5-B642-837C-B344FB972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'Hawkins C'!$F$6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[0]!hawkc_yrs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[0]!hawkc_batrun</c:f>
              <c:numCache>
                <c:formatCode>General</c:formatCode>
                <c:ptCount val="9"/>
                <c:pt idx="0">
                  <c:v>88</c:v>
                </c:pt>
                <c:pt idx="1">
                  <c:v>34</c:v>
                </c:pt>
                <c:pt idx="2">
                  <c:v>207</c:v>
                </c:pt>
                <c:pt idx="3">
                  <c:v>418</c:v>
                </c:pt>
                <c:pt idx="4">
                  <c:v>241</c:v>
                </c:pt>
                <c:pt idx="5">
                  <c:v>86</c:v>
                </c:pt>
                <c:pt idx="6">
                  <c:v>581</c:v>
                </c:pt>
                <c:pt idx="7">
                  <c:v>62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6-774C-BF17-22B8AE30F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226992"/>
        <c:axId val="1628230752"/>
      </c:barChart>
      <c:catAx>
        <c:axId val="162822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30752"/>
        <c:crosses val="autoZero"/>
        <c:auto val="1"/>
        <c:lblAlgn val="ctr"/>
        <c:lblOffset val="100"/>
        <c:noMultiLvlLbl val="1"/>
      </c:catAx>
      <c:valAx>
        <c:axId val="162823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26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'Hawkins C'!$I$6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[0]!hawkc_yrs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[0]!hawkc_batav</c:f>
              <c:numCache>
                <c:formatCode>0.00</c:formatCode>
                <c:ptCount val="9"/>
                <c:pt idx="0">
                  <c:v>44</c:v>
                </c:pt>
                <c:pt idx="1">
                  <c:v>17</c:v>
                </c:pt>
                <c:pt idx="2">
                  <c:v>34.5</c:v>
                </c:pt>
                <c:pt idx="3">
                  <c:v>34.832999999999998</c:v>
                </c:pt>
                <c:pt idx="4">
                  <c:v>60.25</c:v>
                </c:pt>
                <c:pt idx="5">
                  <c:v>21.5</c:v>
                </c:pt>
                <c:pt idx="6">
                  <c:v>44.692307692307693</c:v>
                </c:pt>
                <c:pt idx="7">
                  <c:v>62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9-7D4D-BF44-3AF5E07B8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255792"/>
        <c:axId val="1628259552"/>
      </c:barChart>
      <c:catAx>
        <c:axId val="162825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59552"/>
        <c:crosses val="autoZero"/>
        <c:auto val="1"/>
        <c:lblAlgn val="ctr"/>
        <c:lblOffset val="100"/>
        <c:noMultiLvlLbl val="1"/>
      </c:catAx>
      <c:valAx>
        <c:axId val="162825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55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'Hawkins C'!$D$41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[0]!hawkc_yrs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[0]!hawkc_wkts</c:f>
              <c:numCache>
                <c:formatCode>General</c:formatCode>
                <c:ptCount val="9"/>
                <c:pt idx="0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1-A84C-ACBD-CD9EC9569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283952"/>
        <c:axId val="1628287712"/>
      </c:barChart>
      <c:catAx>
        <c:axId val="162828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7712"/>
        <c:crosses val="autoZero"/>
        <c:auto val="1"/>
        <c:lblAlgn val="ctr"/>
        <c:lblOffset val="100"/>
        <c:noMultiLvlLbl val="1"/>
      </c:catAx>
      <c:valAx>
        <c:axId val="162828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3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'Hawkins C'!$I$41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[0]!hawkc_yrs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[0]!hawkc_bwlav</c:f>
              <c:numCache>
                <c:formatCode>0.00</c:formatCode>
                <c:ptCount val="9"/>
                <c:pt idx="0">
                  <c:v>32</c:v>
                </c:pt>
                <c:pt idx="2">
                  <c:v>18.5</c:v>
                </c:pt>
                <c:pt idx="3">
                  <c:v>63.5</c:v>
                </c:pt>
                <c:pt idx="4">
                  <c:v>0</c:v>
                </c:pt>
                <c:pt idx="5">
                  <c:v>20.5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4-264D-9856-9B3C92744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12272"/>
        <c:axId val="1628316032"/>
      </c:barChart>
      <c:catAx>
        <c:axId val="16283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6032"/>
        <c:crosses val="autoZero"/>
        <c:auto val="1"/>
        <c:lblAlgn val="ctr"/>
        <c:lblOffset val="100"/>
        <c:noMultiLvlLbl val="1"/>
      </c:catAx>
      <c:valAx>
        <c:axId val="16283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'Hawkins C'!$G$41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[0]!hawkc_yrs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[0]!hawkc_bwlec</c:f>
              <c:numCache>
                <c:formatCode>0.00</c:formatCode>
                <c:ptCount val="9"/>
                <c:pt idx="0">
                  <c:v>8</c:v>
                </c:pt>
                <c:pt idx="2">
                  <c:v>4.3529411764705879</c:v>
                </c:pt>
                <c:pt idx="3">
                  <c:v>5.695067264573991</c:v>
                </c:pt>
                <c:pt idx="4">
                  <c:v>0</c:v>
                </c:pt>
                <c:pt idx="5">
                  <c:v>4.0999999999999996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C-3B49-9465-F9FFBDCC8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40592"/>
        <c:axId val="1628344352"/>
      </c:barChart>
      <c:catAx>
        <c:axId val="162834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44352"/>
        <c:crosses val="autoZero"/>
        <c:auto val="1"/>
        <c:lblAlgn val="ctr"/>
        <c:lblOffset val="100"/>
        <c:noMultiLvlLbl val="1"/>
      </c:catAx>
      <c:valAx>
        <c:axId val="162834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40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'Hawkins C'!$H$41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[0]!hawkc_yrs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[0]!hawkc_bwlsr</c:f>
              <c:numCache>
                <c:formatCode>0.00</c:formatCode>
                <c:ptCount val="9"/>
                <c:pt idx="0">
                  <c:v>24</c:v>
                </c:pt>
                <c:pt idx="2">
                  <c:v>25.5</c:v>
                </c:pt>
                <c:pt idx="3">
                  <c:v>66.900000000000006</c:v>
                </c:pt>
                <c:pt idx="4">
                  <c:v>0</c:v>
                </c:pt>
                <c:pt idx="5">
                  <c:v>30</c:v>
                </c:pt>
                <c:pt idx="6">
                  <c:v>2.4000000000000004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8-354B-BE20-9B997443D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68992"/>
        <c:axId val="1628372752"/>
      </c:barChart>
      <c:catAx>
        <c:axId val="162836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72752"/>
        <c:crosses val="autoZero"/>
        <c:auto val="1"/>
        <c:lblAlgn val="ctr"/>
        <c:lblOffset val="100"/>
        <c:noMultiLvlLbl val="1"/>
      </c:catAx>
      <c:valAx>
        <c:axId val="162837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68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'Alexander E'!$F$6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'Alexander E'!$A$7:$A$9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'Alexander E'!$F$7:$F$9</c:f>
              <c:numCache>
                <c:formatCode>General</c:formatCode>
                <c:ptCount val="3"/>
                <c:pt idx="0">
                  <c:v>184</c:v>
                </c:pt>
                <c:pt idx="1">
                  <c:v>3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9-6344-90CF-D36667F61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'Holland R'!$F$6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[0]!hollr_batyrs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[0]!hollr_batrun</c:f>
              <c:numCache>
                <c:formatCode>General</c:formatCode>
                <c:ptCount val="8"/>
                <c:pt idx="0">
                  <c:v>103</c:v>
                </c:pt>
                <c:pt idx="1">
                  <c:v>53</c:v>
                </c:pt>
                <c:pt idx="2">
                  <c:v>54</c:v>
                </c:pt>
                <c:pt idx="3">
                  <c:v>18</c:v>
                </c:pt>
                <c:pt idx="4">
                  <c:v>36</c:v>
                </c:pt>
                <c:pt idx="5">
                  <c:v>11</c:v>
                </c:pt>
                <c:pt idx="6">
                  <c:v>7</c:v>
                </c:pt>
                <c:pt idx="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D-404E-B88B-70A5AF69D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226992"/>
        <c:axId val="1628230752"/>
      </c:barChart>
      <c:catAx>
        <c:axId val="162822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30752"/>
        <c:crosses val="autoZero"/>
        <c:auto val="1"/>
        <c:lblAlgn val="ctr"/>
        <c:lblOffset val="100"/>
        <c:noMultiLvlLbl val="1"/>
      </c:catAx>
      <c:valAx>
        <c:axId val="162823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26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'Holland R'!$I$6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[0]!hollr_batyrs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[0]!hollr_batav</c:f>
              <c:numCache>
                <c:formatCode>0.00</c:formatCode>
                <c:ptCount val="8"/>
                <c:pt idx="0">
                  <c:v>12.875</c:v>
                </c:pt>
                <c:pt idx="1">
                  <c:v>13.25</c:v>
                </c:pt>
                <c:pt idx="2">
                  <c:v>54</c:v>
                </c:pt>
                <c:pt idx="3">
                  <c:v>9</c:v>
                </c:pt>
                <c:pt idx="4">
                  <c:v>12</c:v>
                </c:pt>
                <c:pt idx="5">
                  <c:v>5.5</c:v>
                </c:pt>
                <c:pt idx="6">
                  <c:v>3.5</c:v>
                </c:pt>
                <c:pt idx="7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D-1143-9750-23243785A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255792"/>
        <c:axId val="1628259552"/>
      </c:barChart>
      <c:catAx>
        <c:axId val="1628255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59552"/>
        <c:crosses val="autoZero"/>
        <c:auto val="1"/>
        <c:lblAlgn val="ctr"/>
        <c:lblOffset val="100"/>
        <c:noMultiLvlLbl val="1"/>
      </c:catAx>
      <c:valAx>
        <c:axId val="1628259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55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'Holland R'!$D$40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[0]!hollr_bwlyrs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[0]!hollr_wkts</c:f>
              <c:numCache>
                <c:formatCode>General</c:formatCode>
                <c:ptCount val="8"/>
                <c:pt idx="0">
                  <c:v>9</c:v>
                </c:pt>
                <c:pt idx="1">
                  <c:v>2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C-6848-BEBC-00AEC825B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283952"/>
        <c:axId val="1628287712"/>
      </c:barChart>
      <c:catAx>
        <c:axId val="162828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7712"/>
        <c:crosses val="autoZero"/>
        <c:auto val="1"/>
        <c:lblAlgn val="ctr"/>
        <c:lblOffset val="100"/>
        <c:noMultiLvlLbl val="1"/>
      </c:catAx>
      <c:valAx>
        <c:axId val="162828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3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'Holland R'!$I$40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[0]!hollr_bwlyrs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[0]!hollr_bwlav</c:f>
              <c:numCache>
                <c:formatCode>0.00</c:formatCode>
                <c:ptCount val="8"/>
                <c:pt idx="0">
                  <c:v>20.5</c:v>
                </c:pt>
                <c:pt idx="1">
                  <c:v>63.5</c:v>
                </c:pt>
                <c:pt idx="2">
                  <c:v>37</c:v>
                </c:pt>
                <c:pt idx="3">
                  <c:v>23.333333333333332</c:v>
                </c:pt>
                <c:pt idx="4">
                  <c:v>25</c:v>
                </c:pt>
                <c:pt idx="5">
                  <c:v>52</c:v>
                </c:pt>
                <c:pt idx="6">
                  <c:v>15.75</c:v>
                </c:pt>
                <c:pt idx="7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6D-2D43-95D2-A7D6365DE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12272"/>
        <c:axId val="1628316032"/>
      </c:barChart>
      <c:catAx>
        <c:axId val="16283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6032"/>
        <c:crosses val="autoZero"/>
        <c:auto val="1"/>
        <c:lblAlgn val="ctr"/>
        <c:lblOffset val="100"/>
        <c:noMultiLvlLbl val="1"/>
      </c:catAx>
      <c:valAx>
        <c:axId val="16283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'Holland R'!$G$40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[0]!hollr_bwlyrs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[0]!hollr_bwlec</c:f>
              <c:numCache>
                <c:formatCode>0.00</c:formatCode>
                <c:ptCount val="8"/>
                <c:pt idx="0">
                  <c:v>4.0999999999999996</c:v>
                </c:pt>
                <c:pt idx="1">
                  <c:v>5.2479338842975212</c:v>
                </c:pt>
                <c:pt idx="2">
                  <c:v>5.8039215686274508</c:v>
                </c:pt>
                <c:pt idx="3">
                  <c:v>5</c:v>
                </c:pt>
                <c:pt idx="4">
                  <c:v>4</c:v>
                </c:pt>
                <c:pt idx="5">
                  <c:v>4.9523809523809526</c:v>
                </c:pt>
                <c:pt idx="6">
                  <c:v>4.5</c:v>
                </c:pt>
                <c:pt idx="7">
                  <c:v>6.1428571428571432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9-6640-96F9-1EB6754CF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40592"/>
        <c:axId val="1628344352"/>
      </c:barChart>
      <c:catAx>
        <c:axId val="162834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44352"/>
        <c:crosses val="autoZero"/>
        <c:auto val="1"/>
        <c:lblAlgn val="ctr"/>
        <c:lblOffset val="100"/>
        <c:noMultiLvlLbl val="1"/>
      </c:catAx>
      <c:valAx>
        <c:axId val="162834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40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'Holland R'!$H$40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[0]!hollr_bwlyrs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2025</c:v>
                </c:pt>
              </c:numCache>
            </c:numRef>
          </c:cat>
          <c:val>
            <c:numRef>
              <c:f>[0]!hollr_bwlsr</c:f>
              <c:numCache>
                <c:formatCode>0.00</c:formatCode>
                <c:ptCount val="8"/>
                <c:pt idx="0">
                  <c:v>30</c:v>
                </c:pt>
                <c:pt idx="1">
                  <c:v>72.599999999999994</c:v>
                </c:pt>
                <c:pt idx="2">
                  <c:v>38.25</c:v>
                </c:pt>
                <c:pt idx="3">
                  <c:v>28</c:v>
                </c:pt>
                <c:pt idx="4">
                  <c:v>37.5</c:v>
                </c:pt>
                <c:pt idx="5">
                  <c:v>63</c:v>
                </c:pt>
                <c:pt idx="6">
                  <c:v>21</c:v>
                </c:pt>
                <c:pt idx="7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2-B04E-81F7-FC2DD468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68992"/>
        <c:axId val="1628372752"/>
      </c:barChart>
      <c:catAx>
        <c:axId val="162836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72752"/>
        <c:crosses val="autoZero"/>
        <c:auto val="1"/>
        <c:lblAlgn val="ctr"/>
        <c:lblOffset val="100"/>
        <c:noMultiLvlLbl val="1"/>
      </c:catAx>
      <c:valAx>
        <c:axId val="162837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68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'Hutchings G'!$F$6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[0]!hutcg_yrs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[0]!hutcg_batrun</c:f>
              <c:numCache>
                <c:formatCode>General</c:formatCode>
                <c:ptCount val="19"/>
                <c:pt idx="0">
                  <c:v>9</c:v>
                </c:pt>
                <c:pt idx="1">
                  <c:v>13</c:v>
                </c:pt>
                <c:pt idx="2">
                  <c:v>30</c:v>
                </c:pt>
                <c:pt idx="3">
                  <c:v>9</c:v>
                </c:pt>
                <c:pt idx="4">
                  <c:v>9</c:v>
                </c:pt>
                <c:pt idx="5">
                  <c:v>29</c:v>
                </c:pt>
                <c:pt idx="6">
                  <c:v>54</c:v>
                </c:pt>
                <c:pt idx="7">
                  <c:v>60</c:v>
                </c:pt>
                <c:pt idx="8">
                  <c:v>9</c:v>
                </c:pt>
                <c:pt idx="9">
                  <c:v>84</c:v>
                </c:pt>
                <c:pt idx="10">
                  <c:v>59</c:v>
                </c:pt>
                <c:pt idx="11">
                  <c:v>27</c:v>
                </c:pt>
                <c:pt idx="12">
                  <c:v>61</c:v>
                </c:pt>
                <c:pt idx="13">
                  <c:v>65</c:v>
                </c:pt>
                <c:pt idx="14">
                  <c:v>16</c:v>
                </c:pt>
                <c:pt idx="15">
                  <c:v>89</c:v>
                </c:pt>
                <c:pt idx="16">
                  <c:v>48</c:v>
                </c:pt>
                <c:pt idx="17">
                  <c:v>32</c:v>
                </c:pt>
                <c:pt idx="18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4-0F4E-A7C2-093D090E7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405856"/>
        <c:axId val="1628409616"/>
      </c:barChart>
      <c:catAx>
        <c:axId val="162840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409616"/>
        <c:crosses val="autoZero"/>
        <c:auto val="1"/>
        <c:lblAlgn val="ctr"/>
        <c:lblOffset val="100"/>
        <c:noMultiLvlLbl val="1"/>
      </c:catAx>
      <c:valAx>
        <c:axId val="162840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405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'Hutchings G'!$I$6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[0]!hutcg_yrs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[0]!hutcg_batav</c:f>
              <c:numCache>
                <c:formatCode>0.00</c:formatCode>
                <c:ptCount val="19"/>
                <c:pt idx="0">
                  <c:v>3</c:v>
                </c:pt>
                <c:pt idx="1">
                  <c:v>3.25</c:v>
                </c:pt>
                <c:pt idx="2">
                  <c:v>15</c:v>
                </c:pt>
                <c:pt idx="3">
                  <c:v>2.25</c:v>
                </c:pt>
                <c:pt idx="4">
                  <c:v>9</c:v>
                </c:pt>
                <c:pt idx="5">
                  <c:v>3.625</c:v>
                </c:pt>
                <c:pt idx="6">
                  <c:v>13.5</c:v>
                </c:pt>
                <c:pt idx="7">
                  <c:v>8.5709999999999997</c:v>
                </c:pt>
                <c:pt idx="8">
                  <c:v>1.286</c:v>
                </c:pt>
                <c:pt idx="9">
                  <c:v>16.8</c:v>
                </c:pt>
                <c:pt idx="10">
                  <c:v>8.4285714285714288</c:v>
                </c:pt>
                <c:pt idx="11">
                  <c:v>3.8571428571428572</c:v>
                </c:pt>
                <c:pt idx="12">
                  <c:v>12.2</c:v>
                </c:pt>
                <c:pt idx="13">
                  <c:v>10.833333333333334</c:v>
                </c:pt>
                <c:pt idx="14">
                  <c:v>4</c:v>
                </c:pt>
                <c:pt idx="15">
                  <c:v>9.8888888888888893</c:v>
                </c:pt>
                <c:pt idx="16">
                  <c:v>8</c:v>
                </c:pt>
                <c:pt idx="17">
                  <c:v>5.333333333333333</c:v>
                </c:pt>
                <c:pt idx="18">
                  <c:v>10.333333333333334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7-724D-99C7-A4412B5F1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165632"/>
        <c:axId val="1576046464"/>
      </c:barChart>
      <c:catAx>
        <c:axId val="157616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046464"/>
        <c:crosses val="autoZero"/>
        <c:auto val="1"/>
        <c:lblAlgn val="ctr"/>
        <c:lblOffset val="100"/>
        <c:noMultiLvlLbl val="1"/>
      </c:catAx>
      <c:valAx>
        <c:axId val="157604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165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C'!$F$40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[0]!mattc_bwlyrs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[0]!mattc_wkts</c:f>
              <c:numCache>
                <c:formatCode>General</c:formatCode>
                <c:ptCount val="3"/>
                <c:pt idx="0">
                  <c:v>3</c:v>
                </c:pt>
                <c:pt idx="1">
                  <c:v>10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6-5E44-82EE-6C0185074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283952"/>
        <c:axId val="1628287712"/>
      </c:barChart>
      <c:catAx>
        <c:axId val="162828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7712"/>
        <c:crosses val="autoZero"/>
        <c:auto val="1"/>
        <c:lblAlgn val="ctr"/>
        <c:lblOffset val="100"/>
        <c:noMultiLvlLbl val="1"/>
      </c:catAx>
      <c:valAx>
        <c:axId val="162828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3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C'!$K$40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[0]!mattc_bwlyrs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[0]!mattc_bwlav</c:f>
              <c:numCache>
                <c:formatCode>0.00</c:formatCode>
                <c:ptCount val="3"/>
                <c:pt idx="0">
                  <c:v>23.333333333333332</c:v>
                </c:pt>
                <c:pt idx="1">
                  <c:v>17.100000000000001</c:v>
                </c:pt>
                <c:pt idx="2">
                  <c:v>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4-2F4A-8E2F-3CD75BD5A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12272"/>
        <c:axId val="1628316032"/>
      </c:barChart>
      <c:catAx>
        <c:axId val="16283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6032"/>
        <c:crosses val="autoZero"/>
        <c:auto val="1"/>
        <c:lblAlgn val="ctr"/>
        <c:lblOffset val="100"/>
        <c:noMultiLvlLbl val="1"/>
      </c:catAx>
      <c:valAx>
        <c:axId val="16283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'Alexander E'!$I$6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'Alexander E'!$A$7:$A$9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'Alexander E'!$I$7:$I$9</c:f>
              <c:numCache>
                <c:formatCode>0.00</c:formatCode>
                <c:ptCount val="3"/>
                <c:pt idx="0">
                  <c:v>0</c:v>
                </c:pt>
                <c:pt idx="1">
                  <c:v>1.5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4-7D42-88F6-71095076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C'!$I$40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[0]!mattc_bwlyrs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[0]!mattc_bwlec</c:f>
              <c:numCache>
                <c:formatCode>0.00</c:formatCode>
                <c:ptCount val="3"/>
                <c:pt idx="0">
                  <c:v>9.589041095890412</c:v>
                </c:pt>
                <c:pt idx="1">
                  <c:v>5.8965517241379306</c:v>
                </c:pt>
                <c:pt idx="2">
                  <c:v>5.6109725685785534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42-CF40-9FF0-FFF71AEBA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12272"/>
        <c:axId val="1628316032"/>
      </c:barChart>
      <c:catAx>
        <c:axId val="16283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6032"/>
        <c:crosses val="autoZero"/>
        <c:auto val="1"/>
        <c:lblAlgn val="ctr"/>
        <c:lblOffset val="100"/>
        <c:noMultiLvlLbl val="1"/>
      </c:catAx>
      <c:valAx>
        <c:axId val="16283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C'!$J$40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[0]!mattc_bwlyrs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[0]!mattc_bwlsr</c:f>
              <c:numCache>
                <c:formatCode>0.00</c:formatCode>
                <c:ptCount val="3"/>
                <c:pt idx="0">
                  <c:v>14.6</c:v>
                </c:pt>
                <c:pt idx="1">
                  <c:v>17.399999999999999</c:v>
                </c:pt>
                <c:pt idx="2">
                  <c:v>40.1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2-0947-A0EF-DFB0D7333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12272"/>
        <c:axId val="1628316032"/>
      </c:barChart>
      <c:catAx>
        <c:axId val="16283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6032"/>
        <c:crosses val="autoZero"/>
        <c:auto val="1"/>
        <c:lblAlgn val="ctr"/>
        <c:lblOffset val="100"/>
        <c:noMultiLvlLbl val="1"/>
      </c:catAx>
      <c:valAx>
        <c:axId val="16283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C'!$G$7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[0]!mattc_yrs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[0]!mattc_batrun</c:f>
              <c:numCache>
                <c:formatCode>General</c:formatCode>
                <c:ptCount val="3"/>
                <c:pt idx="0">
                  <c:v>141</c:v>
                </c:pt>
                <c:pt idx="1">
                  <c:v>189</c:v>
                </c:pt>
                <c:pt idx="2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1-B847-8B7B-F3999BEB5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489312"/>
        <c:axId val="1576492432"/>
      </c:barChart>
      <c:catAx>
        <c:axId val="157648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492432"/>
        <c:crosses val="autoZero"/>
        <c:auto val="1"/>
        <c:lblAlgn val="ctr"/>
        <c:lblOffset val="100"/>
        <c:noMultiLvlLbl val="1"/>
      </c:catAx>
      <c:valAx>
        <c:axId val="157649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489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C'!$J$7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[0]!mattc_yrs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[0]!mattc_batav</c:f>
              <c:numCache>
                <c:formatCode>0.00</c:formatCode>
                <c:ptCount val="3"/>
                <c:pt idx="0">
                  <c:v>23.5</c:v>
                </c:pt>
                <c:pt idx="1">
                  <c:v>21</c:v>
                </c:pt>
                <c:pt idx="2">
                  <c:v>34.888888888888886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6-C148-828E-5D976C30E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17312"/>
        <c:axId val="1576520432"/>
      </c:barChart>
      <c:catAx>
        <c:axId val="157651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20432"/>
        <c:crosses val="autoZero"/>
        <c:auto val="1"/>
        <c:lblAlgn val="ctr"/>
        <c:lblOffset val="100"/>
        <c:noMultiLvlLbl val="1"/>
      </c:catAx>
      <c:valAx>
        <c:axId val="157652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17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C'!$F$6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[0]!hymasc_batyrs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[0]!hymasc_batrun</c:f>
              <c:numCache>
                <c:formatCode>General</c:formatCode>
                <c:ptCount val="4"/>
                <c:pt idx="0">
                  <c:v>660</c:v>
                </c:pt>
                <c:pt idx="1">
                  <c:v>765</c:v>
                </c:pt>
                <c:pt idx="2">
                  <c:v>884</c:v>
                </c:pt>
                <c:pt idx="3">
                  <c:v>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5-1F4E-A44F-471D39D49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C'!$I$6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[0]!hymasc_batyrs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[0]!hymasc_batav</c:f>
              <c:numCache>
                <c:formatCode>0.00</c:formatCode>
                <c:ptCount val="4"/>
                <c:pt idx="0">
                  <c:v>44</c:v>
                </c:pt>
                <c:pt idx="1">
                  <c:v>40.263157894736842</c:v>
                </c:pt>
                <c:pt idx="2">
                  <c:v>52</c:v>
                </c:pt>
                <c:pt idx="3">
                  <c:v>77.86666666666666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5-4647-BA50-058F3D91B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C'!$D$37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[0]!hymasc_bwlyrs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[0]!hymasc_bwlwkt</c:f>
              <c:numCache>
                <c:formatCode>General</c:formatCode>
                <c:ptCount val="4"/>
                <c:pt idx="0">
                  <c:v>24</c:v>
                </c:pt>
                <c:pt idx="1">
                  <c:v>16</c:v>
                </c:pt>
                <c:pt idx="2">
                  <c:v>23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8-E44D-B752-1C055B279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C'!$I$37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[0]!hymasc_bwlyrs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[0]!hymasc_bwlav</c:f>
              <c:numCache>
                <c:formatCode>0.00</c:formatCode>
                <c:ptCount val="4"/>
                <c:pt idx="0">
                  <c:v>25.083333333333332</c:v>
                </c:pt>
                <c:pt idx="1">
                  <c:v>22.5</c:v>
                </c:pt>
                <c:pt idx="2">
                  <c:v>18.043478260869566</c:v>
                </c:pt>
                <c:pt idx="3">
                  <c:v>27.80952380952381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1E4B-9B72-E84EE8795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C'!$G$37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[0]!hymasc_bwlyrs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[0]!hymasc_bwlec</c:f>
              <c:numCache>
                <c:formatCode>0.00</c:formatCode>
                <c:ptCount val="4"/>
                <c:pt idx="0">
                  <c:v>4.6190439653188067</c:v>
                </c:pt>
                <c:pt idx="1">
                  <c:v>4.5283018867924527</c:v>
                </c:pt>
                <c:pt idx="2">
                  <c:v>4.5093991089861998</c:v>
                </c:pt>
                <c:pt idx="3">
                  <c:v>4.9075630252100844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D-5B45-B338-CB4E67E5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C'!$H$37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[0]!hymasc_bwlyrs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[0]!hymasc_bwlsr</c:f>
              <c:numCache>
                <c:formatCode>0.00</c:formatCode>
                <c:ptCount val="4"/>
                <c:pt idx="0">
                  <c:v>32.582499999999996</c:v>
                </c:pt>
                <c:pt idx="1">
                  <c:v>29.8125</c:v>
                </c:pt>
                <c:pt idx="2">
                  <c:v>24.007826086956523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1-214E-B7CE-534070565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'Alexander E'!$D$38</c:f>
              <c:strCache>
                <c:ptCount val="1"/>
                <c:pt idx="0">
                  <c:v>Wkts</c:v>
                </c:pt>
              </c:strCache>
            </c:strRef>
          </c:tx>
          <c:invertIfNegative val="0"/>
          <c:cat>
            <c:numRef>
              <c:f>'Alexander E'!$A$39:$A$40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'Alexander E'!$D$39:$D$40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9-8A47-BE6D-DA3B46A99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D'!$F$6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[0]!hymasd_batyrs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[0]!hymasd_batrun</c:f>
              <c:numCache>
                <c:formatCode>General</c:formatCode>
                <c:ptCount val="4"/>
                <c:pt idx="0">
                  <c:v>30</c:v>
                </c:pt>
                <c:pt idx="1">
                  <c:v>17</c:v>
                </c:pt>
                <c:pt idx="2">
                  <c:v>127</c:v>
                </c:pt>
                <c:pt idx="3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8-024F-AB25-B16751B03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D'!$I$6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[0]!hymasd_batyrs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[0]!hymasd_batav</c:f>
              <c:numCache>
                <c:formatCode>0.00</c:formatCode>
                <c:ptCount val="4"/>
                <c:pt idx="0">
                  <c:v>30</c:v>
                </c:pt>
                <c:pt idx="1">
                  <c:v>8.5</c:v>
                </c:pt>
                <c:pt idx="2">
                  <c:v>127</c:v>
                </c:pt>
                <c:pt idx="3">
                  <c:v>37.25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5-A545-AD1B-3BFE8F3C7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D'!$D$37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[0]!hymasd_bwlyrs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[0]!hymasd_bwlwkt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6-794F-A2AA-D9D90309D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D'!$I$37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[0]!hymasd_bwlyrs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[0]!hymasd_bwlav</c:f>
              <c:numCache>
                <c:formatCode>0.00</c:formatCode>
                <c:ptCount val="4"/>
                <c:pt idx="0">
                  <c:v>43</c:v>
                </c:pt>
                <c:pt idx="1">
                  <c:v>0</c:v>
                </c:pt>
                <c:pt idx="2">
                  <c:v>21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5-4148-9A40-071AA34D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D'!$G$37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[0]!hymasd_bwlyrs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[0]!hymasd_bwlec</c:f>
              <c:numCache>
                <c:formatCode>0.00</c:formatCode>
                <c:ptCount val="4"/>
                <c:pt idx="0">
                  <c:v>6.45</c:v>
                </c:pt>
                <c:pt idx="1">
                  <c:v>4.7142857142857144</c:v>
                </c:pt>
                <c:pt idx="2">
                  <c:v>3.5</c:v>
                </c:pt>
                <c:pt idx="3">
                  <c:v>5.4285714285714288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1-D943-9FE1-1F054A0F9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'Hymas D'!$H$37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[0]!hymasd_bwlyrs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[0]!hymasd_bwlsr</c:f>
              <c:numCache>
                <c:formatCode>0.00</c:formatCode>
                <c:ptCount val="4"/>
                <c:pt idx="0">
                  <c:v>40</c:v>
                </c:pt>
                <c:pt idx="1">
                  <c:v>0</c:v>
                </c:pt>
                <c:pt idx="2">
                  <c:v>36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C-9346-A37C-AF9A5833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K'!$F$6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'Inns K'!$A$7:$A$8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K'!$F$7:$F$8</c:f>
              <c:numCache>
                <c:formatCode>General</c:formatCode>
                <c:ptCount val="2"/>
                <c:pt idx="0">
                  <c:v>45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2-EB48-BEF4-27BC1CAC7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K'!$I$6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'Inns K'!$A$7:$A$8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K'!$I$7:$I$8</c:f>
              <c:numCache>
                <c:formatCode>0.00</c:formatCode>
                <c:ptCount val="2"/>
                <c:pt idx="0">
                  <c:v>7.5</c:v>
                </c:pt>
                <c:pt idx="1">
                  <c:v>9.5625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F4-EF48-8622-07EA60D09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K'!$D$35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'Inns K'!$A$36:$A$37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K'!$D$36:$D$37</c:f>
              <c:numCache>
                <c:formatCode>General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6-3444-8BEB-05C1DD0EE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K'!$I$35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'Inns K'!$A$36:$A$37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K'!$I$36:$I$37</c:f>
              <c:numCache>
                <c:formatCode>0.00</c:formatCode>
                <c:ptCount val="2"/>
                <c:pt idx="0">
                  <c:v>0</c:v>
                </c:pt>
                <c:pt idx="1">
                  <c:v>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C-9948-B8D4-F50541A5A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'Alexander E'!$I$38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'Alexander E'!$A$39:$A$40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'Alexander E'!$I$39:$I$40</c:f>
              <c:numCache>
                <c:formatCode>0.00</c:formatCode>
                <c:ptCount val="2"/>
                <c:pt idx="0">
                  <c:v>51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5-664B-85A3-2E93C5B8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K'!$G$35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'Inns K'!$A$36:$A$37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K'!$G$36:$G$37</c:f>
              <c:numCache>
                <c:formatCode>0.00</c:formatCode>
                <c:ptCount val="2"/>
                <c:pt idx="0">
                  <c:v>0</c:v>
                </c:pt>
                <c:pt idx="1">
                  <c:v>5.0684931506849313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A-2D47-A247-360059B88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K'!$H$35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'Inns K'!$A$36:$A$37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K'!$H$36:$H$37</c:f>
              <c:numCache>
                <c:formatCode>0.00</c:formatCode>
                <c:ptCount val="2"/>
                <c:pt idx="0">
                  <c:v>0</c:v>
                </c:pt>
                <c:pt idx="1">
                  <c:v>10.95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9-0341-B433-C4E17FC37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R'!$F$6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'Inns R'!$A$7:$A$8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R'!$F$7:$F$8</c:f>
              <c:numCache>
                <c:formatCode>General</c:formatCode>
                <c:ptCount val="2"/>
                <c:pt idx="0">
                  <c:v>15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DA-E94D-B5E7-0B79CDF6B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R'!$I$6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'Inns R'!$A$7:$A$8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R'!$I$7:$I$8</c:f>
              <c:numCache>
                <c:formatCode>0.00</c:formatCode>
                <c:ptCount val="2"/>
                <c:pt idx="0">
                  <c:v>3.75</c:v>
                </c:pt>
                <c:pt idx="1">
                  <c:v>2.2142857142857144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A-A849-8D20-5F09C81CA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R'!$D$35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'Inns R'!$A$36:$A$37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R'!$D$36:$D$37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C-474F-A00D-15FF633FF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R'!$I$35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'Inns R'!$A$36:$A$37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R'!$I$36:$I$37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5545-8765-EF0DA07CC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R'!$G$35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'Inns R'!$A$36:$A$37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R'!$G$36:$G$37</c:f>
              <c:numCache>
                <c:formatCode>0.00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5-284A-8E16-B40113BEC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'Inns R'!$H$35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'Inns R'!$A$36:$A$37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'Inns R'!$H$36:$H$37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E-6048-BD6E-6F8C2E4EF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'Linney R'!$F$6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[0]!linneyr_batyrs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[0]!linneyr_batrun</c:f>
              <c:numCache>
                <c:formatCode>General</c:formatCode>
                <c:ptCount val="10"/>
                <c:pt idx="0">
                  <c:v>118</c:v>
                </c:pt>
                <c:pt idx="1">
                  <c:v>49</c:v>
                </c:pt>
                <c:pt idx="2">
                  <c:v>159</c:v>
                </c:pt>
                <c:pt idx="3">
                  <c:v>27</c:v>
                </c:pt>
                <c:pt idx="4">
                  <c:v>22</c:v>
                </c:pt>
                <c:pt idx="5">
                  <c:v>0</c:v>
                </c:pt>
                <c:pt idx="6">
                  <c:v>101</c:v>
                </c:pt>
                <c:pt idx="7">
                  <c:v>110</c:v>
                </c:pt>
                <c:pt idx="8">
                  <c:v>50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8-5E49-B21D-DD64CBE66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'Linney R'!$I$6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[0]!linneyr_batyrs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[0]!linneyr_batav</c:f>
              <c:numCache>
                <c:formatCode>0.00</c:formatCode>
                <c:ptCount val="10"/>
                <c:pt idx="0">
                  <c:v>39.333333333333336</c:v>
                </c:pt>
                <c:pt idx="1">
                  <c:v>24.5</c:v>
                </c:pt>
                <c:pt idx="2">
                  <c:v>159</c:v>
                </c:pt>
                <c:pt idx="3">
                  <c:v>27</c:v>
                </c:pt>
                <c:pt idx="4">
                  <c:v>22</c:v>
                </c:pt>
                <c:pt idx="5">
                  <c:v>0</c:v>
                </c:pt>
                <c:pt idx="6">
                  <c:v>33.666666666666664</c:v>
                </c:pt>
                <c:pt idx="7">
                  <c:v>36.666666666666664</c:v>
                </c:pt>
                <c:pt idx="8">
                  <c:v>16.666666666666668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CF41-B169-2C95B47F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'Alexander E'!$G$38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'Alexander E'!$A$39:$A$40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'Alexander E'!$G$39:$G$40</c:f>
              <c:numCache>
                <c:formatCode>0.00</c:formatCode>
                <c:ptCount val="2"/>
                <c:pt idx="0">
                  <c:v>8.5</c:v>
                </c:pt>
                <c:pt idx="1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C-AD49-B314-6466EDB2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'Linney R'!$D$43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[0]!linneyr_bwlyrs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[0]!linneyr_bwlwkt</c:f>
              <c:numCache>
                <c:formatCode>General</c:formatCode>
                <c:ptCount val="9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5-674C-8114-EB94E6F92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'Linney R'!$I$43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[0]!linneyr_bwlyrs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[0]!linneyr_bwlav</c:f>
              <c:numCache>
                <c:formatCode>0.00</c:formatCode>
                <c:ptCount val="9"/>
                <c:pt idx="0">
                  <c:v>24.333333333333332</c:v>
                </c:pt>
                <c:pt idx="1">
                  <c:v>0</c:v>
                </c:pt>
                <c:pt idx="2">
                  <c:v>16.333333333333332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  <c:pt idx="6">
                  <c:v>102</c:v>
                </c:pt>
                <c:pt idx="7">
                  <c:v>2.3333333333333335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8-8C4F-AD3A-898B1BAAA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'Linney R'!$G$43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[0]!linneyr_bwlyrs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[0]!linneyr_bwlec</c:f>
              <c:numCache>
                <c:formatCode>0.00</c:formatCode>
                <c:ptCount val="9"/>
                <c:pt idx="0">
                  <c:v>5.2142857142857144</c:v>
                </c:pt>
                <c:pt idx="1">
                  <c:v>4.625</c:v>
                </c:pt>
                <c:pt idx="2">
                  <c:v>4.4545454545454541</c:v>
                </c:pt>
                <c:pt idx="3">
                  <c:v>7</c:v>
                </c:pt>
                <c:pt idx="4">
                  <c:v>5.75</c:v>
                </c:pt>
                <c:pt idx="5">
                  <c:v>0</c:v>
                </c:pt>
                <c:pt idx="6">
                  <c:v>6</c:v>
                </c:pt>
                <c:pt idx="7">
                  <c:v>1.4</c:v>
                </c:pt>
                <c:pt idx="8">
                  <c:v>5.666666666666667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0-DD46-B777-B93943BB1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'Linney R'!$H$43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[0]!linneyr_bwlyrs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[0]!linneyr_bwlsr</c:f>
              <c:numCache>
                <c:formatCode>0.00</c:formatCode>
                <c:ptCount val="9"/>
                <c:pt idx="0">
                  <c:v>28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24</c:v>
                </c:pt>
                <c:pt idx="5">
                  <c:v>0</c:v>
                </c:pt>
                <c:pt idx="6">
                  <c:v>102</c:v>
                </c:pt>
                <c:pt idx="7">
                  <c:v>10</c:v>
                </c:pt>
                <c:pt idx="8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B-9F42-906D-BFFB354D3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'Little S'!$F$6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[0]!littles_batyrs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[0]!littles_batrun</c:f>
              <c:numCache>
                <c:formatCode>General</c:formatCode>
                <c:ptCount val="3"/>
                <c:pt idx="0">
                  <c:v>0</c:v>
                </c:pt>
                <c:pt idx="1">
                  <c:v>96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3-9349-9B97-251BC8A8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'Little S'!$I$6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[0]!littles_batyrs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[0]!littles_batav</c:f>
              <c:numCache>
                <c:formatCode>0.00</c:formatCode>
                <c:ptCount val="3"/>
                <c:pt idx="0">
                  <c:v>0</c:v>
                </c:pt>
                <c:pt idx="1">
                  <c:v>8</c:v>
                </c:pt>
                <c:pt idx="2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6-B142-B1B6-A063981D2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'Little S'!$D$36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[0]!littles_bwlyrs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[0]!littles_bwlwkt</c:f>
              <c:numCache>
                <c:formatCode>General</c:formatCode>
                <c:ptCount val="3"/>
                <c:pt idx="0">
                  <c:v>3</c:v>
                </c:pt>
                <c:pt idx="1">
                  <c:v>11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E-1E46-A012-FFEE27281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'Little S'!$I$36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[0]!littles_bwlyrs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[0]!littles_bwlav</c:f>
              <c:numCache>
                <c:formatCode>0.00</c:formatCode>
                <c:ptCount val="3"/>
                <c:pt idx="0">
                  <c:v>13.333333333333334</c:v>
                </c:pt>
                <c:pt idx="1">
                  <c:v>19.454545454545453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A-CA4A-B129-2A7E9C0F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'Little S'!$G$36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[0]!littles_bwlyrs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[0]!littles_bwlec</c:f>
              <c:numCache>
                <c:formatCode>0.00</c:formatCode>
                <c:ptCount val="3"/>
                <c:pt idx="0">
                  <c:v>4.4444444444444446</c:v>
                </c:pt>
                <c:pt idx="1">
                  <c:v>4.9767441860465116</c:v>
                </c:pt>
                <c:pt idx="2">
                  <c:v>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A-1544-8819-A78DF76F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'Little S'!$H$36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[0]!littles_bwlyrs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[0]!littles_bwlsr</c:f>
              <c:numCache>
                <c:formatCode>0.00</c:formatCode>
                <c:ptCount val="3"/>
                <c:pt idx="0">
                  <c:v>18</c:v>
                </c:pt>
                <c:pt idx="1">
                  <c:v>23.454545454545453</c:v>
                </c:pt>
                <c:pt idx="2">
                  <c:v>21.428571428571427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3-2249-B3B7-28E9B4BA1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'Alexander E'!$H$38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'Alexander E'!$A$39:$A$40</c:f>
              <c:numCache>
                <c:formatCode>General</c:formatCode>
                <c:ptCount val="2"/>
                <c:pt idx="0">
                  <c:v>2023</c:v>
                </c:pt>
                <c:pt idx="1">
                  <c:v>2024</c:v>
                </c:pt>
              </c:numCache>
            </c:numRef>
          </c:cat>
          <c:val>
            <c:numRef>
              <c:f>'Alexander E'!$H$39:$H$40</c:f>
              <c:numCache>
                <c:formatCode>0.00</c:formatCode>
                <c:ptCount val="2"/>
                <c:pt idx="0">
                  <c:v>36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2-614F-A811-3328E47C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K'!$F$7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[0]!mattk_yrs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[0]!mattk_batrun</c:f>
              <c:numCache>
                <c:formatCode>General</c:formatCode>
                <c:ptCount val="9"/>
                <c:pt idx="0">
                  <c:v>45</c:v>
                </c:pt>
                <c:pt idx="1">
                  <c:v>85</c:v>
                </c:pt>
                <c:pt idx="2">
                  <c:v>97</c:v>
                </c:pt>
                <c:pt idx="3">
                  <c:v>115</c:v>
                </c:pt>
                <c:pt idx="4">
                  <c:v>66</c:v>
                </c:pt>
                <c:pt idx="5">
                  <c:v>30</c:v>
                </c:pt>
                <c:pt idx="6">
                  <c:v>28</c:v>
                </c:pt>
                <c:pt idx="7">
                  <c:v>74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B-1E41-BCBB-E279F956C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489312"/>
        <c:axId val="1576492432"/>
      </c:barChart>
      <c:catAx>
        <c:axId val="157648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492432"/>
        <c:crosses val="autoZero"/>
        <c:auto val="1"/>
        <c:lblAlgn val="ctr"/>
        <c:lblOffset val="100"/>
        <c:noMultiLvlLbl val="1"/>
      </c:catAx>
      <c:valAx>
        <c:axId val="1576492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489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K'!$I$7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[0]!mattk_yrs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[0]!mattk_batav</c:f>
              <c:numCache>
                <c:formatCode>0.00</c:formatCode>
                <c:ptCount val="9"/>
                <c:pt idx="0">
                  <c:v>45</c:v>
                </c:pt>
                <c:pt idx="1">
                  <c:v>14.167</c:v>
                </c:pt>
                <c:pt idx="2">
                  <c:v>7.4615384615384617</c:v>
                </c:pt>
                <c:pt idx="3">
                  <c:v>7.666666666666667</c:v>
                </c:pt>
                <c:pt idx="4">
                  <c:v>11</c:v>
                </c:pt>
                <c:pt idx="5">
                  <c:v>7.5</c:v>
                </c:pt>
                <c:pt idx="6">
                  <c:v>3.1111111111111112</c:v>
                </c:pt>
                <c:pt idx="7">
                  <c:v>8.2222222222222214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124C-A5BA-3AB6D4EF1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17312"/>
        <c:axId val="1576520432"/>
      </c:barChart>
      <c:catAx>
        <c:axId val="157651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20432"/>
        <c:crosses val="autoZero"/>
        <c:auto val="1"/>
        <c:lblAlgn val="ctr"/>
        <c:lblOffset val="100"/>
        <c:noMultiLvlLbl val="1"/>
      </c:catAx>
      <c:valAx>
        <c:axId val="157652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173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K'!$D$43</c:f>
              <c:strCache>
                <c:ptCount val="1"/>
                <c:pt idx="0">
                  <c:v>Wickets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[0]!mattk_bwlyrs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[0]!mattk_wkts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A-9448-BEB5-4DC41A1C1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283952"/>
        <c:axId val="1628287712"/>
      </c:barChart>
      <c:catAx>
        <c:axId val="162828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7712"/>
        <c:crosses val="autoZero"/>
        <c:auto val="1"/>
        <c:lblAlgn val="ctr"/>
        <c:lblOffset val="100"/>
        <c:noMultiLvlLbl val="1"/>
      </c:catAx>
      <c:valAx>
        <c:axId val="162828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3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K'!$I$43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[0]!mattk_bwlyrs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[0]!mattk_bwlav</c:f>
              <c:numCache>
                <c:formatCode>0.00</c:formatCode>
                <c:ptCount val="8"/>
                <c:pt idx="0">
                  <c:v>54.5</c:v>
                </c:pt>
                <c:pt idx="1">
                  <c:v>28.5</c:v>
                </c:pt>
                <c:pt idx="2">
                  <c:v>29.5</c:v>
                </c:pt>
                <c:pt idx="3">
                  <c:v>100</c:v>
                </c:pt>
                <c:pt idx="4">
                  <c:v>27.8</c:v>
                </c:pt>
                <c:pt idx="5">
                  <c:v>48</c:v>
                </c:pt>
                <c:pt idx="6">
                  <c:v>44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C8-D140-BA4D-F186D3282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12272"/>
        <c:axId val="1628316032"/>
      </c:barChart>
      <c:catAx>
        <c:axId val="16283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6032"/>
        <c:crosses val="autoZero"/>
        <c:auto val="1"/>
        <c:lblAlgn val="ctr"/>
        <c:lblOffset val="100"/>
        <c:noMultiLvlLbl val="1"/>
      </c:catAx>
      <c:valAx>
        <c:axId val="16283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K'!$G$43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[0]!mattk_bwlyrs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[0]!mattk_bwlec</c:f>
              <c:numCache>
                <c:formatCode>0.00</c:formatCode>
                <c:ptCount val="8"/>
                <c:pt idx="0">
                  <c:v>4.7391304347826084</c:v>
                </c:pt>
                <c:pt idx="1">
                  <c:v>4.441558441558441</c:v>
                </c:pt>
                <c:pt idx="2">
                  <c:v>4.72</c:v>
                </c:pt>
                <c:pt idx="3">
                  <c:v>6.8965517241379306</c:v>
                </c:pt>
                <c:pt idx="4">
                  <c:v>4.4838709677419351</c:v>
                </c:pt>
                <c:pt idx="5">
                  <c:v>6.1276595744680851</c:v>
                </c:pt>
                <c:pt idx="6">
                  <c:v>5.5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D-5C42-A724-5ACB66734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12272"/>
        <c:axId val="1628316032"/>
      </c:barChart>
      <c:catAx>
        <c:axId val="16283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6032"/>
        <c:crosses val="autoZero"/>
        <c:auto val="1"/>
        <c:lblAlgn val="ctr"/>
        <c:lblOffset val="100"/>
        <c:noMultiLvlLbl val="1"/>
      </c:catAx>
      <c:valAx>
        <c:axId val="16283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'Matthews K'!$H$43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[0]!mattk_bwlyrs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[0]!mattk_bwlsr</c:f>
              <c:numCache>
                <c:formatCode>0.00</c:formatCode>
                <c:ptCount val="8"/>
                <c:pt idx="0">
                  <c:v>69</c:v>
                </c:pt>
                <c:pt idx="1">
                  <c:v>38.5</c:v>
                </c:pt>
                <c:pt idx="2">
                  <c:v>37.5</c:v>
                </c:pt>
                <c:pt idx="3">
                  <c:v>87</c:v>
                </c:pt>
                <c:pt idx="4">
                  <c:v>37.200000000000003</c:v>
                </c:pt>
                <c:pt idx="5">
                  <c:v>47</c:v>
                </c:pt>
                <c:pt idx="6">
                  <c:v>48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1-D247-99A9-BF13078A3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12272"/>
        <c:axId val="1628316032"/>
      </c:barChart>
      <c:catAx>
        <c:axId val="16283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6032"/>
        <c:crosses val="autoZero"/>
        <c:auto val="1"/>
        <c:lblAlgn val="ctr"/>
        <c:lblOffset val="100"/>
        <c:noMultiLvlLbl val="1"/>
      </c:catAx>
      <c:valAx>
        <c:axId val="16283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Runs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3786334414386"/>
          <c:y val="0.166561355756456"/>
          <c:w val="0.81438956332087797"/>
          <c:h val="0.633438644243544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'Mimmack C'!$I$6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[0]!mimmc_batyrs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[0]!mimmc_batav</c:f>
              <c:numCache>
                <c:formatCode>General</c:formatCode>
                <c:ptCount val="33"/>
                <c:pt idx="0">
                  <c:v>4.17</c:v>
                </c:pt>
                <c:pt idx="1">
                  <c:v>5.29</c:v>
                </c:pt>
                <c:pt idx="2">
                  <c:v>19.600000000000001</c:v>
                </c:pt>
                <c:pt idx="3">
                  <c:v>25</c:v>
                </c:pt>
                <c:pt idx="4">
                  <c:v>5.25</c:v>
                </c:pt>
                <c:pt idx="5">
                  <c:v>20.88</c:v>
                </c:pt>
                <c:pt idx="6">
                  <c:v>6.4</c:v>
                </c:pt>
                <c:pt idx="7">
                  <c:v>12.17</c:v>
                </c:pt>
                <c:pt idx="8">
                  <c:v>5.5</c:v>
                </c:pt>
                <c:pt idx="9">
                  <c:v>8</c:v>
                </c:pt>
                <c:pt idx="10">
                  <c:v>5.75</c:v>
                </c:pt>
                <c:pt idx="11">
                  <c:v>14.58</c:v>
                </c:pt>
                <c:pt idx="12">
                  <c:v>28.73</c:v>
                </c:pt>
                <c:pt idx="13">
                  <c:v>15.79</c:v>
                </c:pt>
                <c:pt idx="14">
                  <c:v>23</c:v>
                </c:pt>
                <c:pt idx="15">
                  <c:v>8.5299999999999994</c:v>
                </c:pt>
                <c:pt idx="16">
                  <c:v>10.64</c:v>
                </c:pt>
                <c:pt idx="17">
                  <c:v>50.25</c:v>
                </c:pt>
                <c:pt idx="18">
                  <c:v>10.67</c:v>
                </c:pt>
                <c:pt idx="19">
                  <c:v>13.9</c:v>
                </c:pt>
                <c:pt idx="20">
                  <c:v>7.33</c:v>
                </c:pt>
                <c:pt idx="21">
                  <c:v>17.329999999999998</c:v>
                </c:pt>
                <c:pt idx="22">
                  <c:v>3.25</c:v>
                </c:pt>
                <c:pt idx="23" formatCode="0.00">
                  <c:v>44</c:v>
                </c:pt>
                <c:pt idx="24" formatCode="0.00">
                  <c:v>4.7777777777777777</c:v>
                </c:pt>
                <c:pt idx="25" formatCode="0.00">
                  <c:v>4.9000000000000004</c:v>
                </c:pt>
                <c:pt idx="26" formatCode="0.00">
                  <c:v>26.666666666666668</c:v>
                </c:pt>
                <c:pt idx="27" formatCode="0.00">
                  <c:v>4.5</c:v>
                </c:pt>
                <c:pt idx="28" formatCode="0.00">
                  <c:v>8.25</c:v>
                </c:pt>
                <c:pt idx="29" formatCode="0.00">
                  <c:v>4</c:v>
                </c:pt>
                <c:pt idx="30" formatCode="0.00">
                  <c:v>7.75</c:v>
                </c:pt>
                <c:pt idx="31" formatCode="0.00">
                  <c:v>8.1666666666666661</c:v>
                </c:pt>
                <c:pt idx="32" formatCode="0.00">
                  <c:v>12.333333333333334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0-BB40-B6D1-3EC2C0E69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271136"/>
        <c:axId val="1625273184"/>
      </c:barChart>
      <c:catAx>
        <c:axId val="16252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27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5273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Runs</a:t>
                </a:r>
              </a:p>
            </c:rich>
          </c:tx>
          <c:layout>
            <c:manualLayout>
              <c:xMode val="edge"/>
              <c:yMode val="edge"/>
              <c:x val="3.1553398058252399E-2"/>
              <c:y val="0.372092877594845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271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2439062800076799"/>
          <c:y val="3.94089997305469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82938157635801"/>
          <c:y val="0.17112182269991899"/>
          <c:w val="0.82694051693139503"/>
          <c:h val="0.61160623933415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'Mimmack C'!$F$6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[0]!mimmc_batyrs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[0]!mimmc_batrun</c:f>
              <c:numCache>
                <c:formatCode>General</c:formatCode>
                <c:ptCount val="33"/>
                <c:pt idx="0">
                  <c:v>25</c:v>
                </c:pt>
                <c:pt idx="1">
                  <c:v>37</c:v>
                </c:pt>
                <c:pt idx="2">
                  <c:v>98</c:v>
                </c:pt>
                <c:pt idx="3">
                  <c:v>100</c:v>
                </c:pt>
                <c:pt idx="4">
                  <c:v>21</c:v>
                </c:pt>
                <c:pt idx="5">
                  <c:v>167</c:v>
                </c:pt>
                <c:pt idx="6">
                  <c:v>32</c:v>
                </c:pt>
                <c:pt idx="7">
                  <c:v>73</c:v>
                </c:pt>
                <c:pt idx="8">
                  <c:v>11</c:v>
                </c:pt>
                <c:pt idx="9">
                  <c:v>40</c:v>
                </c:pt>
                <c:pt idx="10">
                  <c:v>23</c:v>
                </c:pt>
                <c:pt idx="11">
                  <c:v>277</c:v>
                </c:pt>
                <c:pt idx="12">
                  <c:v>632</c:v>
                </c:pt>
                <c:pt idx="13">
                  <c:v>221</c:v>
                </c:pt>
                <c:pt idx="14">
                  <c:v>368</c:v>
                </c:pt>
                <c:pt idx="15">
                  <c:v>145</c:v>
                </c:pt>
                <c:pt idx="16">
                  <c:v>117</c:v>
                </c:pt>
                <c:pt idx="17">
                  <c:v>201</c:v>
                </c:pt>
                <c:pt idx="18">
                  <c:v>32</c:v>
                </c:pt>
                <c:pt idx="19">
                  <c:v>139</c:v>
                </c:pt>
                <c:pt idx="20">
                  <c:v>66</c:v>
                </c:pt>
                <c:pt idx="21">
                  <c:v>52</c:v>
                </c:pt>
                <c:pt idx="22">
                  <c:v>13</c:v>
                </c:pt>
                <c:pt idx="23">
                  <c:v>44</c:v>
                </c:pt>
                <c:pt idx="24">
                  <c:v>43</c:v>
                </c:pt>
                <c:pt idx="25">
                  <c:v>49</c:v>
                </c:pt>
                <c:pt idx="26">
                  <c:v>80</c:v>
                </c:pt>
                <c:pt idx="27">
                  <c:v>36</c:v>
                </c:pt>
                <c:pt idx="28">
                  <c:v>33</c:v>
                </c:pt>
                <c:pt idx="29">
                  <c:v>12</c:v>
                </c:pt>
                <c:pt idx="30">
                  <c:v>31</c:v>
                </c:pt>
                <c:pt idx="31">
                  <c:v>49</c:v>
                </c:pt>
                <c:pt idx="32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F-B848-97B5-A6980CEB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073680"/>
        <c:axId val="1625076800"/>
      </c:barChart>
      <c:catAx>
        <c:axId val="162507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8313420414716801"/>
              <c:y val="0.905019310799078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07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507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Runs</a:t>
                </a:r>
              </a:p>
            </c:rich>
          </c:tx>
          <c:layout>
            <c:manualLayout>
              <c:xMode val="edge"/>
              <c:yMode val="edge"/>
              <c:x val="3.1707317073170697E-2"/>
              <c:y val="0.3940893985210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073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43784533045801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684620658183007E-2"/>
          <c:y val="0.16666628068550299"/>
          <c:w val="0.86063595368728596"/>
          <c:h val="0.61446609856168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'Mimmack C'!$D$67</c:f>
              <c:strCache>
                <c:ptCount val="1"/>
                <c:pt idx="0">
                  <c:v>Wickets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[0]!mimmc_bwlyrs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[0]!mimmc_wkts</c:f>
              <c:numCache>
                <c:formatCode>General</c:formatCode>
                <c:ptCount val="33"/>
                <c:pt idx="0">
                  <c:v>35</c:v>
                </c:pt>
                <c:pt idx="1">
                  <c:v>37</c:v>
                </c:pt>
                <c:pt idx="2">
                  <c:v>20</c:v>
                </c:pt>
                <c:pt idx="3">
                  <c:v>37</c:v>
                </c:pt>
                <c:pt idx="4">
                  <c:v>51</c:v>
                </c:pt>
                <c:pt idx="5">
                  <c:v>28</c:v>
                </c:pt>
                <c:pt idx="6">
                  <c:v>41</c:v>
                </c:pt>
                <c:pt idx="7">
                  <c:v>27</c:v>
                </c:pt>
                <c:pt idx="8">
                  <c:v>10</c:v>
                </c:pt>
                <c:pt idx="9">
                  <c:v>31</c:v>
                </c:pt>
                <c:pt idx="10">
                  <c:v>28</c:v>
                </c:pt>
                <c:pt idx="11">
                  <c:v>50</c:v>
                </c:pt>
                <c:pt idx="12">
                  <c:v>61</c:v>
                </c:pt>
                <c:pt idx="13">
                  <c:v>42</c:v>
                </c:pt>
                <c:pt idx="14">
                  <c:v>25</c:v>
                </c:pt>
                <c:pt idx="15">
                  <c:v>39</c:v>
                </c:pt>
                <c:pt idx="16">
                  <c:v>39</c:v>
                </c:pt>
                <c:pt idx="17">
                  <c:v>35</c:v>
                </c:pt>
                <c:pt idx="18">
                  <c:v>36</c:v>
                </c:pt>
                <c:pt idx="19">
                  <c:v>38</c:v>
                </c:pt>
                <c:pt idx="20">
                  <c:v>41</c:v>
                </c:pt>
                <c:pt idx="21">
                  <c:v>36</c:v>
                </c:pt>
                <c:pt idx="22">
                  <c:v>37</c:v>
                </c:pt>
                <c:pt idx="23">
                  <c:v>43</c:v>
                </c:pt>
                <c:pt idx="24">
                  <c:v>53</c:v>
                </c:pt>
                <c:pt idx="25" formatCode="0">
                  <c:v>37</c:v>
                </c:pt>
                <c:pt idx="26">
                  <c:v>48</c:v>
                </c:pt>
                <c:pt idx="27">
                  <c:v>21</c:v>
                </c:pt>
                <c:pt idx="28">
                  <c:v>37</c:v>
                </c:pt>
                <c:pt idx="29">
                  <c:v>23</c:v>
                </c:pt>
                <c:pt idx="30">
                  <c:v>22</c:v>
                </c:pt>
                <c:pt idx="31">
                  <c:v>23</c:v>
                </c:pt>
                <c:pt idx="3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94-774A-9CAA-F04E7B9D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098608"/>
        <c:axId val="1625101728"/>
      </c:barChart>
      <c:catAx>
        <c:axId val="162509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 b="1" i="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101728"/>
        <c:crosses val="autoZero"/>
        <c:auto val="1"/>
        <c:lblAlgn val="ctr"/>
        <c:lblOffset val="100"/>
        <c:tickMarkSkip val="1"/>
        <c:noMultiLvlLbl val="0"/>
      </c:catAx>
      <c:valAx>
        <c:axId val="162510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 i="0"/>
                </a:pPr>
                <a:r>
                  <a:rPr lang="en-US" b="1" i="0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098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4184340096174"/>
          <c:y val="3.94088669950738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48210177961001"/>
          <c:y val="0.15843877985319599"/>
          <c:w val="0.80072091971036097"/>
          <c:h val="0.5880525124189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'Mimmack C'!$I$67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[0]!mimmc_bwlyrs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[0]!mimmc_bwlav</c:f>
              <c:numCache>
                <c:formatCode>0.00</c:formatCode>
                <c:ptCount val="33"/>
                <c:pt idx="0">
                  <c:v>16.514285714285716</c:v>
                </c:pt>
                <c:pt idx="1">
                  <c:v>12.837837837837839</c:v>
                </c:pt>
                <c:pt idx="2">
                  <c:v>17.5</c:v>
                </c:pt>
                <c:pt idx="3">
                  <c:v>18.783783783783782</c:v>
                </c:pt>
                <c:pt idx="4">
                  <c:v>11.392156862745098</c:v>
                </c:pt>
                <c:pt idx="5">
                  <c:v>16.642857142857142</c:v>
                </c:pt>
                <c:pt idx="6">
                  <c:v>14.439024390243903</c:v>
                </c:pt>
                <c:pt idx="7">
                  <c:v>15.74074074074074</c:v>
                </c:pt>
                <c:pt idx="8">
                  <c:v>29.6</c:v>
                </c:pt>
                <c:pt idx="9">
                  <c:v>15.96774193548387</c:v>
                </c:pt>
                <c:pt idx="10">
                  <c:v>15.107142857142858</c:v>
                </c:pt>
                <c:pt idx="11">
                  <c:v>12.68</c:v>
                </c:pt>
                <c:pt idx="12">
                  <c:v>9.9836065573770494</c:v>
                </c:pt>
                <c:pt idx="13">
                  <c:v>8.7857142857142865</c:v>
                </c:pt>
                <c:pt idx="14">
                  <c:v>16.04</c:v>
                </c:pt>
                <c:pt idx="15">
                  <c:v>10.512820512820513</c:v>
                </c:pt>
                <c:pt idx="16">
                  <c:v>11.076923076923077</c:v>
                </c:pt>
                <c:pt idx="17">
                  <c:v>13.657142857142857</c:v>
                </c:pt>
                <c:pt idx="18">
                  <c:v>11.666666666666666</c:v>
                </c:pt>
                <c:pt idx="19">
                  <c:v>10.210526315789474</c:v>
                </c:pt>
                <c:pt idx="20">
                  <c:v>18.219512195121951</c:v>
                </c:pt>
                <c:pt idx="21">
                  <c:v>10.333333333333334</c:v>
                </c:pt>
                <c:pt idx="22">
                  <c:v>13.162162162162161</c:v>
                </c:pt>
                <c:pt idx="23">
                  <c:v>13.720930232558139</c:v>
                </c:pt>
                <c:pt idx="24">
                  <c:v>13.09433962264151</c:v>
                </c:pt>
                <c:pt idx="25">
                  <c:v>16.864864864864863</c:v>
                </c:pt>
                <c:pt idx="26">
                  <c:v>10.375</c:v>
                </c:pt>
                <c:pt idx="27">
                  <c:v>20.523809523809526</c:v>
                </c:pt>
                <c:pt idx="28">
                  <c:v>14.621621621621621</c:v>
                </c:pt>
                <c:pt idx="29">
                  <c:v>20.304347826086957</c:v>
                </c:pt>
                <c:pt idx="30">
                  <c:v>23.772727272727273</c:v>
                </c:pt>
                <c:pt idx="31">
                  <c:v>24.913043478260871</c:v>
                </c:pt>
                <c:pt idx="32">
                  <c:v>21.714285714285715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2-E745-B82F-44CABF145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123536"/>
        <c:axId val="1625126656"/>
      </c:barChart>
      <c:catAx>
        <c:axId val="162512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126656"/>
        <c:crosses val="autoZero"/>
        <c:auto val="1"/>
        <c:lblAlgn val="ctr"/>
        <c:lblOffset val="100"/>
        <c:tickMarkSkip val="1"/>
        <c:noMultiLvlLbl val="0"/>
      </c:catAx>
      <c:valAx>
        <c:axId val="162512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123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'Barnard A'!$F$7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[0]!barna_yrs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[0]!barna_batrun</c:f>
              <c:numCache>
                <c:formatCode>General</c:formatCode>
                <c:ptCount val="19"/>
                <c:pt idx="0">
                  <c:v>54</c:v>
                </c:pt>
                <c:pt idx="1">
                  <c:v>12</c:v>
                </c:pt>
                <c:pt idx="2">
                  <c:v>77</c:v>
                </c:pt>
                <c:pt idx="3">
                  <c:v>168</c:v>
                </c:pt>
                <c:pt idx="4">
                  <c:v>330</c:v>
                </c:pt>
                <c:pt idx="5">
                  <c:v>554</c:v>
                </c:pt>
                <c:pt idx="6">
                  <c:v>850</c:v>
                </c:pt>
                <c:pt idx="7">
                  <c:v>565</c:v>
                </c:pt>
                <c:pt idx="8">
                  <c:v>565</c:v>
                </c:pt>
                <c:pt idx="9">
                  <c:v>738</c:v>
                </c:pt>
                <c:pt idx="10">
                  <c:v>919</c:v>
                </c:pt>
                <c:pt idx="11">
                  <c:v>805</c:v>
                </c:pt>
                <c:pt idx="12">
                  <c:v>755</c:v>
                </c:pt>
                <c:pt idx="13">
                  <c:v>422</c:v>
                </c:pt>
                <c:pt idx="14">
                  <c:v>128</c:v>
                </c:pt>
                <c:pt idx="15">
                  <c:v>565</c:v>
                </c:pt>
                <c:pt idx="16">
                  <c:v>914</c:v>
                </c:pt>
                <c:pt idx="17">
                  <c:v>715</c:v>
                </c:pt>
                <c:pt idx="18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E-8544-8694-257D1CCDA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963072"/>
        <c:axId val="1569657440"/>
      </c:barChart>
      <c:catAx>
        <c:axId val="162496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657440"/>
        <c:crosses val="autoZero"/>
        <c:auto val="1"/>
        <c:lblAlgn val="ctr"/>
        <c:lblOffset val="100"/>
        <c:noMultiLvlLbl val="1"/>
      </c:catAx>
      <c:valAx>
        <c:axId val="156965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96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688507002318098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60053483661701"/>
          <c:y val="0.17678075027578899"/>
          <c:w val="0.79100428337546602"/>
          <c:h val="0.60525648474624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'Mimmack C'!$H$67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[0]!mimmc_bwlyrs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[0]!mimmc_bwlsr</c:f>
              <c:numCache>
                <c:formatCode>0.00</c:formatCode>
                <c:ptCount val="33"/>
                <c:pt idx="0">
                  <c:v>35.382857142857148</c:v>
                </c:pt>
                <c:pt idx="1">
                  <c:v>32.108108108108105</c:v>
                </c:pt>
                <c:pt idx="2">
                  <c:v>39.299999999999997</c:v>
                </c:pt>
                <c:pt idx="3">
                  <c:v>31.491891891891886</c:v>
                </c:pt>
                <c:pt idx="4">
                  <c:v>24.976470588235298</c:v>
                </c:pt>
                <c:pt idx="5">
                  <c:v>39.685714285714276</c:v>
                </c:pt>
                <c:pt idx="6">
                  <c:v>34.68292682926829</c:v>
                </c:pt>
                <c:pt idx="7">
                  <c:v>36.93333333333333</c:v>
                </c:pt>
                <c:pt idx="8">
                  <c:v>67.259999999999991</c:v>
                </c:pt>
                <c:pt idx="9">
                  <c:v>31.180645161290318</c:v>
                </c:pt>
                <c:pt idx="10">
                  <c:v>29.871428571428574</c:v>
                </c:pt>
                <c:pt idx="11">
                  <c:v>24.611999999999998</c:v>
                </c:pt>
                <c:pt idx="12">
                  <c:v>20.970491803278687</c:v>
                </c:pt>
                <c:pt idx="13">
                  <c:v>18.585714285714282</c:v>
                </c:pt>
                <c:pt idx="14">
                  <c:v>29.52</c:v>
                </c:pt>
                <c:pt idx="15">
                  <c:v>25.46153846153846</c:v>
                </c:pt>
                <c:pt idx="16">
                  <c:v>24.353846153846156</c:v>
                </c:pt>
                <c:pt idx="17">
                  <c:v>26.297142857142859</c:v>
                </c:pt>
                <c:pt idx="18">
                  <c:v>24.233333333333334</c:v>
                </c:pt>
                <c:pt idx="19">
                  <c:v>22.042105263157893</c:v>
                </c:pt>
                <c:pt idx="20">
                  <c:v>32.692682926829271</c:v>
                </c:pt>
                <c:pt idx="21">
                  <c:v>22.133333333333336</c:v>
                </c:pt>
                <c:pt idx="22">
                  <c:v>27.340540540540538</c:v>
                </c:pt>
                <c:pt idx="23">
                  <c:v>24.460465116279074</c:v>
                </c:pt>
                <c:pt idx="24">
                  <c:v>24.362264150943393</c:v>
                </c:pt>
                <c:pt idx="25">
                  <c:v>29.524329729729732</c:v>
                </c:pt>
                <c:pt idx="26">
                  <c:v>23.862500000000001</c:v>
                </c:pt>
                <c:pt idx="27">
                  <c:v>34</c:v>
                </c:pt>
                <c:pt idx="28">
                  <c:v>25.616756756756754</c:v>
                </c:pt>
                <c:pt idx="29">
                  <c:v>30.112173913043474</c:v>
                </c:pt>
                <c:pt idx="30">
                  <c:v>40.772727272727273</c:v>
                </c:pt>
                <c:pt idx="31">
                  <c:v>39.913043478260867</c:v>
                </c:pt>
                <c:pt idx="3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5-D741-ACF5-E11A0614E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148288"/>
        <c:axId val="1625151408"/>
      </c:barChart>
      <c:catAx>
        <c:axId val="162514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 b="1" i="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151408"/>
        <c:crosses val="autoZero"/>
        <c:auto val="1"/>
        <c:lblAlgn val="ctr"/>
        <c:lblOffset val="100"/>
        <c:tickMarkSkip val="1"/>
        <c:noMultiLvlLbl val="0"/>
      </c:catAx>
      <c:valAx>
        <c:axId val="162515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 i="0"/>
                </a:pPr>
                <a:r>
                  <a:rPr lang="en-US" b="1" i="0"/>
                  <a:t>Balls/Wkt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148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43784533045801"/>
          <c:y val="3.94088669950738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85087265551701"/>
          <c:y val="0.16713272943473401"/>
          <c:w val="0.81191466942544599"/>
          <c:h val="0.60555712881214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'Mimmack C'!$G$67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[0]!mimmc_bwlyrs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[0]!mimmc_bwlec</c:f>
              <c:numCache>
                <c:formatCode>0.00</c:formatCode>
                <c:ptCount val="33"/>
                <c:pt idx="0">
                  <c:v>2.8003875968992249</c:v>
                </c:pt>
                <c:pt idx="1">
                  <c:v>2.3989898989898988</c:v>
                </c:pt>
                <c:pt idx="2">
                  <c:v>2.6717557251908395</c:v>
                </c:pt>
                <c:pt idx="3">
                  <c:v>3.5787847579814627</c:v>
                </c:pt>
                <c:pt idx="4">
                  <c:v>2.7366933584550162</c:v>
                </c:pt>
                <c:pt idx="5">
                  <c:v>2.516198704103672</c:v>
                </c:pt>
                <c:pt idx="6">
                  <c:v>2.4978902953586499</c:v>
                </c:pt>
                <c:pt idx="7">
                  <c:v>2.5571600481347776</c:v>
                </c:pt>
                <c:pt idx="8">
                  <c:v>2.6404995539696703</c:v>
                </c:pt>
                <c:pt idx="9">
                  <c:v>3.0726256983240225</c:v>
                </c:pt>
                <c:pt idx="10">
                  <c:v>3.0344332855093255</c:v>
                </c:pt>
                <c:pt idx="11">
                  <c:v>3.0911750365675279</c:v>
                </c:pt>
                <c:pt idx="12">
                  <c:v>2.856472795497186</c:v>
                </c:pt>
                <c:pt idx="13">
                  <c:v>2.8362797847809378</c:v>
                </c:pt>
                <c:pt idx="14">
                  <c:v>3.2601626016260163</c:v>
                </c:pt>
                <c:pt idx="15">
                  <c:v>2.4773413897280965</c:v>
                </c:pt>
                <c:pt idx="16">
                  <c:v>2.7289955780164243</c:v>
                </c:pt>
                <c:pt idx="17">
                  <c:v>3.1160365058670143</c:v>
                </c:pt>
                <c:pt idx="18">
                  <c:v>2.8885832187070148</c:v>
                </c:pt>
                <c:pt idx="19">
                  <c:v>2.7793696275071635</c:v>
                </c:pt>
                <c:pt idx="20">
                  <c:v>3.343777976723366</c:v>
                </c:pt>
                <c:pt idx="21">
                  <c:v>2.8012048192771082</c:v>
                </c:pt>
                <c:pt idx="22">
                  <c:v>2.8884934756820879</c:v>
                </c:pt>
                <c:pt idx="23">
                  <c:v>3.3656588705077009</c:v>
                </c:pt>
                <c:pt idx="24">
                  <c:v>3.2249070631970262</c:v>
                </c:pt>
                <c:pt idx="25">
                  <c:v>3.4273153739810742</c:v>
                </c:pt>
                <c:pt idx="26">
                  <c:v>2.6086956521739131</c:v>
                </c:pt>
                <c:pt idx="27">
                  <c:v>3.6218487394957983</c:v>
                </c:pt>
                <c:pt idx="28">
                  <c:v>3.4247008925745397</c:v>
                </c:pt>
                <c:pt idx="29">
                  <c:v>4.0457420081434634</c:v>
                </c:pt>
                <c:pt idx="30">
                  <c:v>3.4983277591973243</c:v>
                </c:pt>
                <c:pt idx="31">
                  <c:v>3.7450980392156863</c:v>
                </c:pt>
                <c:pt idx="32">
                  <c:v>3.948051948051948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0-F541-8372-17066E929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173216"/>
        <c:axId val="1625176336"/>
      </c:barChart>
      <c:catAx>
        <c:axId val="162517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 b="1" i="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176336"/>
        <c:crosses val="autoZero"/>
        <c:auto val="1"/>
        <c:lblAlgn val="ctr"/>
        <c:lblOffset val="100"/>
        <c:tickMarkSkip val="1"/>
        <c:noMultiLvlLbl val="0"/>
      </c:catAx>
      <c:valAx>
        <c:axId val="162517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 i="0"/>
                </a:pPr>
                <a:r>
                  <a:rPr lang="en-US" b="1" i="0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173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'Register S'!$F$6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[0]!regists_batyrs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[0]!regists_batrun</c:f>
              <c:numCache>
                <c:formatCode>General</c:formatCode>
                <c:ptCount val="4"/>
                <c:pt idx="0">
                  <c:v>110</c:v>
                </c:pt>
                <c:pt idx="1">
                  <c:v>606</c:v>
                </c:pt>
                <c:pt idx="2">
                  <c:v>836</c:v>
                </c:pt>
                <c:pt idx="3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8-9C43-82EF-7E9B7624D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'Register S'!$I$6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[0]!regists_batyrs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[0]!regists_batav</c:f>
              <c:numCache>
                <c:formatCode>0.00</c:formatCode>
                <c:ptCount val="4"/>
                <c:pt idx="0">
                  <c:v>22</c:v>
                </c:pt>
                <c:pt idx="1">
                  <c:v>46.615384615384613</c:v>
                </c:pt>
                <c:pt idx="2">
                  <c:v>52.25</c:v>
                </c:pt>
                <c:pt idx="3">
                  <c:v>76.928571428571431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B2-1F46-9E4E-D26668E33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'Register S'!$D$37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[0]!regists_bwlyrs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[0]!regists_bwlwkt</c:f>
              <c:numCache>
                <c:formatCode>General</c:formatCode>
                <c:ptCount val="4"/>
                <c:pt idx="0">
                  <c:v>1</c:v>
                </c:pt>
                <c:pt idx="1">
                  <c:v>12</c:v>
                </c:pt>
                <c:pt idx="2">
                  <c:v>14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B-8844-9511-35B616772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'Register S'!$I$37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[0]!regists_bwlyrs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[0]!regists_bwlav</c:f>
              <c:numCache>
                <c:formatCode>0.00</c:formatCode>
                <c:ptCount val="4"/>
                <c:pt idx="0">
                  <c:v>76</c:v>
                </c:pt>
                <c:pt idx="1">
                  <c:v>16.833333333333332</c:v>
                </c:pt>
                <c:pt idx="2">
                  <c:v>24.214285714285715</c:v>
                </c:pt>
                <c:pt idx="3">
                  <c:v>19.162162162162161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4-3C48-A0C1-607DE068C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'Register S'!$G$37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[0]!regists_bwlyrs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[0]!regists_bwlec</c:f>
              <c:numCache>
                <c:formatCode>0.00</c:formatCode>
                <c:ptCount val="4"/>
                <c:pt idx="0">
                  <c:v>5.8461538461538458</c:v>
                </c:pt>
                <c:pt idx="1">
                  <c:v>4.1224489795918364</c:v>
                </c:pt>
                <c:pt idx="2">
                  <c:v>5.9162303664921465</c:v>
                </c:pt>
                <c:pt idx="3">
                  <c:v>4.8561643835616435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2-724F-863C-EFC0E24C6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'Register S'!$H$37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[0]!regists_bwlyrs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[0]!regists_bwlsr</c:f>
              <c:numCache>
                <c:formatCode>0.00</c:formatCode>
                <c:ptCount val="4"/>
                <c:pt idx="0">
                  <c:v>78</c:v>
                </c:pt>
                <c:pt idx="1">
                  <c:v>24.5</c:v>
                </c:pt>
                <c:pt idx="2">
                  <c:v>24.557142857142853</c:v>
                </c:pt>
                <c:pt idx="3">
                  <c:v>23.675675675675677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A-AE49-86A4-996A6B620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Keeper</a:t>
            </a:r>
            <a:r>
              <a:rPr lang="en-US" baseline="0"/>
              <a:t> </a:t>
            </a:r>
            <a:r>
              <a:rPr lang="en-US"/>
              <a:t>Wickets Taken</a:t>
            </a:r>
          </a:p>
        </c:rich>
      </c:tx>
      <c:layout>
        <c:manualLayout>
          <c:xMode val="edge"/>
          <c:yMode val="edge"/>
          <c:x val="0.39893270300884398"/>
          <c:y val="4.3328703703703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1130004986401"/>
          <c:y val="0.16931841523762101"/>
          <c:w val="0.84820947328833696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'Register S'!$A$85</c:f>
              <c:strCache>
                <c:ptCount val="1"/>
                <c:pt idx="0">
                  <c:v>Wicket Keeping: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'Register S'!$A$88:$A$90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'Register S'!$F$88:$F$90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3043-81B1-55962C712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192896"/>
        <c:axId val="1628196656"/>
      </c:barChart>
      <c:catAx>
        <c:axId val="162819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196656"/>
        <c:crosses val="autoZero"/>
        <c:auto val="1"/>
        <c:lblAlgn val="ctr"/>
        <c:lblOffset val="100"/>
        <c:noMultiLvlLbl val="1"/>
      </c:catAx>
      <c:valAx>
        <c:axId val="162819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wickets</a:t>
                </a:r>
              </a:p>
            </c:rich>
          </c:tx>
          <c:layout>
            <c:manualLayout>
              <c:xMode val="edge"/>
              <c:yMode val="edge"/>
              <c:x val="2.9769716961162901E-2"/>
              <c:y val="0.405869444444444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19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'Roberts K'!$F$6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'Roberts K'!$A$7:$A$8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'Roberts K'!$F$7:$F$8</c:f>
              <c:numCache>
                <c:formatCode>General</c:formatCode>
                <c:ptCount val="2"/>
                <c:pt idx="0">
                  <c:v>27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8-DE4E-99EB-35D06EA90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'Ahearne C'!$I$7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[0]!aheac_yrs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[0]!aheac_batav</c:f>
              <c:numCache>
                <c:formatCode>0.00</c:formatCode>
                <c:ptCount val="17"/>
                <c:pt idx="0">
                  <c:v>10.25</c:v>
                </c:pt>
                <c:pt idx="1">
                  <c:v>12.1</c:v>
                </c:pt>
                <c:pt idx="2">
                  <c:v>23.53846153846154</c:v>
                </c:pt>
                <c:pt idx="3">
                  <c:v>19.875</c:v>
                </c:pt>
                <c:pt idx="4">
                  <c:v>33.25</c:v>
                </c:pt>
                <c:pt idx="5">
                  <c:v>12.111111111111111</c:v>
                </c:pt>
                <c:pt idx="6">
                  <c:v>52.222222222222221</c:v>
                </c:pt>
                <c:pt idx="7">
                  <c:v>21.875</c:v>
                </c:pt>
                <c:pt idx="8">
                  <c:v>42.444444444444443</c:v>
                </c:pt>
                <c:pt idx="9">
                  <c:v>18.142857142857142</c:v>
                </c:pt>
                <c:pt idx="10">
                  <c:v>24.1</c:v>
                </c:pt>
                <c:pt idx="11">
                  <c:v>15.8</c:v>
                </c:pt>
                <c:pt idx="12">
                  <c:v>20.6</c:v>
                </c:pt>
                <c:pt idx="13">
                  <c:v>47</c:v>
                </c:pt>
                <c:pt idx="14">
                  <c:v>23.444444444444443</c:v>
                </c:pt>
                <c:pt idx="15">
                  <c:v>26.666666666666668</c:v>
                </c:pt>
                <c:pt idx="16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8-FD4B-B1C4-EC226CC8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0778256"/>
        <c:axId val="1574052192"/>
      </c:barChart>
      <c:catAx>
        <c:axId val="157077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052192"/>
        <c:crosses val="autoZero"/>
        <c:auto val="1"/>
        <c:lblAlgn val="ctr"/>
        <c:lblOffset val="100"/>
        <c:noMultiLvlLbl val="1"/>
      </c:catAx>
      <c:valAx>
        <c:axId val="157405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'Barnard A'!$I$7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[0]!barna_yrs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[0]!barna_batav</c:f>
              <c:numCache>
                <c:formatCode>0.00</c:formatCode>
                <c:ptCount val="19"/>
                <c:pt idx="0">
                  <c:v>13.5</c:v>
                </c:pt>
                <c:pt idx="1">
                  <c:v>6</c:v>
                </c:pt>
                <c:pt idx="2">
                  <c:v>8.5559999999999992</c:v>
                </c:pt>
                <c:pt idx="3">
                  <c:v>18.667000000000002</c:v>
                </c:pt>
                <c:pt idx="4">
                  <c:v>30</c:v>
                </c:pt>
                <c:pt idx="5">
                  <c:v>46.167000000000002</c:v>
                </c:pt>
                <c:pt idx="6">
                  <c:v>42.5</c:v>
                </c:pt>
                <c:pt idx="7">
                  <c:v>43.462000000000003</c:v>
                </c:pt>
                <c:pt idx="8">
                  <c:v>29.736999999999998</c:v>
                </c:pt>
                <c:pt idx="9">
                  <c:v>46.125</c:v>
                </c:pt>
                <c:pt idx="10">
                  <c:v>43.761904761904759</c:v>
                </c:pt>
                <c:pt idx="11">
                  <c:v>44.722222222222221</c:v>
                </c:pt>
                <c:pt idx="12">
                  <c:v>62.916666666666664</c:v>
                </c:pt>
                <c:pt idx="13">
                  <c:v>42.2</c:v>
                </c:pt>
                <c:pt idx="14">
                  <c:v>42.666666666666664</c:v>
                </c:pt>
                <c:pt idx="15">
                  <c:v>62.777777777777779</c:v>
                </c:pt>
                <c:pt idx="16">
                  <c:v>65.285714285714292</c:v>
                </c:pt>
                <c:pt idx="17">
                  <c:v>37.631578947368418</c:v>
                </c:pt>
                <c:pt idx="18">
                  <c:v>73.333333333333329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D-DD44-898E-75605D7AE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608096"/>
        <c:axId val="1572814288"/>
      </c:barChart>
      <c:catAx>
        <c:axId val="157260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2814288"/>
        <c:crosses val="autoZero"/>
        <c:auto val="1"/>
        <c:lblAlgn val="ctr"/>
        <c:lblOffset val="100"/>
        <c:noMultiLvlLbl val="1"/>
      </c:catAx>
      <c:valAx>
        <c:axId val="157281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2608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'Roberts K'!$I$6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'Roberts K'!$A$7:$A$8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'Roberts K'!$I$7:$I$8</c:f>
              <c:numCache>
                <c:formatCode>0.00</c:formatCode>
                <c:ptCount val="2"/>
                <c:pt idx="0">
                  <c:v>6.75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1-F74F-9A05-C8CD6D487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'Roberts K'!$D$36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'Roberts K'!$A$7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'Roberts K'!$D$37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A-FF48-B0CD-200BB3898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'Roberts K'!$I$36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'Roberts K'!$A$7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'Roberts K'!$I$37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1-0141-9ECD-C70D3B84E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'Roberts K'!$G$36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'Roberts K'!$A$7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'Roberts K'!$G$37</c:f>
              <c:numCache>
                <c:formatCode>0.00</c:formatCode>
                <c:ptCount val="1"/>
                <c:pt idx="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0-D249-97A1-C6C51C1FB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'Roberts K'!$H$36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'Roberts K'!$A$7</c:f>
              <c:numCache>
                <c:formatCode>General</c:formatCode>
                <c:ptCount val="1"/>
                <c:pt idx="0">
                  <c:v>2022</c:v>
                </c:pt>
              </c:numCache>
            </c:numRef>
          </c:cat>
          <c:val>
            <c:numRef>
              <c:f>'Roberts K'!$H$37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2-A341-9EC7-B284C691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'Ross J'!$F$7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[0]!rossj_yrs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[0]!rossj_batrun</c:f>
              <c:numCache>
                <c:formatCode>General</c:formatCode>
                <c:ptCount val="6"/>
                <c:pt idx="0">
                  <c:v>62</c:v>
                </c:pt>
                <c:pt idx="1">
                  <c:v>466</c:v>
                </c:pt>
                <c:pt idx="2">
                  <c:v>335</c:v>
                </c:pt>
                <c:pt idx="3">
                  <c:v>110</c:v>
                </c:pt>
                <c:pt idx="4">
                  <c:v>69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0-2342-8468-3A12A619F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558560"/>
        <c:axId val="1626793344"/>
      </c:barChart>
      <c:catAx>
        <c:axId val="16265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93344"/>
        <c:crosses val="autoZero"/>
        <c:auto val="1"/>
        <c:lblAlgn val="ctr"/>
        <c:lblOffset val="100"/>
        <c:noMultiLvlLbl val="1"/>
      </c:catAx>
      <c:valAx>
        <c:axId val="162679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58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'Ross J'!$I$7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[0]!rossj_yrs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[0]!rossj_batav</c:f>
              <c:numCache>
                <c:formatCode>0.00</c:formatCode>
                <c:ptCount val="6"/>
                <c:pt idx="0">
                  <c:v>62</c:v>
                </c:pt>
                <c:pt idx="1">
                  <c:v>51.777777777777779</c:v>
                </c:pt>
                <c:pt idx="2">
                  <c:v>55.833333333333336</c:v>
                </c:pt>
                <c:pt idx="3">
                  <c:v>55</c:v>
                </c:pt>
                <c:pt idx="4">
                  <c:v>34.5</c:v>
                </c:pt>
                <c:pt idx="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E-5B45-B328-E2BA3B51C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824144"/>
        <c:axId val="1626827264"/>
      </c:barChart>
      <c:catAx>
        <c:axId val="162682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27264"/>
        <c:crosses val="autoZero"/>
        <c:auto val="1"/>
        <c:lblAlgn val="ctr"/>
        <c:lblOffset val="100"/>
        <c:noMultiLvlLbl val="1"/>
      </c:catAx>
      <c:valAx>
        <c:axId val="162682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2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'Ross J'!$D$40</c:f>
              <c:strCache>
                <c:ptCount val="1"/>
                <c:pt idx="0">
                  <c:v>Wickets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[0]!rossj_yrs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[0]!rossj_wkts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C-0445-8DF6-286F1466E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283952"/>
        <c:axId val="1628287712"/>
      </c:barChart>
      <c:catAx>
        <c:axId val="162828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7712"/>
        <c:crosses val="autoZero"/>
        <c:auto val="1"/>
        <c:lblAlgn val="ctr"/>
        <c:lblOffset val="100"/>
        <c:noMultiLvlLbl val="1"/>
      </c:catAx>
      <c:valAx>
        <c:axId val="162828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283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4184340096174"/>
          <c:y val="3.940886699507389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48210177961001"/>
          <c:y val="0.15843877985319599"/>
          <c:w val="0.80072091971036097"/>
          <c:h val="0.58805251241892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'Ross J'!$I$40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[0]!rossj_yrs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[0]!rossj_bwlav</c:f>
              <c:numCache>
                <c:formatCode>0.00</c:formatCode>
                <c:ptCount val="5"/>
                <c:pt idx="0">
                  <c:v>23</c:v>
                </c:pt>
                <c:pt idx="1">
                  <c:v>9.1666666666666661</c:v>
                </c:pt>
                <c:pt idx="2">
                  <c:v>19</c:v>
                </c:pt>
                <c:pt idx="3">
                  <c:v>61</c:v>
                </c:pt>
                <c:pt idx="4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F-5C4A-A39B-9A6D407B1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123536"/>
        <c:axId val="1625126656"/>
      </c:barChart>
      <c:catAx>
        <c:axId val="162512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126656"/>
        <c:crosses val="autoZero"/>
        <c:auto val="1"/>
        <c:lblAlgn val="ctr"/>
        <c:lblOffset val="100"/>
        <c:tickMarkSkip val="1"/>
        <c:noMultiLvlLbl val="0"/>
      </c:catAx>
      <c:valAx>
        <c:axId val="1625126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123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'Ross J'!$G$40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'Ross J'!$A$8:$A$11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'Ross J'!$G$41:$G$44</c:f>
              <c:numCache>
                <c:formatCode>0.00</c:formatCode>
                <c:ptCount val="4"/>
                <c:pt idx="0">
                  <c:v>6.5714285714285712</c:v>
                </c:pt>
                <c:pt idx="1">
                  <c:v>4.1353383458646613</c:v>
                </c:pt>
                <c:pt idx="2">
                  <c:v>4.75</c:v>
                </c:pt>
                <c:pt idx="3">
                  <c:v>7.625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1-CF40-8D63-D208E872A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40592"/>
        <c:axId val="1628344352"/>
      </c:barChart>
      <c:catAx>
        <c:axId val="162834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44352"/>
        <c:crosses val="autoZero"/>
        <c:auto val="1"/>
        <c:lblAlgn val="ctr"/>
        <c:lblOffset val="100"/>
        <c:noMultiLvlLbl val="1"/>
      </c:catAx>
      <c:valAx>
        <c:axId val="1628344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40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'Barnard A'!$D$52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[0]!barna_yrs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[0]!barna_wkt</c:f>
              <c:numCache>
                <c:formatCode>General</c:formatCode>
                <c:ptCount val="19"/>
                <c:pt idx="0">
                  <c:v>2</c:v>
                </c:pt>
                <c:pt idx="1">
                  <c:v>3</c:v>
                </c:pt>
                <c:pt idx="2">
                  <c:v>22</c:v>
                </c:pt>
                <c:pt idx="3">
                  <c:v>30</c:v>
                </c:pt>
                <c:pt idx="4">
                  <c:v>35</c:v>
                </c:pt>
                <c:pt idx="5">
                  <c:v>38</c:v>
                </c:pt>
                <c:pt idx="6">
                  <c:v>38</c:v>
                </c:pt>
                <c:pt idx="7">
                  <c:v>21</c:v>
                </c:pt>
                <c:pt idx="8">
                  <c:v>25</c:v>
                </c:pt>
                <c:pt idx="9">
                  <c:v>62</c:v>
                </c:pt>
                <c:pt idx="10">
                  <c:v>61</c:v>
                </c:pt>
                <c:pt idx="11">
                  <c:v>34</c:v>
                </c:pt>
                <c:pt idx="12">
                  <c:v>45</c:v>
                </c:pt>
                <c:pt idx="13">
                  <c:v>21</c:v>
                </c:pt>
                <c:pt idx="14">
                  <c:v>3</c:v>
                </c:pt>
                <c:pt idx="15">
                  <c:v>28</c:v>
                </c:pt>
                <c:pt idx="16">
                  <c:v>42</c:v>
                </c:pt>
                <c:pt idx="17">
                  <c:v>46</c:v>
                </c:pt>
                <c:pt idx="1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7-EA44-A5A9-795300B5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601504"/>
        <c:axId val="1573531488"/>
      </c:barChart>
      <c:catAx>
        <c:axId val="157360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531488"/>
        <c:crosses val="autoZero"/>
        <c:auto val="1"/>
        <c:lblAlgn val="ctr"/>
        <c:lblOffset val="100"/>
        <c:noMultiLvlLbl val="1"/>
      </c:catAx>
      <c:valAx>
        <c:axId val="157353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601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'Ross J'!$H$40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[0]!rossj_yrs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2024</c:v>
                </c:pt>
              </c:numCache>
            </c:numRef>
          </c:cat>
          <c:val>
            <c:numRef>
              <c:f>[0]!rossj_bwlsr</c:f>
              <c:numCache>
                <c:formatCode>0.00</c:formatCode>
                <c:ptCount val="5"/>
                <c:pt idx="0">
                  <c:v>21</c:v>
                </c:pt>
                <c:pt idx="1">
                  <c:v>13.300000000000002</c:v>
                </c:pt>
                <c:pt idx="2">
                  <c:v>24</c:v>
                </c:pt>
                <c:pt idx="3">
                  <c:v>48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C-A647-830C-9C0100261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312272"/>
        <c:axId val="1628316032"/>
      </c:barChart>
      <c:catAx>
        <c:axId val="162831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6032"/>
        <c:crosses val="autoZero"/>
        <c:auto val="1"/>
        <c:lblAlgn val="ctr"/>
        <c:lblOffset val="100"/>
        <c:noMultiLvlLbl val="1"/>
      </c:catAx>
      <c:valAx>
        <c:axId val="162831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312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'Russell T'!$F$5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[0]!russt_yrs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[0]!russt_batrun</c:f>
              <c:numCache>
                <c:formatCode>General</c:formatCode>
                <c:ptCount val="9"/>
                <c:pt idx="0">
                  <c:v>23</c:v>
                </c:pt>
                <c:pt idx="1">
                  <c:v>9</c:v>
                </c:pt>
                <c:pt idx="2">
                  <c:v>18</c:v>
                </c:pt>
                <c:pt idx="3">
                  <c:v>0</c:v>
                </c:pt>
                <c:pt idx="4">
                  <c:v>47</c:v>
                </c:pt>
                <c:pt idx="5">
                  <c:v>8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E-9F49-9AFC-19A7D97DB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410560"/>
        <c:axId val="1626413680"/>
      </c:barChart>
      <c:catAx>
        <c:axId val="162641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413680"/>
        <c:crosses val="autoZero"/>
        <c:auto val="1"/>
        <c:lblAlgn val="ctr"/>
        <c:lblOffset val="100"/>
        <c:noMultiLvlLbl val="1"/>
      </c:catAx>
      <c:valAx>
        <c:axId val="162641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410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'Russell T'!$I$5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[0]!russt_yrs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[0]!russt_batav</c:f>
              <c:numCache>
                <c:formatCode>0.00</c:formatCode>
                <c:ptCount val="9"/>
                <c:pt idx="0">
                  <c:v>11.5</c:v>
                </c:pt>
                <c:pt idx="1">
                  <c:v>3</c:v>
                </c:pt>
                <c:pt idx="2">
                  <c:v>3.6</c:v>
                </c:pt>
                <c:pt idx="3">
                  <c:v>0</c:v>
                </c:pt>
                <c:pt idx="4">
                  <c:v>47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0F-CB4F-998F-DB871CF2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438416"/>
        <c:axId val="1626441536"/>
      </c:barChart>
      <c:catAx>
        <c:axId val="1626438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441536"/>
        <c:crosses val="autoZero"/>
        <c:auto val="1"/>
        <c:lblAlgn val="ctr"/>
        <c:lblOffset val="100"/>
        <c:noMultiLvlLbl val="1"/>
      </c:catAx>
      <c:valAx>
        <c:axId val="162644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Av</a:t>
                </a:r>
                <a:r>
                  <a:rPr lang="en-US" baseline="0"/>
                  <a:t> Runs/wkt</a:t>
                </a:r>
                <a:r>
                  <a:rPr lang="en-US"/>
                  <a:t>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438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'Russell T'!$D$40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[0]!russt_yrs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[0]!russt_wkts</c:f>
              <c:numCache>
                <c:formatCode>General</c:formatCode>
                <c:ptCount val="9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3</c:v>
                </c:pt>
                <c:pt idx="4">
                  <c:v>6</c:v>
                </c:pt>
                <c:pt idx="5">
                  <c:v>26</c:v>
                </c:pt>
                <c:pt idx="6">
                  <c:v>15</c:v>
                </c:pt>
                <c:pt idx="7">
                  <c:v>6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D-3B49-AA12-8BB6C18B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466096"/>
        <c:axId val="1626469216"/>
      </c:barChart>
      <c:catAx>
        <c:axId val="162646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469216"/>
        <c:crosses val="autoZero"/>
        <c:auto val="1"/>
        <c:lblAlgn val="ctr"/>
        <c:lblOffset val="100"/>
        <c:noMultiLvlLbl val="1"/>
      </c:catAx>
      <c:valAx>
        <c:axId val="16264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46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'Russell T'!$I$40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[0]!russt_yrs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[0]!russt_bwlav</c:f>
              <c:numCache>
                <c:formatCode>0.00</c:formatCode>
                <c:ptCount val="9"/>
                <c:pt idx="0">
                  <c:v>15.166666666666666</c:v>
                </c:pt>
                <c:pt idx="1">
                  <c:v>13</c:v>
                </c:pt>
                <c:pt idx="2">
                  <c:v>18.899999999999999</c:v>
                </c:pt>
                <c:pt idx="3">
                  <c:v>29</c:v>
                </c:pt>
                <c:pt idx="4">
                  <c:v>29.5</c:v>
                </c:pt>
                <c:pt idx="5">
                  <c:v>13.461538461538462</c:v>
                </c:pt>
                <c:pt idx="6">
                  <c:v>14.666666666666666</c:v>
                </c:pt>
                <c:pt idx="7">
                  <c:v>7.333333333333333</c:v>
                </c:pt>
                <c:pt idx="8">
                  <c:v>18.166666666666668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0-8C4A-BFBC-DF6DFE7A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493552"/>
        <c:axId val="1626496672"/>
      </c:barChart>
      <c:catAx>
        <c:axId val="162649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496672"/>
        <c:crosses val="autoZero"/>
        <c:auto val="1"/>
        <c:lblAlgn val="ctr"/>
        <c:lblOffset val="100"/>
        <c:noMultiLvlLbl val="1"/>
      </c:catAx>
      <c:valAx>
        <c:axId val="162649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49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'Russell T'!$G$40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[0]!russt_yrs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[0]!russt_bwlec</c:f>
              <c:numCache>
                <c:formatCode>0.00</c:formatCode>
                <c:ptCount val="9"/>
                <c:pt idx="0">
                  <c:v>3.64</c:v>
                </c:pt>
                <c:pt idx="1">
                  <c:v>2.75</c:v>
                </c:pt>
                <c:pt idx="2">
                  <c:v>3.4115523465703972</c:v>
                </c:pt>
                <c:pt idx="3">
                  <c:v>2.71875</c:v>
                </c:pt>
                <c:pt idx="4">
                  <c:v>4.4249999999999998</c:v>
                </c:pt>
                <c:pt idx="5">
                  <c:v>4.0229885057471266</c:v>
                </c:pt>
                <c:pt idx="6">
                  <c:v>3.3132530120481927</c:v>
                </c:pt>
                <c:pt idx="7">
                  <c:v>3.2835820895522385</c:v>
                </c:pt>
                <c:pt idx="8">
                  <c:v>4.9545454545454541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5-D644-84E5-0CFCD952A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520960"/>
        <c:axId val="1626524080"/>
      </c:barChart>
      <c:catAx>
        <c:axId val="162652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24080"/>
        <c:crosses val="autoZero"/>
        <c:auto val="1"/>
        <c:lblAlgn val="ctr"/>
        <c:lblOffset val="100"/>
        <c:noMultiLvlLbl val="1"/>
      </c:catAx>
      <c:valAx>
        <c:axId val="162652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20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'Russell T'!$H$40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[0]!russt_yrs</c:f>
              <c:numCache>
                <c:formatCode>General</c:formatCod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numCache>
            </c:numRef>
          </c:cat>
          <c:val>
            <c:numRef>
              <c:f>[0]!russt_bwlsr</c:f>
              <c:numCache>
                <c:formatCode>0.00</c:formatCode>
                <c:ptCount val="9"/>
                <c:pt idx="0">
                  <c:v>25</c:v>
                </c:pt>
                <c:pt idx="1">
                  <c:v>28.363636363636363</c:v>
                </c:pt>
                <c:pt idx="2">
                  <c:v>33.239999999999995</c:v>
                </c:pt>
                <c:pt idx="3">
                  <c:v>64</c:v>
                </c:pt>
                <c:pt idx="4">
                  <c:v>40</c:v>
                </c:pt>
                <c:pt idx="5">
                  <c:v>20.076923076923077</c:v>
                </c:pt>
                <c:pt idx="6">
                  <c:v>26.560000000000002</c:v>
                </c:pt>
                <c:pt idx="7">
                  <c:v>13.4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E-094C-8A11-B80C056E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548336"/>
        <c:axId val="1626551456"/>
      </c:barChart>
      <c:catAx>
        <c:axId val="162654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51456"/>
        <c:crosses val="autoZero"/>
        <c:auto val="1"/>
        <c:lblAlgn val="ctr"/>
        <c:lblOffset val="100"/>
        <c:noMultiLvlLbl val="1"/>
      </c:catAx>
      <c:valAx>
        <c:axId val="162655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48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16673080699299"/>
          <c:y val="0.16931841523762101"/>
          <c:w val="0.81755392691889694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'Scholes P'!$I$6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[0]!schop_yrs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[0]!schop_batav</c:f>
              <c:numCache>
                <c:formatCode>0.00</c:formatCode>
                <c:ptCount val="27"/>
                <c:pt idx="0">
                  <c:v>1.889</c:v>
                </c:pt>
                <c:pt idx="1">
                  <c:v>2</c:v>
                </c:pt>
                <c:pt idx="2">
                  <c:v>1</c:v>
                </c:pt>
                <c:pt idx="3">
                  <c:v>7.4</c:v>
                </c:pt>
                <c:pt idx="4">
                  <c:v>4</c:v>
                </c:pt>
                <c:pt idx="5">
                  <c:v>3.875</c:v>
                </c:pt>
                <c:pt idx="6">
                  <c:v>8.3640000000000008</c:v>
                </c:pt>
                <c:pt idx="7">
                  <c:v>4.7779999999999996</c:v>
                </c:pt>
                <c:pt idx="8">
                  <c:v>5</c:v>
                </c:pt>
                <c:pt idx="9">
                  <c:v>14.2</c:v>
                </c:pt>
                <c:pt idx="10">
                  <c:v>5</c:v>
                </c:pt>
                <c:pt idx="11">
                  <c:v>6.625</c:v>
                </c:pt>
                <c:pt idx="12">
                  <c:v>5</c:v>
                </c:pt>
                <c:pt idx="13">
                  <c:v>2.9</c:v>
                </c:pt>
                <c:pt idx="14">
                  <c:v>4.2</c:v>
                </c:pt>
                <c:pt idx="15">
                  <c:v>5.444</c:v>
                </c:pt>
                <c:pt idx="16">
                  <c:v>2.8330000000000002</c:v>
                </c:pt>
                <c:pt idx="17">
                  <c:v>9.7777777777777786</c:v>
                </c:pt>
                <c:pt idx="18">
                  <c:v>5</c:v>
                </c:pt>
                <c:pt idx="19">
                  <c:v>5.125</c:v>
                </c:pt>
                <c:pt idx="20">
                  <c:v>4.2857142857142856</c:v>
                </c:pt>
                <c:pt idx="21">
                  <c:v>2.1428571428571428</c:v>
                </c:pt>
                <c:pt idx="22">
                  <c:v>0</c:v>
                </c:pt>
                <c:pt idx="23">
                  <c:v>3.8571428571428572</c:v>
                </c:pt>
                <c:pt idx="24">
                  <c:v>0</c:v>
                </c:pt>
                <c:pt idx="25">
                  <c:v>14</c:v>
                </c:pt>
                <c:pt idx="26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E-D34A-B0F3-C14C8E2F4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584384"/>
        <c:axId val="1626587504"/>
      </c:barChart>
      <c:catAx>
        <c:axId val="1626584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 b="1" i="0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87504"/>
        <c:crosses val="autoZero"/>
        <c:auto val="1"/>
        <c:lblAlgn val="ctr"/>
        <c:lblOffset val="100"/>
        <c:noMultiLvlLbl val="1"/>
      </c:catAx>
      <c:valAx>
        <c:axId val="162658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84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'Scholes P'!$F$6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[0]!schop_yrs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[0]!schop_batrun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7</c:v>
                </c:pt>
                <c:pt idx="3">
                  <c:v>37</c:v>
                </c:pt>
                <c:pt idx="4">
                  <c:v>12</c:v>
                </c:pt>
                <c:pt idx="5">
                  <c:v>31</c:v>
                </c:pt>
                <c:pt idx="6">
                  <c:v>92</c:v>
                </c:pt>
                <c:pt idx="7">
                  <c:v>43</c:v>
                </c:pt>
                <c:pt idx="8">
                  <c:v>50</c:v>
                </c:pt>
                <c:pt idx="9">
                  <c:v>142</c:v>
                </c:pt>
                <c:pt idx="10">
                  <c:v>50</c:v>
                </c:pt>
                <c:pt idx="11">
                  <c:v>53</c:v>
                </c:pt>
                <c:pt idx="12">
                  <c:v>35</c:v>
                </c:pt>
                <c:pt idx="13">
                  <c:v>29</c:v>
                </c:pt>
                <c:pt idx="14">
                  <c:v>42</c:v>
                </c:pt>
                <c:pt idx="15">
                  <c:v>49</c:v>
                </c:pt>
                <c:pt idx="16">
                  <c:v>17</c:v>
                </c:pt>
                <c:pt idx="17">
                  <c:v>88</c:v>
                </c:pt>
                <c:pt idx="18">
                  <c:v>30</c:v>
                </c:pt>
                <c:pt idx="19">
                  <c:v>41</c:v>
                </c:pt>
                <c:pt idx="20">
                  <c:v>30</c:v>
                </c:pt>
                <c:pt idx="21">
                  <c:v>15</c:v>
                </c:pt>
                <c:pt idx="22">
                  <c:v>0</c:v>
                </c:pt>
                <c:pt idx="23">
                  <c:v>27</c:v>
                </c:pt>
                <c:pt idx="24">
                  <c:v>0</c:v>
                </c:pt>
                <c:pt idx="25">
                  <c:v>28</c:v>
                </c:pt>
                <c:pt idx="2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1C48-AE5D-31E118B9F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612224"/>
        <c:axId val="1626615344"/>
      </c:barChart>
      <c:catAx>
        <c:axId val="162661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615344"/>
        <c:crosses val="autoZero"/>
        <c:auto val="1"/>
        <c:lblAlgn val="ctr"/>
        <c:lblOffset val="100"/>
        <c:noMultiLvlLbl val="1"/>
      </c:catAx>
      <c:valAx>
        <c:axId val="1626615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612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'Scott D'!$F$6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[0]!scotd_yrs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[0]!scotd_batrun</c:f>
              <c:numCache>
                <c:formatCode>General</c:formatCode>
                <c:ptCount val="19"/>
                <c:pt idx="0">
                  <c:v>32</c:v>
                </c:pt>
                <c:pt idx="1">
                  <c:v>74</c:v>
                </c:pt>
                <c:pt idx="2">
                  <c:v>116</c:v>
                </c:pt>
                <c:pt idx="3">
                  <c:v>132</c:v>
                </c:pt>
                <c:pt idx="4">
                  <c:v>150</c:v>
                </c:pt>
                <c:pt idx="5">
                  <c:v>138</c:v>
                </c:pt>
                <c:pt idx="6">
                  <c:v>411</c:v>
                </c:pt>
                <c:pt idx="7">
                  <c:v>230</c:v>
                </c:pt>
                <c:pt idx="8">
                  <c:v>444</c:v>
                </c:pt>
                <c:pt idx="9">
                  <c:v>578</c:v>
                </c:pt>
                <c:pt idx="10">
                  <c:v>446</c:v>
                </c:pt>
                <c:pt idx="11">
                  <c:v>144</c:v>
                </c:pt>
                <c:pt idx="12">
                  <c:v>245</c:v>
                </c:pt>
                <c:pt idx="13">
                  <c:v>126</c:v>
                </c:pt>
                <c:pt idx="14">
                  <c:v>190</c:v>
                </c:pt>
                <c:pt idx="15">
                  <c:v>205</c:v>
                </c:pt>
                <c:pt idx="16">
                  <c:v>36</c:v>
                </c:pt>
                <c:pt idx="17">
                  <c:v>233</c:v>
                </c:pt>
                <c:pt idx="18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F-9A45-922D-926D18AE3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647120"/>
        <c:axId val="1626650240"/>
      </c:barChart>
      <c:catAx>
        <c:axId val="162664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650240"/>
        <c:crosses val="autoZero"/>
        <c:auto val="1"/>
        <c:lblAlgn val="ctr"/>
        <c:lblOffset val="100"/>
        <c:noMultiLvlLbl val="1"/>
      </c:catAx>
      <c:valAx>
        <c:axId val="162665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647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'Barnard A'!$I$52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[0]!barna_yrs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[0]!barna_bwlav</c:f>
              <c:numCache>
                <c:formatCode>0.00</c:formatCode>
                <c:ptCount val="19"/>
                <c:pt idx="0">
                  <c:v>62.5</c:v>
                </c:pt>
                <c:pt idx="1">
                  <c:v>15.666666666666666</c:v>
                </c:pt>
                <c:pt idx="2">
                  <c:v>16.545454545454547</c:v>
                </c:pt>
                <c:pt idx="3">
                  <c:v>18.133333333333333</c:v>
                </c:pt>
                <c:pt idx="4">
                  <c:v>18.399999999999999</c:v>
                </c:pt>
                <c:pt idx="5">
                  <c:v>15.263157894736842</c:v>
                </c:pt>
                <c:pt idx="6">
                  <c:v>26.473684210526315</c:v>
                </c:pt>
                <c:pt idx="7">
                  <c:v>25.333333333333332</c:v>
                </c:pt>
                <c:pt idx="8">
                  <c:v>29.8</c:v>
                </c:pt>
                <c:pt idx="9">
                  <c:v>13.370967741935484</c:v>
                </c:pt>
                <c:pt idx="10">
                  <c:v>16.42622950819672</c:v>
                </c:pt>
                <c:pt idx="11">
                  <c:v>23.823529411764707</c:v>
                </c:pt>
                <c:pt idx="12">
                  <c:v>15.644444444444444</c:v>
                </c:pt>
                <c:pt idx="13">
                  <c:v>24.047619047619047</c:v>
                </c:pt>
                <c:pt idx="14">
                  <c:v>22.666666666666668</c:v>
                </c:pt>
                <c:pt idx="15">
                  <c:v>20.071428571428573</c:v>
                </c:pt>
                <c:pt idx="16">
                  <c:v>15.333333333333334</c:v>
                </c:pt>
                <c:pt idx="17">
                  <c:v>12.978260869565217</c:v>
                </c:pt>
                <c:pt idx="18">
                  <c:v>11.051282051282051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E-F645-9511-8F65CA7E3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240688"/>
        <c:axId val="1573313504"/>
      </c:barChart>
      <c:catAx>
        <c:axId val="162724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313504"/>
        <c:crosses val="autoZero"/>
        <c:auto val="1"/>
        <c:lblAlgn val="ctr"/>
        <c:lblOffset val="100"/>
        <c:noMultiLvlLbl val="1"/>
      </c:catAx>
      <c:valAx>
        <c:axId val="157331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240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48814814814801"/>
          <c:y val="0.16931841523762101"/>
          <c:w val="0.8032325925925920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'Scott D'!$I$6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[0]!scotd_yrs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[0]!scotd_batav</c:f>
              <c:numCache>
                <c:formatCode>0.00</c:formatCode>
                <c:ptCount val="19"/>
                <c:pt idx="0">
                  <c:v>16</c:v>
                </c:pt>
                <c:pt idx="1">
                  <c:v>6.1669999999999998</c:v>
                </c:pt>
                <c:pt idx="2">
                  <c:v>14.5</c:v>
                </c:pt>
                <c:pt idx="3">
                  <c:v>10.154</c:v>
                </c:pt>
                <c:pt idx="4">
                  <c:v>12.5</c:v>
                </c:pt>
                <c:pt idx="5">
                  <c:v>12.545</c:v>
                </c:pt>
                <c:pt idx="6">
                  <c:v>24.175999999999998</c:v>
                </c:pt>
                <c:pt idx="7">
                  <c:v>13.529</c:v>
                </c:pt>
                <c:pt idx="8">
                  <c:v>27.75</c:v>
                </c:pt>
                <c:pt idx="9">
                  <c:v>41.285714285714285</c:v>
                </c:pt>
                <c:pt idx="10">
                  <c:v>29.733333333333334</c:v>
                </c:pt>
                <c:pt idx="11">
                  <c:v>10.285714285714286</c:v>
                </c:pt>
                <c:pt idx="12">
                  <c:v>16.333333333333332</c:v>
                </c:pt>
                <c:pt idx="13">
                  <c:v>12.6</c:v>
                </c:pt>
                <c:pt idx="14">
                  <c:v>21.111111111111111</c:v>
                </c:pt>
                <c:pt idx="15">
                  <c:v>34.166666666666664</c:v>
                </c:pt>
                <c:pt idx="16">
                  <c:v>6</c:v>
                </c:pt>
                <c:pt idx="17">
                  <c:v>46.6</c:v>
                </c:pt>
                <c:pt idx="18">
                  <c:v>25.375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F-6A46-80F1-B3767CB70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674976"/>
        <c:axId val="1626678096"/>
      </c:barChart>
      <c:catAx>
        <c:axId val="162667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678096"/>
        <c:crosses val="autoZero"/>
        <c:auto val="1"/>
        <c:lblAlgn val="ctr"/>
        <c:lblOffset val="100"/>
        <c:noMultiLvlLbl val="1"/>
      </c:catAx>
      <c:valAx>
        <c:axId val="1626678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674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'Scott D'!$D$51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[0]!scotd_bwlyrs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2021</c:v>
                </c:pt>
                <c:pt idx="10">
                  <c:v>2022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[0]!scotd_wkts</c:f>
              <c:numCache>
                <c:formatCode>General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0-CB42-8F66-7146491F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702384"/>
        <c:axId val="1626705504"/>
      </c:barChart>
      <c:catAx>
        <c:axId val="162670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05504"/>
        <c:crosses val="autoZero"/>
        <c:auto val="1"/>
        <c:lblAlgn val="ctr"/>
        <c:lblOffset val="100"/>
        <c:noMultiLvlLbl val="1"/>
      </c:catAx>
      <c:valAx>
        <c:axId val="162670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02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988188976378"/>
          <c:y val="0.16931841523762101"/>
          <c:w val="0.81073250218722603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'Scott D'!$I$51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[0]!scotd_bwlyrs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2021</c:v>
                </c:pt>
                <c:pt idx="10">
                  <c:v>2022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[0]!scotd_bwlav</c:f>
              <c:numCache>
                <c:formatCode>0.00</c:formatCode>
                <c:ptCount val="13"/>
                <c:pt idx="0">
                  <c:v>9.5</c:v>
                </c:pt>
                <c:pt idx="1">
                  <c:v>19</c:v>
                </c:pt>
                <c:pt idx="2">
                  <c:v>31</c:v>
                </c:pt>
                <c:pt idx="3">
                  <c:v>0</c:v>
                </c:pt>
                <c:pt idx="5">
                  <c:v>14.666666666666666</c:v>
                </c:pt>
                <c:pt idx="6">
                  <c:v>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36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3-8744-B51C-4A6DDD730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729792"/>
        <c:axId val="1626732912"/>
      </c:barChart>
      <c:catAx>
        <c:axId val="162672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32912"/>
        <c:crosses val="autoZero"/>
        <c:auto val="1"/>
        <c:lblAlgn val="ctr"/>
        <c:lblOffset val="100"/>
        <c:noMultiLvlLbl val="1"/>
      </c:catAx>
      <c:valAx>
        <c:axId val="162673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297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'Scott D'!$G$51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[0]!scotd_bwlyrs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2021</c:v>
                </c:pt>
                <c:pt idx="10">
                  <c:v>2022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[0]!scotd_bwlec</c:f>
              <c:numCache>
                <c:formatCode>0.00</c:formatCode>
                <c:ptCount val="13"/>
                <c:pt idx="0">
                  <c:v>3.8</c:v>
                </c:pt>
                <c:pt idx="1">
                  <c:v>9.5</c:v>
                </c:pt>
                <c:pt idx="2">
                  <c:v>7.75</c:v>
                </c:pt>
                <c:pt idx="3">
                  <c:v>5</c:v>
                </c:pt>
                <c:pt idx="5">
                  <c:v>4</c:v>
                </c:pt>
                <c:pt idx="6">
                  <c:v>11</c:v>
                </c:pt>
                <c:pt idx="7">
                  <c:v>12.5</c:v>
                </c:pt>
                <c:pt idx="8">
                  <c:v>10</c:v>
                </c:pt>
                <c:pt idx="9">
                  <c:v>5</c:v>
                </c:pt>
                <c:pt idx="10">
                  <c:v>6</c:v>
                </c:pt>
                <c:pt idx="11">
                  <c:v>7.2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45-9D43-AF7B-E6A594A71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757120"/>
        <c:axId val="1626760240"/>
      </c:barChart>
      <c:catAx>
        <c:axId val="162675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60240"/>
        <c:crosses val="autoZero"/>
        <c:auto val="1"/>
        <c:lblAlgn val="ctr"/>
        <c:lblOffset val="100"/>
        <c:noMultiLvlLbl val="1"/>
      </c:catAx>
      <c:valAx>
        <c:axId val="162676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57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3263342082199"/>
          <c:y val="0.16931841523762101"/>
          <c:w val="0.81628805774278201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'Scott D'!$H$51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[0]!scotd_bwlyrs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2021</c:v>
                </c:pt>
                <c:pt idx="10">
                  <c:v>2022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[0]!scotd_bwlsr</c:f>
              <c:numCache>
                <c:formatCode>0.00</c:formatCode>
                <c:ptCount val="13"/>
                <c:pt idx="0">
                  <c:v>15</c:v>
                </c:pt>
                <c:pt idx="1">
                  <c:v>12</c:v>
                </c:pt>
                <c:pt idx="2">
                  <c:v>24</c:v>
                </c:pt>
                <c:pt idx="3">
                  <c:v>0</c:v>
                </c:pt>
                <c:pt idx="5">
                  <c:v>22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4-FF43-9764-A1C3F8C0B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784576"/>
        <c:axId val="1626787696"/>
      </c:barChart>
      <c:catAx>
        <c:axId val="162678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87696"/>
        <c:crosses val="autoZero"/>
        <c:auto val="1"/>
        <c:lblAlgn val="ctr"/>
        <c:lblOffset val="100"/>
        <c:noMultiLvlLbl val="1"/>
      </c:catAx>
      <c:valAx>
        <c:axId val="162678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8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'Silk R'!$F$6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[0]!silkr_yrs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[0]!silkr_batrun</c:f>
              <c:numCache>
                <c:formatCode>General</c:formatCode>
                <c:ptCount val="5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7-854D-893B-BB0D72718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558560"/>
        <c:axId val="1626793344"/>
      </c:barChart>
      <c:catAx>
        <c:axId val="16265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93344"/>
        <c:crosses val="autoZero"/>
        <c:auto val="1"/>
        <c:lblAlgn val="ctr"/>
        <c:lblOffset val="100"/>
        <c:noMultiLvlLbl val="1"/>
      </c:catAx>
      <c:valAx>
        <c:axId val="162679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58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'Silk R'!$I$6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[0]!silkr_yrs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[0]!silkr_batav</c:f>
              <c:numCache>
                <c:formatCode>0.00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1-E242-B1F8-7E9DA229D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824144"/>
        <c:axId val="1626827264"/>
      </c:barChart>
      <c:catAx>
        <c:axId val="162682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27264"/>
        <c:crosses val="autoZero"/>
        <c:auto val="1"/>
        <c:lblAlgn val="ctr"/>
        <c:lblOffset val="100"/>
        <c:noMultiLvlLbl val="1"/>
      </c:catAx>
      <c:valAx>
        <c:axId val="162682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2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'Silk R'!$D$37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[0]!silkr_yrs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[0]!silkr_wkt</c:f>
              <c:numCache>
                <c:formatCode>General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7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B-664D-889F-13EB40681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33168"/>
        <c:axId val="1576536288"/>
      </c:barChart>
      <c:catAx>
        <c:axId val="157653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36288"/>
        <c:crosses val="autoZero"/>
        <c:auto val="1"/>
        <c:lblAlgn val="ctr"/>
        <c:lblOffset val="100"/>
        <c:noMultiLvlLbl val="1"/>
      </c:catAx>
      <c:valAx>
        <c:axId val="157653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33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'Silk R'!$I$37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[0]!silkr_yrs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[0]!silkr_bwlav</c:f>
              <c:numCache>
                <c:formatCode>0.00</c:formatCode>
                <c:ptCount val="5"/>
                <c:pt idx="0">
                  <c:v>12</c:v>
                </c:pt>
                <c:pt idx="1">
                  <c:v>0</c:v>
                </c:pt>
                <c:pt idx="2">
                  <c:v>19.857142857142858</c:v>
                </c:pt>
                <c:pt idx="3">
                  <c:v>21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4-4947-9462-8956582FC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65360"/>
        <c:axId val="1576568480"/>
      </c:barChart>
      <c:catAx>
        <c:axId val="157656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68480"/>
        <c:crosses val="autoZero"/>
        <c:auto val="1"/>
        <c:lblAlgn val="ctr"/>
        <c:lblOffset val="100"/>
        <c:noMultiLvlLbl val="1"/>
      </c:catAx>
      <c:valAx>
        <c:axId val="157656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6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'Silk R'!$G$37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[0]!silkr_yrs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[0]!silkr_bwlec</c:f>
              <c:numCache>
                <c:formatCode>0.00</c:formatCode>
                <c:ptCount val="5"/>
                <c:pt idx="0">
                  <c:v>4.1379310344827589</c:v>
                </c:pt>
                <c:pt idx="1">
                  <c:v>6.5</c:v>
                </c:pt>
                <c:pt idx="2">
                  <c:v>4.9642857142857144</c:v>
                </c:pt>
                <c:pt idx="3">
                  <c:v>6.1046511627906979</c:v>
                </c:pt>
                <c:pt idx="4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7-6041-82CD-D00A4816B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92768"/>
        <c:axId val="1576595888"/>
      </c:barChart>
      <c:catAx>
        <c:axId val="157659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95888"/>
        <c:crosses val="autoZero"/>
        <c:auto val="1"/>
        <c:lblAlgn val="ctr"/>
        <c:lblOffset val="100"/>
        <c:noMultiLvlLbl val="1"/>
      </c:catAx>
      <c:valAx>
        <c:axId val="157659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92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'Barnard A'!$G$52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[0]!barna_yrs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[0]!barna_bwlec</c:f>
              <c:numCache>
                <c:formatCode>0.00</c:formatCode>
                <c:ptCount val="19"/>
                <c:pt idx="0">
                  <c:v>3.90625</c:v>
                </c:pt>
                <c:pt idx="1">
                  <c:v>4.7</c:v>
                </c:pt>
                <c:pt idx="2">
                  <c:v>3.3394495412844036</c:v>
                </c:pt>
                <c:pt idx="3">
                  <c:v>3.9970609845701692</c:v>
                </c:pt>
                <c:pt idx="4">
                  <c:v>3.607843137254902</c:v>
                </c:pt>
                <c:pt idx="5">
                  <c:v>3.3701336432306799</c:v>
                </c:pt>
                <c:pt idx="6">
                  <c:v>4.5458653411658378</c:v>
                </c:pt>
                <c:pt idx="7">
                  <c:v>4.0272520817562452</c:v>
                </c:pt>
                <c:pt idx="8">
                  <c:v>4.3772032902467686</c:v>
                </c:pt>
                <c:pt idx="9">
                  <c:v>4.0009652509652502</c:v>
                </c:pt>
                <c:pt idx="10">
                  <c:v>4.2242833052276563</c:v>
                </c:pt>
                <c:pt idx="11">
                  <c:v>4.2253521126760569</c:v>
                </c:pt>
                <c:pt idx="12">
                  <c:v>3.6955380577427821</c:v>
                </c:pt>
                <c:pt idx="13">
                  <c:v>4.4493392070484585</c:v>
                </c:pt>
                <c:pt idx="14">
                  <c:v>6.1818181818181817</c:v>
                </c:pt>
                <c:pt idx="15">
                  <c:v>3.9858156028368796</c:v>
                </c:pt>
                <c:pt idx="16">
                  <c:v>3.4200743494423791</c:v>
                </c:pt>
                <c:pt idx="17">
                  <c:v>3.5325443786982249</c:v>
                </c:pt>
                <c:pt idx="18">
                  <c:v>3.5590421139554089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A-8E4A-8E28-C000D1FD3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048736"/>
        <c:axId val="1624660048"/>
      </c:barChart>
      <c:catAx>
        <c:axId val="162504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660048"/>
        <c:crosses val="autoZero"/>
        <c:auto val="1"/>
        <c:lblAlgn val="ctr"/>
        <c:lblOffset val="100"/>
        <c:noMultiLvlLbl val="1"/>
      </c:catAx>
      <c:valAx>
        <c:axId val="162466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048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'Silk R'!$H$37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[0]!silkr_yrs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[0]!silkr_bwlsr</c:f>
              <c:numCache>
                <c:formatCode>0.00</c:formatCode>
                <c:ptCount val="5"/>
                <c:pt idx="0">
                  <c:v>17.399999999999999</c:v>
                </c:pt>
                <c:pt idx="1">
                  <c:v>0</c:v>
                </c:pt>
                <c:pt idx="2">
                  <c:v>24</c:v>
                </c:pt>
                <c:pt idx="3">
                  <c:v>20.639999999999997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8-4E4D-B6B0-C9305688F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620144"/>
        <c:axId val="1576623264"/>
      </c:barChart>
      <c:catAx>
        <c:axId val="157662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23264"/>
        <c:crosses val="autoZero"/>
        <c:auto val="1"/>
        <c:lblAlgn val="ctr"/>
        <c:lblOffset val="100"/>
        <c:noMultiLvlLbl val="1"/>
      </c:catAx>
      <c:valAx>
        <c:axId val="157662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2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'Sims A'!$F$6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'Sims A'!$A$7:$A$11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'Sims A'!$F$7:$F$11</c:f>
              <c:numCache>
                <c:formatCode>General</c:formatCode>
                <c:ptCount val="5"/>
                <c:pt idx="0">
                  <c:v>53</c:v>
                </c:pt>
                <c:pt idx="1">
                  <c:v>39</c:v>
                </c:pt>
                <c:pt idx="2">
                  <c:v>49</c:v>
                </c:pt>
                <c:pt idx="3">
                  <c:v>21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2-B747-88D3-F4D1C73CF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558560"/>
        <c:axId val="1626793344"/>
      </c:barChart>
      <c:catAx>
        <c:axId val="16265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93344"/>
        <c:crosses val="autoZero"/>
        <c:auto val="1"/>
        <c:lblAlgn val="ctr"/>
        <c:lblOffset val="100"/>
        <c:noMultiLvlLbl val="1"/>
      </c:catAx>
      <c:valAx>
        <c:axId val="162679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58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'Sims A'!$I$6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'Sims A'!$A$7:$A$11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'Sims A'!$I$7:$I$11</c:f>
              <c:numCache>
                <c:formatCode>0.00</c:formatCode>
                <c:ptCount val="5"/>
                <c:pt idx="0">
                  <c:v>26.5</c:v>
                </c:pt>
                <c:pt idx="1">
                  <c:v>19.5</c:v>
                </c:pt>
                <c:pt idx="2">
                  <c:v>12.25</c:v>
                </c:pt>
                <c:pt idx="3">
                  <c:v>10.5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3-CC4B-9479-EE3BF28A4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824144"/>
        <c:axId val="1626827264"/>
      </c:barChart>
      <c:catAx>
        <c:axId val="162682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27264"/>
        <c:crosses val="autoZero"/>
        <c:auto val="1"/>
        <c:lblAlgn val="ctr"/>
        <c:lblOffset val="100"/>
        <c:noMultiLvlLbl val="1"/>
      </c:catAx>
      <c:valAx>
        <c:axId val="162682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2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'Sims A'!$D$37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'Sims A'!$A$38:$A$42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'Sims A'!$D$38:$D$42</c:f>
              <c:numCache>
                <c:formatCode>General</c:formatCode>
                <c:ptCount val="5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1-9843-BBAC-CD15E8AC1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33168"/>
        <c:axId val="1576536288"/>
      </c:barChart>
      <c:catAx>
        <c:axId val="157653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36288"/>
        <c:crosses val="autoZero"/>
        <c:auto val="1"/>
        <c:lblAlgn val="ctr"/>
        <c:lblOffset val="100"/>
        <c:noMultiLvlLbl val="1"/>
      </c:catAx>
      <c:valAx>
        <c:axId val="157653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33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'Sims A'!$I$37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'Sims A'!$A$38:$A$42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'Sims A'!$I$38:$I$42</c:f>
              <c:numCache>
                <c:formatCode>0.00</c:formatCode>
                <c:ptCount val="5"/>
                <c:pt idx="0">
                  <c:v>0</c:v>
                </c:pt>
                <c:pt idx="1">
                  <c:v>19.333333333333332</c:v>
                </c:pt>
                <c:pt idx="2">
                  <c:v>18.100000000000001</c:v>
                </c:pt>
                <c:pt idx="3">
                  <c:v>10.4</c:v>
                </c:pt>
                <c:pt idx="4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D-224C-86E5-14C852F5E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65360"/>
        <c:axId val="1576568480"/>
      </c:barChart>
      <c:catAx>
        <c:axId val="157656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68480"/>
        <c:crosses val="autoZero"/>
        <c:auto val="1"/>
        <c:lblAlgn val="ctr"/>
        <c:lblOffset val="100"/>
        <c:noMultiLvlLbl val="1"/>
      </c:catAx>
      <c:valAx>
        <c:axId val="1576568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6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'Sims A'!$G$37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'Sims A'!$A$38:$A$42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'Sims A'!$G$38:$G$42</c:f>
              <c:numCache>
                <c:formatCode>0.00</c:formatCode>
                <c:ptCount val="5"/>
                <c:pt idx="0">
                  <c:v>9.3333333333333339</c:v>
                </c:pt>
                <c:pt idx="1">
                  <c:v>6.628571428571429</c:v>
                </c:pt>
                <c:pt idx="2">
                  <c:v>5.65625</c:v>
                </c:pt>
                <c:pt idx="3">
                  <c:v>4</c:v>
                </c:pt>
                <c:pt idx="4">
                  <c:v>2.8292682926829267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6-AC49-ADCD-9C3DCB98B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92768"/>
        <c:axId val="1576595888"/>
      </c:barChart>
      <c:catAx>
        <c:axId val="157659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95888"/>
        <c:crosses val="autoZero"/>
        <c:auto val="1"/>
        <c:lblAlgn val="ctr"/>
        <c:lblOffset val="100"/>
        <c:noMultiLvlLbl val="1"/>
      </c:catAx>
      <c:valAx>
        <c:axId val="157659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92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'Sims A'!$H$37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'Sims A'!$A$38:$A$42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'Sims A'!$H$38:$H$42</c:f>
              <c:numCache>
                <c:formatCode>0.00</c:formatCode>
                <c:ptCount val="5"/>
                <c:pt idx="0">
                  <c:v>0</c:v>
                </c:pt>
                <c:pt idx="1">
                  <c:v>17.5</c:v>
                </c:pt>
                <c:pt idx="2">
                  <c:v>19.2</c:v>
                </c:pt>
                <c:pt idx="3">
                  <c:v>15.6</c:v>
                </c:pt>
                <c:pt idx="4">
                  <c:v>30.75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E-294E-A35C-A6428D7D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620144"/>
        <c:axId val="1576623264"/>
      </c:barChart>
      <c:catAx>
        <c:axId val="157662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23264"/>
        <c:crosses val="autoZero"/>
        <c:auto val="1"/>
        <c:lblAlgn val="ctr"/>
        <c:lblOffset val="100"/>
        <c:noMultiLvlLbl val="1"/>
      </c:catAx>
      <c:valAx>
        <c:axId val="1576623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2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'Slemming W'!$F$6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[0]!slemw_yrs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2025</c:v>
                </c:pt>
              </c:numCache>
            </c:numRef>
          </c:cat>
          <c:val>
            <c:numRef>
              <c:f>[0]!slemw_batrun</c:f>
              <c:numCache>
                <c:formatCode>General</c:formatCode>
                <c:ptCount val="10"/>
                <c:pt idx="0">
                  <c:v>119</c:v>
                </c:pt>
                <c:pt idx="1">
                  <c:v>66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89</c:v>
                </c:pt>
                <c:pt idx="7">
                  <c:v>0</c:v>
                </c:pt>
                <c:pt idx="8">
                  <c:v>14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A74C-95CA-C8C6A9BD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657152"/>
        <c:axId val="1576660272"/>
      </c:barChart>
      <c:catAx>
        <c:axId val="157665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60272"/>
        <c:crosses val="autoZero"/>
        <c:auto val="1"/>
        <c:lblAlgn val="ctr"/>
        <c:lblOffset val="100"/>
        <c:noMultiLvlLbl val="1"/>
      </c:catAx>
      <c:valAx>
        <c:axId val="1576660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571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'Slemming W'!$I$6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[0]!slemw_yrs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2025</c:v>
                </c:pt>
              </c:numCache>
            </c:numRef>
          </c:cat>
          <c:val>
            <c:numRef>
              <c:f>'Slemming W'!$I$7:$I$10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C-284A-962C-116B960F7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685008"/>
        <c:axId val="1576688128"/>
      </c:barChart>
      <c:catAx>
        <c:axId val="157668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88128"/>
        <c:crosses val="autoZero"/>
        <c:auto val="1"/>
        <c:lblAlgn val="ctr"/>
        <c:lblOffset val="100"/>
        <c:noMultiLvlLbl val="1"/>
      </c:catAx>
      <c:valAx>
        <c:axId val="157668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685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'Slemming W'!$D$42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[0]!slemw_yrs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2025</c:v>
                </c:pt>
              </c:numCache>
            </c:numRef>
          </c:cat>
          <c:val>
            <c:numRef>
              <c:f>'Slemming W'!$D$43:$D$46</c:f>
              <c:numCache>
                <c:formatCode>General</c:formatCode>
                <c:ptCount val="4"/>
                <c:pt idx="0">
                  <c:v>1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0-2E4D-B319-FDCE3593E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846928"/>
        <c:axId val="1626850048"/>
      </c:barChart>
      <c:catAx>
        <c:axId val="162684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50048"/>
        <c:crosses val="autoZero"/>
        <c:auto val="1"/>
        <c:lblAlgn val="ctr"/>
        <c:lblOffset val="100"/>
        <c:noMultiLvlLbl val="1"/>
      </c:catAx>
      <c:valAx>
        <c:axId val="162685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46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'Barnard A'!$H$52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[0]!barna_yrs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[0]!barna_bwlsr</c:f>
              <c:numCache>
                <c:formatCode>0.00</c:formatCode>
                <c:ptCount val="19"/>
                <c:pt idx="0">
                  <c:v>96</c:v>
                </c:pt>
                <c:pt idx="1">
                  <c:v>20</c:v>
                </c:pt>
                <c:pt idx="2">
                  <c:v>29.727272727272727</c:v>
                </c:pt>
                <c:pt idx="3">
                  <c:v>27.219999999999995</c:v>
                </c:pt>
                <c:pt idx="4">
                  <c:v>30.6</c:v>
                </c:pt>
                <c:pt idx="5">
                  <c:v>27.173684210526314</c:v>
                </c:pt>
                <c:pt idx="6">
                  <c:v>34.942105263157899</c:v>
                </c:pt>
                <c:pt idx="7">
                  <c:v>37.74285714285714</c:v>
                </c:pt>
                <c:pt idx="8">
                  <c:v>40.847999999999999</c:v>
                </c:pt>
                <c:pt idx="9">
                  <c:v>20.051612903225806</c:v>
                </c:pt>
                <c:pt idx="10">
                  <c:v>23.331147540983604</c:v>
                </c:pt>
                <c:pt idx="11">
                  <c:v>33.829411764705874</c:v>
                </c:pt>
                <c:pt idx="12">
                  <c:v>25.4</c:v>
                </c:pt>
                <c:pt idx="13">
                  <c:v>32.428571428571431</c:v>
                </c:pt>
                <c:pt idx="14">
                  <c:v>22</c:v>
                </c:pt>
                <c:pt idx="15">
                  <c:v>30.214285714285715</c:v>
                </c:pt>
                <c:pt idx="16">
                  <c:v>26.900000000000006</c:v>
                </c:pt>
                <c:pt idx="17">
                  <c:v>22.043478260869566</c:v>
                </c:pt>
                <c:pt idx="18">
                  <c:v>18.630769230769229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2-9747-8EA1-D5F49C053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586432"/>
        <c:axId val="1626935248"/>
      </c:barChart>
      <c:catAx>
        <c:axId val="157358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935248"/>
        <c:crosses val="autoZero"/>
        <c:auto val="1"/>
        <c:lblAlgn val="ctr"/>
        <c:lblOffset val="100"/>
        <c:noMultiLvlLbl val="1"/>
      </c:catAx>
      <c:valAx>
        <c:axId val="162693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586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'Slemming W'!$I$42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[0]!slemw_yrs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2025</c:v>
                </c:pt>
              </c:numCache>
            </c:numRef>
          </c:cat>
          <c:val>
            <c:numRef>
              <c:f>'Slemming W'!$I$43:$I$46</c:f>
              <c:numCache>
                <c:formatCode>0.00</c:formatCode>
                <c:ptCount val="4"/>
                <c:pt idx="0">
                  <c:v>36</c:v>
                </c:pt>
                <c:pt idx="1">
                  <c:v>10.125</c:v>
                </c:pt>
                <c:pt idx="2">
                  <c:v>11.25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C-914C-84C5-022629C71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307568"/>
        <c:axId val="1627310688"/>
      </c:barChart>
      <c:catAx>
        <c:axId val="162730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310688"/>
        <c:crosses val="autoZero"/>
        <c:auto val="1"/>
        <c:lblAlgn val="ctr"/>
        <c:lblOffset val="100"/>
        <c:noMultiLvlLbl val="1"/>
      </c:catAx>
      <c:valAx>
        <c:axId val="162731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307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'Slemming W'!$G$42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'Slemming W'!$A$7:$A$10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'Slemming W'!$G$43:$G$46</c:f>
              <c:numCache>
                <c:formatCode>0.00</c:formatCode>
                <c:ptCount val="4"/>
                <c:pt idx="0">
                  <c:v>3.2727272727272729</c:v>
                </c:pt>
                <c:pt idx="1">
                  <c:v>2.995562130177515</c:v>
                </c:pt>
                <c:pt idx="2">
                  <c:v>2.3684210526315788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8-4146-9131-0B391D632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335216"/>
        <c:axId val="1627338976"/>
      </c:barChart>
      <c:catAx>
        <c:axId val="162733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338976"/>
        <c:crosses val="autoZero"/>
        <c:auto val="1"/>
        <c:lblAlgn val="ctr"/>
        <c:lblOffset val="100"/>
        <c:noMultiLvlLbl val="1"/>
      </c:catAx>
      <c:valAx>
        <c:axId val="1627338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335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'Slemming W'!$H$42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'Slemming W'!$A$7:$A$10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'Slemming W'!$H$43:$H$46</c:f>
              <c:numCache>
                <c:formatCode>0.00</c:formatCode>
                <c:ptCount val="4"/>
                <c:pt idx="0">
                  <c:v>66</c:v>
                </c:pt>
                <c:pt idx="1">
                  <c:v>20.28</c:v>
                </c:pt>
                <c:pt idx="2">
                  <c:v>28.5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E-4644-9D96-05780FCF5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363616"/>
        <c:axId val="1627367376"/>
      </c:barChart>
      <c:catAx>
        <c:axId val="162736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367376"/>
        <c:crosses val="autoZero"/>
        <c:auto val="1"/>
        <c:lblAlgn val="ctr"/>
        <c:lblOffset val="100"/>
        <c:noMultiLvlLbl val="1"/>
      </c:catAx>
      <c:valAx>
        <c:axId val="162736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363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P'!$F$5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'Stevens P'!$A$6:$A$13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'Stevens P'!$F$6:$F$13</c:f>
              <c:numCache>
                <c:formatCode>General</c:formatCode>
                <c:ptCount val="8"/>
                <c:pt idx="0">
                  <c:v>13</c:v>
                </c:pt>
                <c:pt idx="1">
                  <c:v>28</c:v>
                </c:pt>
                <c:pt idx="3">
                  <c:v>33</c:v>
                </c:pt>
                <c:pt idx="4">
                  <c:v>0</c:v>
                </c:pt>
                <c:pt idx="6">
                  <c:v>12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A-F84D-8F63-78047AB6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183344"/>
        <c:axId val="1620186464"/>
      </c:barChart>
      <c:catAx>
        <c:axId val="162018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186464"/>
        <c:crosses val="autoZero"/>
        <c:auto val="1"/>
        <c:lblAlgn val="ctr"/>
        <c:lblOffset val="100"/>
        <c:noMultiLvlLbl val="1"/>
      </c:catAx>
      <c:valAx>
        <c:axId val="162018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183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P'!$I$5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'Stevens P'!$A$6:$A$13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'Stevens P'!$I$6:$I$13</c:f>
              <c:numCache>
                <c:formatCode>0.00</c:formatCode>
                <c:ptCount val="8"/>
                <c:pt idx="0">
                  <c:v>4.3330000000000002</c:v>
                </c:pt>
                <c:pt idx="1">
                  <c:v>5.6</c:v>
                </c:pt>
                <c:pt idx="3">
                  <c:v>16.5</c:v>
                </c:pt>
                <c:pt idx="4">
                  <c:v>0</c:v>
                </c:pt>
                <c:pt idx="6">
                  <c:v>12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F-6048-A7F6-3EAEFD997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706688"/>
        <c:axId val="1576709808"/>
      </c:barChart>
      <c:catAx>
        <c:axId val="157670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709808"/>
        <c:crosses val="autoZero"/>
        <c:auto val="1"/>
        <c:lblAlgn val="ctr"/>
        <c:lblOffset val="100"/>
        <c:noMultiLvlLbl val="1"/>
      </c:catAx>
      <c:valAx>
        <c:axId val="157670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706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P'!$D$39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'Stevens P'!$A$40:$A$47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'Stevens P'!$D$40:$D$47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3">
                  <c:v>7</c:v>
                </c:pt>
                <c:pt idx="6">
                  <c:v>1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88-DD46-ABB3-DB82EDFE7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736832"/>
        <c:axId val="1576739952"/>
      </c:barChart>
      <c:catAx>
        <c:axId val="157673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739952"/>
        <c:crosses val="autoZero"/>
        <c:auto val="1"/>
        <c:lblAlgn val="ctr"/>
        <c:lblOffset val="100"/>
        <c:noMultiLvlLbl val="1"/>
      </c:catAx>
      <c:valAx>
        <c:axId val="157673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736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P'!$I$39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'Stevens P'!$A$40:$A$47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'Stevens P'!$I$40:$I$47</c:f>
              <c:numCache>
                <c:formatCode>0.00</c:formatCode>
                <c:ptCount val="8"/>
                <c:pt idx="0">
                  <c:v>0</c:v>
                </c:pt>
                <c:pt idx="1">
                  <c:v>34.5</c:v>
                </c:pt>
                <c:pt idx="3">
                  <c:v>16.428571428571427</c:v>
                </c:pt>
                <c:pt idx="6">
                  <c:v>100</c:v>
                </c:pt>
                <c:pt idx="7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2-F643-9A8E-2193AAD4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747264"/>
        <c:axId val="1619750384"/>
      </c:barChart>
      <c:catAx>
        <c:axId val="161974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750384"/>
        <c:crosses val="autoZero"/>
        <c:auto val="1"/>
        <c:lblAlgn val="ctr"/>
        <c:lblOffset val="100"/>
        <c:noMultiLvlLbl val="1"/>
      </c:catAx>
      <c:valAx>
        <c:axId val="161975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747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P'!$G$39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'Stevens P'!$A$40:$A$47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'Stevens P'!$G$40:$G$47</c:f>
              <c:numCache>
                <c:formatCode>0.00</c:formatCode>
                <c:ptCount val="8"/>
                <c:pt idx="0">
                  <c:v>6.5</c:v>
                </c:pt>
                <c:pt idx="1">
                  <c:v>4.0588235294117645</c:v>
                </c:pt>
                <c:pt idx="3">
                  <c:v>5.1111111111111107</c:v>
                </c:pt>
                <c:pt idx="6">
                  <c:v>4.7619047619047619</c:v>
                </c:pt>
                <c:pt idx="7">
                  <c:v>5.0434782608695654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9-3348-9437-9A4605216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766624"/>
        <c:axId val="1576769744"/>
      </c:barChart>
      <c:catAx>
        <c:axId val="157676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769744"/>
        <c:crosses val="autoZero"/>
        <c:auto val="1"/>
        <c:lblAlgn val="ctr"/>
        <c:lblOffset val="100"/>
        <c:noMultiLvlLbl val="1"/>
      </c:catAx>
      <c:valAx>
        <c:axId val="157676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766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P'!$H$39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'Stevens P'!$A$40:$A$47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'Stevens P'!$H$40:$H$47</c:f>
              <c:numCache>
                <c:formatCode>0.00</c:formatCode>
                <c:ptCount val="8"/>
                <c:pt idx="0">
                  <c:v>0</c:v>
                </c:pt>
                <c:pt idx="1">
                  <c:v>51</c:v>
                </c:pt>
                <c:pt idx="3">
                  <c:v>19.285714285714285</c:v>
                </c:pt>
                <c:pt idx="6">
                  <c:v>126</c:v>
                </c:pt>
                <c:pt idx="7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A-384E-A414-3632B04A3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794000"/>
        <c:axId val="1576797120"/>
      </c:barChart>
      <c:catAx>
        <c:axId val="157679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797120"/>
        <c:crosses val="autoZero"/>
        <c:auto val="1"/>
        <c:lblAlgn val="ctr"/>
        <c:lblOffset val="100"/>
        <c:noMultiLvlLbl val="1"/>
      </c:catAx>
      <c:valAx>
        <c:axId val="1576797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794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'Sutcliffe P'!$F$5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'Sutcliffe P'!$A$6:$A$13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'Sutcliffe P'!$F$6:$F$13</c:f>
              <c:numCache>
                <c:formatCode>General</c:formatCode>
                <c:ptCount val="8"/>
                <c:pt idx="0">
                  <c:v>8</c:v>
                </c:pt>
                <c:pt idx="1">
                  <c:v>34</c:v>
                </c:pt>
                <c:pt idx="2">
                  <c:v>194</c:v>
                </c:pt>
                <c:pt idx="3">
                  <c:v>29</c:v>
                </c:pt>
                <c:pt idx="4">
                  <c:v>73</c:v>
                </c:pt>
                <c:pt idx="5">
                  <c:v>100</c:v>
                </c:pt>
                <c:pt idx="6">
                  <c:v>23</c:v>
                </c:pt>
                <c:pt idx="7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F-1242-B605-1B2B390D0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832768"/>
        <c:axId val="1576835888"/>
      </c:barChart>
      <c:catAx>
        <c:axId val="157683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835888"/>
        <c:crosses val="autoZero"/>
        <c:auto val="1"/>
        <c:lblAlgn val="ctr"/>
        <c:lblOffset val="100"/>
        <c:noMultiLvlLbl val="1"/>
      </c:catAx>
      <c:valAx>
        <c:axId val="157683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832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'Barr S'!$F$6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[0]!barrs_yrs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[0]!barrs_batrun</c:f>
              <c:numCache>
                <c:formatCode>General</c:formatCode>
                <c:ptCount val="12"/>
                <c:pt idx="0">
                  <c:v>9</c:v>
                </c:pt>
                <c:pt idx="1">
                  <c:v>66</c:v>
                </c:pt>
                <c:pt idx="2">
                  <c:v>11</c:v>
                </c:pt>
                <c:pt idx="3">
                  <c:v>53</c:v>
                </c:pt>
                <c:pt idx="4">
                  <c:v>481</c:v>
                </c:pt>
                <c:pt idx="5">
                  <c:v>151</c:v>
                </c:pt>
                <c:pt idx="6">
                  <c:v>371</c:v>
                </c:pt>
                <c:pt idx="7">
                  <c:v>201</c:v>
                </c:pt>
                <c:pt idx="8">
                  <c:v>6</c:v>
                </c:pt>
                <c:pt idx="9">
                  <c:v>36</c:v>
                </c:pt>
                <c:pt idx="10">
                  <c:v>176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8-894C-AF60-9AC75ED9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633648"/>
        <c:axId val="1624636768"/>
      </c:barChart>
      <c:catAx>
        <c:axId val="162463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636768"/>
        <c:crosses val="autoZero"/>
        <c:auto val="1"/>
        <c:lblAlgn val="ctr"/>
        <c:lblOffset val="100"/>
        <c:noMultiLvlLbl val="1"/>
      </c:catAx>
      <c:valAx>
        <c:axId val="162463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633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'Sutcliffe P'!$I$5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'Sutcliffe P'!$A$6:$A$13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'Sutcliffe P'!$I$6:$I$13</c:f>
              <c:numCache>
                <c:formatCode>0.00</c:formatCode>
                <c:ptCount val="8"/>
                <c:pt idx="0">
                  <c:v>4</c:v>
                </c:pt>
                <c:pt idx="1">
                  <c:v>11.333</c:v>
                </c:pt>
                <c:pt idx="2">
                  <c:v>27.713999999999999</c:v>
                </c:pt>
                <c:pt idx="3">
                  <c:v>7.25</c:v>
                </c:pt>
                <c:pt idx="4">
                  <c:v>24.332999999999998</c:v>
                </c:pt>
                <c:pt idx="5">
                  <c:v>16.667000000000002</c:v>
                </c:pt>
                <c:pt idx="6">
                  <c:v>4.5999999999999996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D-FF46-9D28-767FE6A04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851856"/>
        <c:axId val="1576854976"/>
      </c:barChart>
      <c:catAx>
        <c:axId val="157685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854976"/>
        <c:crosses val="autoZero"/>
        <c:auto val="1"/>
        <c:lblAlgn val="ctr"/>
        <c:lblOffset val="100"/>
        <c:noMultiLvlLbl val="1"/>
      </c:catAx>
      <c:valAx>
        <c:axId val="157685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851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[0]!taylp_yrs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[0]!taylp_batav</c:f>
              <c:numCache>
                <c:formatCode>0.00</c:formatCode>
                <c:ptCount val="32"/>
                <c:pt idx="0">
                  <c:v>6.4</c:v>
                </c:pt>
                <c:pt idx="1">
                  <c:v>10.4</c:v>
                </c:pt>
                <c:pt idx="2">
                  <c:v>7.7140000000000004</c:v>
                </c:pt>
                <c:pt idx="3">
                  <c:v>2.6</c:v>
                </c:pt>
                <c:pt idx="4">
                  <c:v>5.75</c:v>
                </c:pt>
                <c:pt idx="5">
                  <c:v>8.8569999999999993</c:v>
                </c:pt>
                <c:pt idx="6">
                  <c:v>10.111000000000001</c:v>
                </c:pt>
                <c:pt idx="7">
                  <c:v>22.832999999999998</c:v>
                </c:pt>
                <c:pt idx="8">
                  <c:v>13.385</c:v>
                </c:pt>
                <c:pt idx="9">
                  <c:v>7.4169999999999998</c:v>
                </c:pt>
                <c:pt idx="10">
                  <c:v>10.167</c:v>
                </c:pt>
                <c:pt idx="11">
                  <c:v>22.454999999999998</c:v>
                </c:pt>
                <c:pt idx="12">
                  <c:v>13.154</c:v>
                </c:pt>
                <c:pt idx="13">
                  <c:v>24</c:v>
                </c:pt>
                <c:pt idx="14">
                  <c:v>13.143000000000001</c:v>
                </c:pt>
                <c:pt idx="15">
                  <c:v>12.769</c:v>
                </c:pt>
                <c:pt idx="16">
                  <c:v>9.4</c:v>
                </c:pt>
                <c:pt idx="17">
                  <c:v>19.777999999999999</c:v>
                </c:pt>
                <c:pt idx="18">
                  <c:v>5.8890000000000002</c:v>
                </c:pt>
                <c:pt idx="19">
                  <c:v>8.4169999999999998</c:v>
                </c:pt>
                <c:pt idx="20">
                  <c:v>8</c:v>
                </c:pt>
                <c:pt idx="21">
                  <c:v>9</c:v>
                </c:pt>
                <c:pt idx="22">
                  <c:v>6.8</c:v>
                </c:pt>
                <c:pt idx="23">
                  <c:v>12.25</c:v>
                </c:pt>
                <c:pt idx="24">
                  <c:v>10.5</c:v>
                </c:pt>
                <c:pt idx="25">
                  <c:v>12.25</c:v>
                </c:pt>
                <c:pt idx="26">
                  <c:v>12.555555555555555</c:v>
                </c:pt>
                <c:pt idx="27">
                  <c:v>16</c:v>
                </c:pt>
                <c:pt idx="28">
                  <c:v>14</c:v>
                </c:pt>
                <c:pt idx="29">
                  <c:v>4.375</c:v>
                </c:pt>
                <c:pt idx="30">
                  <c:v>6.7142857142857144</c:v>
                </c:pt>
                <c:pt idx="31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E-C947-96B5-1781EBE7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889168"/>
        <c:axId val="1576892288"/>
      </c:barChart>
      <c:catAx>
        <c:axId val="157688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892288"/>
        <c:crosses val="autoZero"/>
        <c:auto val="1"/>
        <c:lblAlgn val="ctr"/>
        <c:lblOffset val="100"/>
        <c:noMultiLvlLbl val="1"/>
      </c:catAx>
      <c:valAx>
        <c:axId val="157689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889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'Taylor P'!$F$6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[0]!taylp_yrs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[0]!taylp_batrun</c:f>
              <c:numCache>
                <c:formatCode>General</c:formatCode>
                <c:ptCount val="32"/>
                <c:pt idx="0">
                  <c:v>32</c:v>
                </c:pt>
                <c:pt idx="1">
                  <c:v>52</c:v>
                </c:pt>
                <c:pt idx="2">
                  <c:v>54</c:v>
                </c:pt>
                <c:pt idx="3">
                  <c:v>13</c:v>
                </c:pt>
                <c:pt idx="4">
                  <c:v>23</c:v>
                </c:pt>
                <c:pt idx="5">
                  <c:v>62</c:v>
                </c:pt>
                <c:pt idx="6">
                  <c:v>91</c:v>
                </c:pt>
                <c:pt idx="7">
                  <c:v>274</c:v>
                </c:pt>
                <c:pt idx="8">
                  <c:v>174</c:v>
                </c:pt>
                <c:pt idx="9">
                  <c:v>89</c:v>
                </c:pt>
                <c:pt idx="10">
                  <c:v>122</c:v>
                </c:pt>
                <c:pt idx="11">
                  <c:v>247</c:v>
                </c:pt>
                <c:pt idx="12">
                  <c:v>171</c:v>
                </c:pt>
                <c:pt idx="13">
                  <c:v>192</c:v>
                </c:pt>
                <c:pt idx="14">
                  <c:v>184</c:v>
                </c:pt>
                <c:pt idx="15">
                  <c:v>166</c:v>
                </c:pt>
                <c:pt idx="16">
                  <c:v>94</c:v>
                </c:pt>
                <c:pt idx="17">
                  <c:v>178</c:v>
                </c:pt>
                <c:pt idx="18">
                  <c:v>53</c:v>
                </c:pt>
                <c:pt idx="19">
                  <c:v>101</c:v>
                </c:pt>
                <c:pt idx="20">
                  <c:v>72</c:v>
                </c:pt>
                <c:pt idx="21">
                  <c:v>27</c:v>
                </c:pt>
                <c:pt idx="22">
                  <c:v>34</c:v>
                </c:pt>
                <c:pt idx="23">
                  <c:v>98</c:v>
                </c:pt>
                <c:pt idx="24">
                  <c:v>84</c:v>
                </c:pt>
                <c:pt idx="25">
                  <c:v>49</c:v>
                </c:pt>
                <c:pt idx="26">
                  <c:v>113</c:v>
                </c:pt>
                <c:pt idx="27">
                  <c:v>192</c:v>
                </c:pt>
                <c:pt idx="28">
                  <c:v>196</c:v>
                </c:pt>
                <c:pt idx="29">
                  <c:v>35</c:v>
                </c:pt>
                <c:pt idx="30">
                  <c:v>47</c:v>
                </c:pt>
                <c:pt idx="3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1-4E4F-BBD0-033F6255A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916624"/>
        <c:axId val="1576919744"/>
      </c:barChart>
      <c:catAx>
        <c:axId val="157691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919744"/>
        <c:crosses val="autoZero"/>
        <c:auto val="1"/>
        <c:lblAlgn val="ctr"/>
        <c:lblOffset val="100"/>
        <c:noMultiLvlLbl val="1"/>
      </c:catAx>
      <c:valAx>
        <c:axId val="157691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916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Wickets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17830208333333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'Taylor P'!$D$66</c:f>
              <c:strCache>
                <c:ptCount val="1"/>
                <c:pt idx="0">
                  <c:v>Wickets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[0]!taylp_yrs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[0]!taylp_wkts</c:f>
              <c:numCache>
                <c:formatCode>General</c:formatCode>
                <c:ptCount val="32"/>
                <c:pt idx="0">
                  <c:v>0</c:v>
                </c:pt>
                <c:pt idx="1">
                  <c:v>2</c:v>
                </c:pt>
                <c:pt idx="2">
                  <c:v>22</c:v>
                </c:pt>
                <c:pt idx="3">
                  <c:v>5</c:v>
                </c:pt>
                <c:pt idx="4">
                  <c:v>21</c:v>
                </c:pt>
                <c:pt idx="5">
                  <c:v>2</c:v>
                </c:pt>
                <c:pt idx="6">
                  <c:v>6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11</c:v>
                </c:pt>
                <c:pt idx="11">
                  <c:v>5</c:v>
                </c:pt>
                <c:pt idx="12">
                  <c:v>9</c:v>
                </c:pt>
                <c:pt idx="13">
                  <c:v>6</c:v>
                </c:pt>
                <c:pt idx="14">
                  <c:v>14</c:v>
                </c:pt>
                <c:pt idx="15">
                  <c:v>11</c:v>
                </c:pt>
                <c:pt idx="16">
                  <c:v>7</c:v>
                </c:pt>
                <c:pt idx="17">
                  <c:v>12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6</c:v>
                </c:pt>
                <c:pt idx="22">
                  <c:v>7</c:v>
                </c:pt>
                <c:pt idx="23">
                  <c:v>13</c:v>
                </c:pt>
                <c:pt idx="24">
                  <c:v>7</c:v>
                </c:pt>
                <c:pt idx="25">
                  <c:v>3</c:v>
                </c:pt>
                <c:pt idx="26">
                  <c:v>8</c:v>
                </c:pt>
                <c:pt idx="27">
                  <c:v>8</c:v>
                </c:pt>
                <c:pt idx="28">
                  <c:v>16</c:v>
                </c:pt>
                <c:pt idx="29">
                  <c:v>8</c:v>
                </c:pt>
                <c:pt idx="30">
                  <c:v>15</c:v>
                </c:pt>
                <c:pt idx="3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CE-654E-BECF-12E48B432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774912"/>
        <c:axId val="1619778032"/>
      </c:barChart>
      <c:catAx>
        <c:axId val="161977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778032"/>
        <c:crosses val="autoZero"/>
        <c:auto val="1"/>
        <c:lblAlgn val="ctr"/>
        <c:lblOffset val="100"/>
        <c:tickLblSkip val="1"/>
        <c:noMultiLvlLbl val="1"/>
      </c:catAx>
      <c:valAx>
        <c:axId val="1619778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1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77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13420486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'Taylor P'!$I$66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[0]!taylp_yrs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[0]!taylp_bwlav</c:f>
              <c:numCache>
                <c:formatCode>0.00</c:formatCode>
                <c:ptCount val="32"/>
                <c:pt idx="0">
                  <c:v>0</c:v>
                </c:pt>
                <c:pt idx="1">
                  <c:v>22.5</c:v>
                </c:pt>
                <c:pt idx="2">
                  <c:v>11.136363636363637</c:v>
                </c:pt>
                <c:pt idx="3">
                  <c:v>32.799999999999997</c:v>
                </c:pt>
                <c:pt idx="4">
                  <c:v>15.571428571428571</c:v>
                </c:pt>
                <c:pt idx="5">
                  <c:v>83.5</c:v>
                </c:pt>
                <c:pt idx="6">
                  <c:v>12.5</c:v>
                </c:pt>
                <c:pt idx="7">
                  <c:v>18.153846153846153</c:v>
                </c:pt>
                <c:pt idx="8">
                  <c:v>44</c:v>
                </c:pt>
                <c:pt idx="9">
                  <c:v>34.571428571428569</c:v>
                </c:pt>
                <c:pt idx="10">
                  <c:v>13.454545454545455</c:v>
                </c:pt>
                <c:pt idx="11">
                  <c:v>38</c:v>
                </c:pt>
                <c:pt idx="12">
                  <c:v>17.444444444444443</c:v>
                </c:pt>
                <c:pt idx="13">
                  <c:v>9.5</c:v>
                </c:pt>
                <c:pt idx="14">
                  <c:v>11.642857142857142</c:v>
                </c:pt>
                <c:pt idx="15">
                  <c:v>13.181818181818182</c:v>
                </c:pt>
                <c:pt idx="16">
                  <c:v>15</c:v>
                </c:pt>
                <c:pt idx="17">
                  <c:v>11.083333333333334</c:v>
                </c:pt>
                <c:pt idx="18">
                  <c:v>19.571428571428573</c:v>
                </c:pt>
                <c:pt idx="19">
                  <c:v>25.8</c:v>
                </c:pt>
                <c:pt idx="20">
                  <c:v>32.142857142857146</c:v>
                </c:pt>
                <c:pt idx="21">
                  <c:v>31.5</c:v>
                </c:pt>
                <c:pt idx="22">
                  <c:v>13.142857142857142</c:v>
                </c:pt>
                <c:pt idx="23">
                  <c:v>19.615384615384617</c:v>
                </c:pt>
                <c:pt idx="24">
                  <c:v>20.571428571428573</c:v>
                </c:pt>
                <c:pt idx="25">
                  <c:v>48.666666666666664</c:v>
                </c:pt>
                <c:pt idx="26">
                  <c:v>28.625</c:v>
                </c:pt>
                <c:pt idx="27">
                  <c:v>35.125</c:v>
                </c:pt>
                <c:pt idx="28">
                  <c:v>22.1875</c:v>
                </c:pt>
                <c:pt idx="29">
                  <c:v>25.25</c:v>
                </c:pt>
                <c:pt idx="30">
                  <c:v>17.933333333333334</c:v>
                </c:pt>
                <c:pt idx="3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F-B847-8F4F-D523F3373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802464"/>
        <c:axId val="1619805584"/>
      </c:barChart>
      <c:catAx>
        <c:axId val="161980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05584"/>
        <c:crosses val="autoZero"/>
        <c:auto val="1"/>
        <c:lblAlgn val="ctr"/>
        <c:lblOffset val="100"/>
        <c:tickLblSkip val="1"/>
        <c:noMultiLvlLbl val="1"/>
      </c:catAx>
      <c:valAx>
        <c:axId val="1619805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024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025185185185"/>
          <c:y val="0.16931841523762101"/>
          <c:w val="0.81969555555555496"/>
          <c:h val="0.60460104166666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'Taylor P'!$H$66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[0]!taylp_yrs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[0]!taylp_bwlsr</c:f>
              <c:numCache>
                <c:formatCode>0.00</c:formatCode>
                <c:ptCount val="32"/>
                <c:pt idx="0">
                  <c:v>0</c:v>
                </c:pt>
                <c:pt idx="1">
                  <c:v>33</c:v>
                </c:pt>
                <c:pt idx="2">
                  <c:v>15.545454545454545</c:v>
                </c:pt>
                <c:pt idx="3">
                  <c:v>29.279999999999994</c:v>
                </c:pt>
                <c:pt idx="4">
                  <c:v>22.571428571428573</c:v>
                </c:pt>
                <c:pt idx="5">
                  <c:v>52.199999999999996</c:v>
                </c:pt>
                <c:pt idx="6">
                  <c:v>21</c:v>
                </c:pt>
                <c:pt idx="7">
                  <c:v>24.692307692307693</c:v>
                </c:pt>
                <c:pt idx="8">
                  <c:v>56</c:v>
                </c:pt>
                <c:pt idx="9">
                  <c:v>34.542857142857137</c:v>
                </c:pt>
                <c:pt idx="10">
                  <c:v>19.09090909090909</c:v>
                </c:pt>
                <c:pt idx="11">
                  <c:v>36</c:v>
                </c:pt>
                <c:pt idx="12">
                  <c:v>18</c:v>
                </c:pt>
                <c:pt idx="13">
                  <c:v>13.1</c:v>
                </c:pt>
                <c:pt idx="14">
                  <c:v>16.842857142857142</c:v>
                </c:pt>
                <c:pt idx="15">
                  <c:v>21.381818181818183</c:v>
                </c:pt>
                <c:pt idx="16">
                  <c:v>16.628571428571426</c:v>
                </c:pt>
                <c:pt idx="17">
                  <c:v>17</c:v>
                </c:pt>
                <c:pt idx="18">
                  <c:v>28.285714285714285</c:v>
                </c:pt>
                <c:pt idx="19">
                  <c:v>25.32</c:v>
                </c:pt>
                <c:pt idx="20">
                  <c:v>30.685714285714283</c:v>
                </c:pt>
                <c:pt idx="21">
                  <c:v>30</c:v>
                </c:pt>
                <c:pt idx="22">
                  <c:v>22.860000000000003</c:v>
                </c:pt>
                <c:pt idx="23">
                  <c:v>25.384615384615383</c:v>
                </c:pt>
                <c:pt idx="24">
                  <c:v>24</c:v>
                </c:pt>
                <c:pt idx="25">
                  <c:v>50</c:v>
                </c:pt>
                <c:pt idx="26">
                  <c:v>29.25</c:v>
                </c:pt>
                <c:pt idx="27">
                  <c:v>36</c:v>
                </c:pt>
                <c:pt idx="28">
                  <c:v>21.75</c:v>
                </c:pt>
                <c:pt idx="29">
                  <c:v>28.724999999999998</c:v>
                </c:pt>
                <c:pt idx="30">
                  <c:v>22.4</c:v>
                </c:pt>
                <c:pt idx="31">
                  <c:v>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C-2145-8E92-CF722E214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829600"/>
        <c:axId val="1619832720"/>
      </c:barChart>
      <c:catAx>
        <c:axId val="161982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32720"/>
        <c:crosses val="autoZero"/>
        <c:auto val="1"/>
        <c:lblAlgn val="ctr"/>
        <c:lblOffset val="100"/>
        <c:tickLblSkip val="1"/>
        <c:noMultiLvlLbl val="1"/>
      </c:catAx>
      <c:valAx>
        <c:axId val="1619832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29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0901076388888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'Taylor P'!$G$66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[0]!taylp_yrs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[0]!taylp_bwlec</c:f>
              <c:numCache>
                <c:formatCode>0.00</c:formatCode>
                <c:ptCount val="32"/>
                <c:pt idx="0">
                  <c:v>4</c:v>
                </c:pt>
                <c:pt idx="1">
                  <c:v>4.0909090909090908</c:v>
                </c:pt>
                <c:pt idx="2">
                  <c:v>4.2982456140350873</c:v>
                </c:pt>
                <c:pt idx="3">
                  <c:v>6.7213114754098369</c:v>
                </c:pt>
                <c:pt idx="4">
                  <c:v>4.1392405063291138</c:v>
                </c:pt>
                <c:pt idx="5">
                  <c:v>9.5977011494252888</c:v>
                </c:pt>
                <c:pt idx="6">
                  <c:v>3.5714285714285716</c:v>
                </c:pt>
                <c:pt idx="7">
                  <c:v>4.4112149532710276</c:v>
                </c:pt>
                <c:pt idx="8">
                  <c:v>4.7142857142857144</c:v>
                </c:pt>
                <c:pt idx="9">
                  <c:v>6.0049627791563278</c:v>
                </c:pt>
                <c:pt idx="10">
                  <c:v>4.2285714285714286</c:v>
                </c:pt>
                <c:pt idx="11">
                  <c:v>6.333333333333333</c:v>
                </c:pt>
                <c:pt idx="12">
                  <c:v>5.8148148148148149</c:v>
                </c:pt>
                <c:pt idx="13">
                  <c:v>4.3511450381679388</c:v>
                </c:pt>
                <c:pt idx="14">
                  <c:v>4.1475826972010177</c:v>
                </c:pt>
                <c:pt idx="15">
                  <c:v>3.6989795918367343</c:v>
                </c:pt>
                <c:pt idx="16">
                  <c:v>5.4123711340206189</c:v>
                </c:pt>
                <c:pt idx="17">
                  <c:v>3.9117647058823528</c:v>
                </c:pt>
                <c:pt idx="18">
                  <c:v>4.1515151515151514</c:v>
                </c:pt>
                <c:pt idx="19">
                  <c:v>6.1137440758293833</c:v>
                </c:pt>
                <c:pt idx="20">
                  <c:v>6.2849162011173192</c:v>
                </c:pt>
                <c:pt idx="21">
                  <c:v>6.3</c:v>
                </c:pt>
                <c:pt idx="22">
                  <c:v>3.4495688038995125</c:v>
                </c:pt>
                <c:pt idx="23">
                  <c:v>4.6363636363636367</c:v>
                </c:pt>
                <c:pt idx="24">
                  <c:v>5.1428571428571432</c:v>
                </c:pt>
                <c:pt idx="25">
                  <c:v>5.84</c:v>
                </c:pt>
                <c:pt idx="26">
                  <c:v>5.8717948717948714</c:v>
                </c:pt>
                <c:pt idx="27">
                  <c:v>5.854166666666667</c:v>
                </c:pt>
                <c:pt idx="28">
                  <c:v>6.1206896551724137</c:v>
                </c:pt>
                <c:pt idx="29">
                  <c:v>5.2741514360313317</c:v>
                </c:pt>
                <c:pt idx="30">
                  <c:v>4.8035714285714288</c:v>
                </c:pt>
                <c:pt idx="31">
                  <c:v>7.8518518518518521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3-C546-9EF6-1316169B2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857056"/>
        <c:axId val="1619860176"/>
      </c:barChart>
      <c:catAx>
        <c:axId val="1619857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60176"/>
        <c:crosses val="autoZero"/>
        <c:auto val="1"/>
        <c:lblAlgn val="ctr"/>
        <c:lblOffset val="100"/>
        <c:tickLblSkip val="1"/>
        <c:noMultiLvlLbl val="1"/>
      </c:catAx>
      <c:valAx>
        <c:axId val="161986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57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'Vivian M'!$F$6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'Vivian M'!$A$7:$A$10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'Vivian M'!$F$7:$F$10</c:f>
              <c:numCache>
                <c:formatCode>General</c:formatCode>
                <c:ptCount val="4"/>
                <c:pt idx="0">
                  <c:v>27</c:v>
                </c:pt>
                <c:pt idx="1">
                  <c:v>3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3-DC44-8B80-48DE1986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'Vivian M'!$I$6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'Vivian M'!$A$7:$A$10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'Vivian M'!$I$7:$I$10</c:f>
              <c:numCache>
                <c:formatCode>0.00</c:formatCode>
                <c:ptCount val="4"/>
                <c:pt idx="0">
                  <c:v>6.75</c:v>
                </c:pt>
                <c:pt idx="1">
                  <c:v>1.5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8-C744-B730-94DDD549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'Vivian M'!$D$37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'Vivian M'!$A$38:$A$40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'Vivian M'!$D$38:$D$40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9-AD47-BAB0-DA1A73BC2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48814814814801"/>
          <c:y val="0.16931841523762101"/>
          <c:w val="0.8032325925925920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'Barr S'!$I$6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[0]!barrs_yrs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[0]!barrs_batav</c:f>
              <c:numCache>
                <c:formatCode>0.00</c:formatCode>
                <c:ptCount val="12"/>
                <c:pt idx="0">
                  <c:v>2.25</c:v>
                </c:pt>
                <c:pt idx="1">
                  <c:v>11</c:v>
                </c:pt>
                <c:pt idx="2">
                  <c:v>11</c:v>
                </c:pt>
                <c:pt idx="3">
                  <c:v>17.667000000000002</c:v>
                </c:pt>
                <c:pt idx="4">
                  <c:v>48.1</c:v>
                </c:pt>
                <c:pt idx="5">
                  <c:v>25.167000000000002</c:v>
                </c:pt>
                <c:pt idx="6">
                  <c:v>74.2</c:v>
                </c:pt>
                <c:pt idx="7">
                  <c:v>100.5</c:v>
                </c:pt>
                <c:pt idx="8">
                  <c:v>2</c:v>
                </c:pt>
                <c:pt idx="9">
                  <c:v>36</c:v>
                </c:pt>
                <c:pt idx="10">
                  <c:v>58.667000000000002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9-1D4D-ADAD-46E09C10C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290416"/>
        <c:axId val="1574746560"/>
      </c:barChart>
      <c:catAx>
        <c:axId val="157529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746560"/>
        <c:crosses val="autoZero"/>
        <c:auto val="1"/>
        <c:lblAlgn val="ctr"/>
        <c:lblOffset val="100"/>
        <c:noMultiLvlLbl val="1"/>
      </c:catAx>
      <c:valAx>
        <c:axId val="157474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2904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'Vivian M'!$I$37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'Vivian M'!$A$38:$A$40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'Vivian M'!$I$38:$I$40</c:f>
              <c:numCache>
                <c:formatCode>0.00</c:formatCode>
                <c:ptCount val="3"/>
                <c:pt idx="0">
                  <c:v>34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C-0546-B8A9-30DC34A00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'Vivian M'!$G$37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'Vivian M'!$A$38:$A$40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'Vivian M'!$G$38:$G$40</c:f>
              <c:numCache>
                <c:formatCode>0.00</c:formatCode>
                <c:ptCount val="3"/>
                <c:pt idx="0">
                  <c:v>8.5</c:v>
                </c:pt>
                <c:pt idx="1">
                  <c:v>0</c:v>
                </c:pt>
                <c:pt idx="2">
                  <c:v>16.666666666666668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9-B943-AEB5-847707A32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'Vivian M'!$H$37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'Vivian M'!$A$38:$A$40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'Vivian M'!$H$38:$H$40</c:f>
              <c:numCache>
                <c:formatCode>0.00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4-964A-93C9-F41060365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84"/>
          <c:y val="0.16931841523762101"/>
          <c:w val="0.800880740740741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'Wood C'!$I$6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[0]!woodc_yrs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[0]!woodc_batav</c:f>
              <c:numCache>
                <c:formatCode>0.00</c:formatCode>
                <c:ptCount val="30"/>
                <c:pt idx="0">
                  <c:v>13.9</c:v>
                </c:pt>
                <c:pt idx="1">
                  <c:v>14</c:v>
                </c:pt>
                <c:pt idx="2">
                  <c:v>16.692</c:v>
                </c:pt>
                <c:pt idx="3">
                  <c:v>12.071</c:v>
                </c:pt>
                <c:pt idx="4">
                  <c:v>5.9</c:v>
                </c:pt>
                <c:pt idx="5">
                  <c:v>16.125</c:v>
                </c:pt>
                <c:pt idx="6">
                  <c:v>19.332999999999998</c:v>
                </c:pt>
                <c:pt idx="7">
                  <c:v>33.4</c:v>
                </c:pt>
                <c:pt idx="8">
                  <c:v>18.667000000000002</c:v>
                </c:pt>
                <c:pt idx="9">
                  <c:v>14.5</c:v>
                </c:pt>
                <c:pt idx="10">
                  <c:v>12.2</c:v>
                </c:pt>
                <c:pt idx="11">
                  <c:v>24.25</c:v>
                </c:pt>
                <c:pt idx="12">
                  <c:v>19.856999999999999</c:v>
                </c:pt>
                <c:pt idx="13">
                  <c:v>11.111000000000001</c:v>
                </c:pt>
                <c:pt idx="14">
                  <c:v>17.308</c:v>
                </c:pt>
                <c:pt idx="15">
                  <c:v>18.332999999999998</c:v>
                </c:pt>
                <c:pt idx="16">
                  <c:v>14</c:v>
                </c:pt>
                <c:pt idx="17">
                  <c:v>16.667000000000002</c:v>
                </c:pt>
                <c:pt idx="18">
                  <c:v>11</c:v>
                </c:pt>
                <c:pt idx="19">
                  <c:v>8.6</c:v>
                </c:pt>
                <c:pt idx="20">
                  <c:v>26.5</c:v>
                </c:pt>
                <c:pt idx="21">
                  <c:v>9.3333333333333339</c:v>
                </c:pt>
                <c:pt idx="22">
                  <c:v>4.5</c:v>
                </c:pt>
                <c:pt idx="23">
                  <c:v>3.25</c:v>
                </c:pt>
                <c:pt idx="24">
                  <c:v>30</c:v>
                </c:pt>
                <c:pt idx="25">
                  <c:v>18.125</c:v>
                </c:pt>
                <c:pt idx="26">
                  <c:v>1.5</c:v>
                </c:pt>
                <c:pt idx="27">
                  <c:v>0</c:v>
                </c:pt>
                <c:pt idx="28">
                  <c:v>6</c:v>
                </c:pt>
                <c:pt idx="29">
                  <c:v>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7-354C-866B-7A8E9EDD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894432"/>
        <c:axId val="1619897552"/>
      </c:barChart>
      <c:catAx>
        <c:axId val="161989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97552"/>
        <c:crosses val="autoZero"/>
        <c:auto val="1"/>
        <c:lblAlgn val="ctr"/>
        <c:lblOffset val="100"/>
        <c:noMultiLvlLbl val="1"/>
      </c:catAx>
      <c:valAx>
        <c:axId val="1619897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894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'Wood C'!$F$6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[0]!woodc_yrs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[0]!woodc_batrun</c:f>
              <c:numCache>
                <c:formatCode>General</c:formatCode>
                <c:ptCount val="30"/>
                <c:pt idx="0">
                  <c:v>139</c:v>
                </c:pt>
                <c:pt idx="1">
                  <c:v>98</c:v>
                </c:pt>
                <c:pt idx="2">
                  <c:v>217</c:v>
                </c:pt>
                <c:pt idx="3">
                  <c:v>169</c:v>
                </c:pt>
                <c:pt idx="4">
                  <c:v>59</c:v>
                </c:pt>
                <c:pt idx="5">
                  <c:v>129</c:v>
                </c:pt>
                <c:pt idx="6">
                  <c:v>116</c:v>
                </c:pt>
                <c:pt idx="7">
                  <c:v>167</c:v>
                </c:pt>
                <c:pt idx="8">
                  <c:v>224</c:v>
                </c:pt>
                <c:pt idx="9">
                  <c:v>145</c:v>
                </c:pt>
                <c:pt idx="10">
                  <c:v>122</c:v>
                </c:pt>
                <c:pt idx="11">
                  <c:v>194</c:v>
                </c:pt>
                <c:pt idx="12">
                  <c:v>139</c:v>
                </c:pt>
                <c:pt idx="13">
                  <c:v>100</c:v>
                </c:pt>
                <c:pt idx="14">
                  <c:v>225</c:v>
                </c:pt>
                <c:pt idx="15">
                  <c:v>110</c:v>
                </c:pt>
                <c:pt idx="16">
                  <c:v>70</c:v>
                </c:pt>
                <c:pt idx="17">
                  <c:v>50</c:v>
                </c:pt>
                <c:pt idx="18">
                  <c:v>44</c:v>
                </c:pt>
                <c:pt idx="19">
                  <c:v>43</c:v>
                </c:pt>
                <c:pt idx="20">
                  <c:v>106</c:v>
                </c:pt>
                <c:pt idx="21">
                  <c:v>56</c:v>
                </c:pt>
                <c:pt idx="22">
                  <c:v>18</c:v>
                </c:pt>
                <c:pt idx="23">
                  <c:v>13</c:v>
                </c:pt>
                <c:pt idx="24">
                  <c:v>30</c:v>
                </c:pt>
                <c:pt idx="25">
                  <c:v>145</c:v>
                </c:pt>
                <c:pt idx="26">
                  <c:v>6</c:v>
                </c:pt>
                <c:pt idx="27">
                  <c:v>0</c:v>
                </c:pt>
                <c:pt idx="28">
                  <c:v>6</c:v>
                </c:pt>
                <c:pt idx="29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F-9047-AC9E-46EE7537F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932208"/>
        <c:axId val="1576935328"/>
      </c:barChart>
      <c:catAx>
        <c:axId val="157693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935328"/>
        <c:crosses val="autoZero"/>
        <c:auto val="1"/>
        <c:lblAlgn val="ctr"/>
        <c:lblOffset val="100"/>
        <c:noMultiLvlLbl val="1"/>
      </c:catAx>
      <c:valAx>
        <c:axId val="157693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932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'Wood C'!$D$64</c:f>
              <c:strCache>
                <c:ptCount val="1"/>
                <c:pt idx="0">
                  <c:v>Wickets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[0]!woodc_yrs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[0]!woodc_wkts</c:f>
              <c:numCache>
                <c:formatCode>General</c:formatCode>
                <c:ptCount val="30"/>
                <c:pt idx="0">
                  <c:v>19</c:v>
                </c:pt>
                <c:pt idx="1">
                  <c:v>18</c:v>
                </c:pt>
                <c:pt idx="2">
                  <c:v>14</c:v>
                </c:pt>
                <c:pt idx="3">
                  <c:v>20</c:v>
                </c:pt>
                <c:pt idx="4">
                  <c:v>20</c:v>
                </c:pt>
                <c:pt idx="5">
                  <c:v>22</c:v>
                </c:pt>
                <c:pt idx="6">
                  <c:v>8</c:v>
                </c:pt>
                <c:pt idx="7">
                  <c:v>25</c:v>
                </c:pt>
                <c:pt idx="8">
                  <c:v>20</c:v>
                </c:pt>
                <c:pt idx="9">
                  <c:v>18</c:v>
                </c:pt>
                <c:pt idx="10">
                  <c:v>10</c:v>
                </c:pt>
                <c:pt idx="11">
                  <c:v>21</c:v>
                </c:pt>
                <c:pt idx="12">
                  <c:v>27</c:v>
                </c:pt>
                <c:pt idx="13">
                  <c:v>5</c:v>
                </c:pt>
                <c:pt idx="14">
                  <c:v>16</c:v>
                </c:pt>
                <c:pt idx="15">
                  <c:v>11</c:v>
                </c:pt>
                <c:pt idx="16">
                  <c:v>6</c:v>
                </c:pt>
                <c:pt idx="17">
                  <c:v>16</c:v>
                </c:pt>
                <c:pt idx="18">
                  <c:v>18</c:v>
                </c:pt>
                <c:pt idx="19">
                  <c:v>17</c:v>
                </c:pt>
                <c:pt idx="20">
                  <c:v>14</c:v>
                </c:pt>
                <c:pt idx="21">
                  <c:v>13</c:v>
                </c:pt>
                <c:pt idx="22">
                  <c:v>10</c:v>
                </c:pt>
                <c:pt idx="23">
                  <c:v>10</c:v>
                </c:pt>
                <c:pt idx="24">
                  <c:v>0</c:v>
                </c:pt>
                <c:pt idx="25">
                  <c:v>8</c:v>
                </c:pt>
                <c:pt idx="26">
                  <c:v>9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244E-96F7-A70B7BFC0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966800"/>
        <c:axId val="1576969920"/>
      </c:barChart>
      <c:catAx>
        <c:axId val="157696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969920"/>
        <c:crosses val="autoZero"/>
        <c:auto val="1"/>
        <c:lblAlgn val="ctr"/>
        <c:lblOffset val="100"/>
        <c:noMultiLvlLbl val="1"/>
      </c:catAx>
      <c:valAx>
        <c:axId val="157696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966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72888888888901"/>
          <c:y val="0.16931841523762101"/>
          <c:w val="0.8149918518518519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'Wood C'!$I$64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 wrap="square" lIns="396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[0]!woodc_yrs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[0]!woodc_bwlav</c:f>
              <c:numCache>
                <c:formatCode>0.00</c:formatCode>
                <c:ptCount val="30"/>
                <c:pt idx="0">
                  <c:v>18.578947368421051</c:v>
                </c:pt>
                <c:pt idx="1">
                  <c:v>20.833333333333332</c:v>
                </c:pt>
                <c:pt idx="2">
                  <c:v>22.5</c:v>
                </c:pt>
                <c:pt idx="3">
                  <c:v>17</c:v>
                </c:pt>
                <c:pt idx="4">
                  <c:v>15.45</c:v>
                </c:pt>
                <c:pt idx="5">
                  <c:v>20.272727272727273</c:v>
                </c:pt>
                <c:pt idx="6">
                  <c:v>27.75</c:v>
                </c:pt>
                <c:pt idx="7">
                  <c:v>10.84</c:v>
                </c:pt>
                <c:pt idx="8">
                  <c:v>22.75</c:v>
                </c:pt>
                <c:pt idx="9">
                  <c:v>23.888888888888889</c:v>
                </c:pt>
                <c:pt idx="10">
                  <c:v>16.2</c:v>
                </c:pt>
                <c:pt idx="11">
                  <c:v>18.333333333333332</c:v>
                </c:pt>
                <c:pt idx="12">
                  <c:v>12.074074074074074</c:v>
                </c:pt>
                <c:pt idx="13">
                  <c:v>16.600000000000001</c:v>
                </c:pt>
                <c:pt idx="14">
                  <c:v>14.875</c:v>
                </c:pt>
                <c:pt idx="15">
                  <c:v>26.09090909090909</c:v>
                </c:pt>
                <c:pt idx="16">
                  <c:v>22.333333333333332</c:v>
                </c:pt>
                <c:pt idx="17">
                  <c:v>20.4375</c:v>
                </c:pt>
                <c:pt idx="18">
                  <c:v>15.666666666666666</c:v>
                </c:pt>
                <c:pt idx="19">
                  <c:v>19.764705882352942</c:v>
                </c:pt>
                <c:pt idx="20">
                  <c:v>30.5</c:v>
                </c:pt>
                <c:pt idx="21">
                  <c:v>22.53846153846154</c:v>
                </c:pt>
                <c:pt idx="22">
                  <c:v>25.2</c:v>
                </c:pt>
                <c:pt idx="23">
                  <c:v>25</c:v>
                </c:pt>
                <c:pt idx="24">
                  <c:v>0</c:v>
                </c:pt>
                <c:pt idx="25">
                  <c:v>37.125</c:v>
                </c:pt>
                <c:pt idx="26">
                  <c:v>32.666666666666664</c:v>
                </c:pt>
                <c:pt idx="27">
                  <c:v>55</c:v>
                </c:pt>
                <c:pt idx="28">
                  <c:v>42</c:v>
                </c:pt>
                <c:pt idx="2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9-974A-B774-AD50B3501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994160"/>
        <c:axId val="1576997280"/>
      </c:barChart>
      <c:catAx>
        <c:axId val="157699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997280"/>
        <c:crosses val="autoZero"/>
        <c:auto val="1"/>
        <c:lblAlgn val="ctr"/>
        <c:lblOffset val="100"/>
        <c:noMultiLvlLbl val="1"/>
      </c:catAx>
      <c:valAx>
        <c:axId val="157699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994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'Wood C'!$G$64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[0]!woodc_yrs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[0]!woodc_bwlec</c:f>
              <c:numCache>
                <c:formatCode>0.00</c:formatCode>
                <c:ptCount val="30"/>
                <c:pt idx="0">
                  <c:v>4.3580246913580245</c:v>
                </c:pt>
                <c:pt idx="1">
                  <c:v>3.865979381443299</c:v>
                </c:pt>
                <c:pt idx="2">
                  <c:v>3.6416184971098264</c:v>
                </c:pt>
                <c:pt idx="3">
                  <c:v>3.644158628081458</c:v>
                </c:pt>
                <c:pt idx="4">
                  <c:v>4.0604467805519056</c:v>
                </c:pt>
                <c:pt idx="5">
                  <c:v>3.484375</c:v>
                </c:pt>
                <c:pt idx="6">
                  <c:v>3.5238095238095237</c:v>
                </c:pt>
                <c:pt idx="7">
                  <c:v>4.0148148148148151</c:v>
                </c:pt>
                <c:pt idx="8">
                  <c:v>4.972677595628415</c:v>
                </c:pt>
                <c:pt idx="9">
                  <c:v>5.443037974683544</c:v>
                </c:pt>
                <c:pt idx="10">
                  <c:v>3.103448275862069</c:v>
                </c:pt>
                <c:pt idx="11">
                  <c:v>3.737864077669903</c:v>
                </c:pt>
                <c:pt idx="12">
                  <c:v>3.286290322580645</c:v>
                </c:pt>
                <c:pt idx="13">
                  <c:v>4.1500000000000004</c:v>
                </c:pt>
                <c:pt idx="14">
                  <c:v>4.76</c:v>
                </c:pt>
                <c:pt idx="15">
                  <c:v>4.4153846153846157</c:v>
                </c:pt>
                <c:pt idx="16">
                  <c:v>3.9411764705882355</c:v>
                </c:pt>
                <c:pt idx="17">
                  <c:v>3.8290398126463696</c:v>
                </c:pt>
                <c:pt idx="18">
                  <c:v>4</c:v>
                </c:pt>
                <c:pt idx="19">
                  <c:v>4.732394366197183</c:v>
                </c:pt>
                <c:pt idx="20">
                  <c:v>5.5963302752293584</c:v>
                </c:pt>
                <c:pt idx="21">
                  <c:v>4.9661016949152543</c:v>
                </c:pt>
                <c:pt idx="22">
                  <c:v>4.3448275862068968</c:v>
                </c:pt>
                <c:pt idx="23">
                  <c:v>4.5454545454545459</c:v>
                </c:pt>
                <c:pt idx="24">
                  <c:v>4</c:v>
                </c:pt>
                <c:pt idx="25">
                  <c:v>5.5</c:v>
                </c:pt>
                <c:pt idx="26">
                  <c:v>4.2608695652173916</c:v>
                </c:pt>
                <c:pt idx="27">
                  <c:v>6.1111111111111107</c:v>
                </c:pt>
                <c:pt idx="28">
                  <c:v>6.4615384615384617</c:v>
                </c:pt>
                <c:pt idx="29">
                  <c:v>6.2727272727272725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3-0D42-9428-662ADEB9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021520"/>
        <c:axId val="1577024640"/>
      </c:barChart>
      <c:catAx>
        <c:axId val="157702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7024640"/>
        <c:crosses val="autoZero"/>
        <c:auto val="1"/>
        <c:lblAlgn val="ctr"/>
        <c:lblOffset val="100"/>
        <c:noMultiLvlLbl val="1"/>
      </c:catAx>
      <c:valAx>
        <c:axId val="157702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7021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'Wood C'!$H$64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2700000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[0]!woodc_yrs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[0]!woodc_bwlsr</c:f>
              <c:numCache>
                <c:formatCode>0.00</c:formatCode>
                <c:ptCount val="30"/>
                <c:pt idx="0">
                  <c:v>25.578947368421051</c:v>
                </c:pt>
                <c:pt idx="1">
                  <c:v>32.333333333333336</c:v>
                </c:pt>
                <c:pt idx="2">
                  <c:v>37.071428571428569</c:v>
                </c:pt>
                <c:pt idx="3">
                  <c:v>27.99</c:v>
                </c:pt>
                <c:pt idx="4">
                  <c:v>22.83</c:v>
                </c:pt>
                <c:pt idx="5">
                  <c:v>34.909090909090907</c:v>
                </c:pt>
                <c:pt idx="6">
                  <c:v>47.25</c:v>
                </c:pt>
                <c:pt idx="7">
                  <c:v>16.2</c:v>
                </c:pt>
                <c:pt idx="8">
                  <c:v>27.45</c:v>
                </c:pt>
                <c:pt idx="9">
                  <c:v>26.333333333333332</c:v>
                </c:pt>
                <c:pt idx="10">
                  <c:v>31.320000000000004</c:v>
                </c:pt>
                <c:pt idx="11">
                  <c:v>29.428571428571427</c:v>
                </c:pt>
                <c:pt idx="12">
                  <c:v>22.044444444444448</c:v>
                </c:pt>
                <c:pt idx="13">
                  <c:v>24</c:v>
                </c:pt>
                <c:pt idx="14">
                  <c:v>18.75</c:v>
                </c:pt>
                <c:pt idx="15">
                  <c:v>35.454545454545453</c:v>
                </c:pt>
                <c:pt idx="16">
                  <c:v>34</c:v>
                </c:pt>
                <c:pt idx="17">
                  <c:v>32.025000000000006</c:v>
                </c:pt>
                <c:pt idx="18">
                  <c:v>23.5</c:v>
                </c:pt>
                <c:pt idx="19">
                  <c:v>25.058823529411764</c:v>
                </c:pt>
                <c:pt idx="20">
                  <c:v>32.699999999999996</c:v>
                </c:pt>
                <c:pt idx="21">
                  <c:v>27.23076923076923</c:v>
                </c:pt>
                <c:pt idx="22">
                  <c:v>34.799999999999997</c:v>
                </c:pt>
                <c:pt idx="23">
                  <c:v>33</c:v>
                </c:pt>
                <c:pt idx="24">
                  <c:v>0</c:v>
                </c:pt>
                <c:pt idx="25">
                  <c:v>40.5</c:v>
                </c:pt>
                <c:pt idx="26">
                  <c:v>46</c:v>
                </c:pt>
                <c:pt idx="27">
                  <c:v>54</c:v>
                </c:pt>
                <c:pt idx="28">
                  <c:v>39</c:v>
                </c:pt>
                <c:pt idx="29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2-C54F-829F-45E391141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920256"/>
        <c:axId val="1619923376"/>
      </c:barChart>
      <c:catAx>
        <c:axId val="16199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23376"/>
        <c:crosses val="autoZero"/>
        <c:auto val="1"/>
        <c:lblAlgn val="ctr"/>
        <c:lblOffset val="100"/>
        <c:noMultiLvlLbl val="1"/>
      </c:catAx>
      <c:valAx>
        <c:axId val="1619923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20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[0]!carsa_yrs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[0]!carsa_batav</c:f>
              <c:numCache>
                <c:formatCode>0.00</c:formatCode>
                <c:ptCount val="24"/>
                <c:pt idx="0">
                  <c:v>10.6</c:v>
                </c:pt>
                <c:pt idx="1">
                  <c:v>35.6</c:v>
                </c:pt>
                <c:pt idx="2">
                  <c:v>10.5</c:v>
                </c:pt>
                <c:pt idx="3">
                  <c:v>19.111000000000001</c:v>
                </c:pt>
                <c:pt idx="4">
                  <c:v>10.333</c:v>
                </c:pt>
                <c:pt idx="5">
                  <c:v>0</c:v>
                </c:pt>
                <c:pt idx="6">
                  <c:v>26.8</c:v>
                </c:pt>
                <c:pt idx="7">
                  <c:v>17</c:v>
                </c:pt>
                <c:pt idx="8">
                  <c:v>20.692</c:v>
                </c:pt>
                <c:pt idx="9">
                  <c:v>30.832999999999998</c:v>
                </c:pt>
                <c:pt idx="10">
                  <c:v>18.462</c:v>
                </c:pt>
                <c:pt idx="11">
                  <c:v>23.571000000000002</c:v>
                </c:pt>
                <c:pt idx="12">
                  <c:v>20.922999999999998</c:v>
                </c:pt>
                <c:pt idx="13">
                  <c:v>27.077000000000002</c:v>
                </c:pt>
                <c:pt idx="14">
                  <c:v>33.817999999999998</c:v>
                </c:pt>
                <c:pt idx="15">
                  <c:v>21.4</c:v>
                </c:pt>
                <c:pt idx="16">
                  <c:v>10.778</c:v>
                </c:pt>
                <c:pt idx="17">
                  <c:v>18.399999999999999</c:v>
                </c:pt>
                <c:pt idx="18">
                  <c:v>31.332999999999998</c:v>
                </c:pt>
                <c:pt idx="19">
                  <c:v>21</c:v>
                </c:pt>
                <c:pt idx="20">
                  <c:v>18.5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D-C646-B92D-4580BBDCA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892096"/>
        <c:axId val="1624680000"/>
      </c:barChart>
      <c:catAx>
        <c:axId val="162689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680000"/>
        <c:crosses val="autoZero"/>
        <c:auto val="1"/>
        <c:lblAlgn val="ctr"/>
        <c:lblOffset val="100"/>
        <c:noMultiLvlLbl val="1"/>
      </c:catAx>
      <c:valAx>
        <c:axId val="162468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Runs/Inn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92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'Barr S'!$D$44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[0]!barrs_yrs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[0]!barrs_wkt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12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A-F943-A561-41DB20CDE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4468048"/>
        <c:axId val="1627659568"/>
      </c:barChart>
      <c:catAx>
        <c:axId val="154446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659568"/>
        <c:crosses val="autoZero"/>
        <c:auto val="1"/>
        <c:lblAlgn val="ctr"/>
        <c:lblOffset val="100"/>
        <c:noMultiLvlLbl val="1"/>
      </c:catAx>
      <c:valAx>
        <c:axId val="162765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4468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'Carsberg T'!$F$6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[0]!carsa_yrs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[0]!carsa_batrun</c:f>
              <c:numCache>
                <c:formatCode>General</c:formatCode>
                <c:ptCount val="24"/>
                <c:pt idx="0">
                  <c:v>53</c:v>
                </c:pt>
                <c:pt idx="1">
                  <c:v>178</c:v>
                </c:pt>
                <c:pt idx="2">
                  <c:v>84</c:v>
                </c:pt>
                <c:pt idx="3">
                  <c:v>172</c:v>
                </c:pt>
                <c:pt idx="4">
                  <c:v>31</c:v>
                </c:pt>
                <c:pt idx="5">
                  <c:v>0</c:v>
                </c:pt>
                <c:pt idx="6">
                  <c:v>268</c:v>
                </c:pt>
                <c:pt idx="7">
                  <c:v>119</c:v>
                </c:pt>
                <c:pt idx="8">
                  <c:v>269</c:v>
                </c:pt>
                <c:pt idx="9">
                  <c:v>370</c:v>
                </c:pt>
                <c:pt idx="10">
                  <c:v>240</c:v>
                </c:pt>
                <c:pt idx="11">
                  <c:v>165</c:v>
                </c:pt>
                <c:pt idx="12">
                  <c:v>272</c:v>
                </c:pt>
                <c:pt idx="13">
                  <c:v>352</c:v>
                </c:pt>
                <c:pt idx="14">
                  <c:v>372</c:v>
                </c:pt>
                <c:pt idx="15">
                  <c:v>214</c:v>
                </c:pt>
                <c:pt idx="16">
                  <c:v>97</c:v>
                </c:pt>
                <c:pt idx="17">
                  <c:v>92</c:v>
                </c:pt>
                <c:pt idx="18">
                  <c:v>188</c:v>
                </c:pt>
                <c:pt idx="19">
                  <c:v>63</c:v>
                </c:pt>
                <c:pt idx="20">
                  <c:v>37</c:v>
                </c:pt>
                <c:pt idx="21">
                  <c:v>81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A-7447-8FAD-8EF179C5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704992"/>
        <c:axId val="1624708112"/>
      </c:barChart>
      <c:catAx>
        <c:axId val="1624704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708112"/>
        <c:crosses val="autoZero"/>
        <c:auto val="1"/>
        <c:lblAlgn val="ctr"/>
        <c:lblOffset val="100"/>
        <c:noMultiLvlLbl val="1"/>
      </c:catAx>
      <c:valAx>
        <c:axId val="162470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1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704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40887281331213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74514574491"/>
          <c:y val="0.21674915948725601"/>
          <c:w val="0.83497637365346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'Gould P'!$A$6:$A$28</c:f>
              <c:numCache>
                <c:formatCode>General</c:formatCode>
                <c:ptCount val="2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</c:numCache>
            </c:numRef>
          </c:cat>
          <c:val>
            <c:numRef>
              <c:f>'Gould P'!$I$6:$I$28</c:f>
              <c:numCache>
                <c:formatCode>0.00</c:formatCode>
                <c:ptCount val="23"/>
                <c:pt idx="0">
                  <c:v>8</c:v>
                </c:pt>
                <c:pt idx="1">
                  <c:v>40.5</c:v>
                </c:pt>
                <c:pt idx="2">
                  <c:v>25</c:v>
                </c:pt>
                <c:pt idx="3">
                  <c:v>28.125</c:v>
                </c:pt>
                <c:pt idx="4">
                  <c:v>22</c:v>
                </c:pt>
                <c:pt idx="5">
                  <c:v>24.5</c:v>
                </c:pt>
                <c:pt idx="6">
                  <c:v>31.4</c:v>
                </c:pt>
                <c:pt idx="7">
                  <c:v>20.375</c:v>
                </c:pt>
                <c:pt idx="8">
                  <c:v>26</c:v>
                </c:pt>
                <c:pt idx="9">
                  <c:v>24.583333333333332</c:v>
                </c:pt>
                <c:pt idx="10">
                  <c:v>22.90909090909091</c:v>
                </c:pt>
                <c:pt idx="11">
                  <c:v>22.923076923076923</c:v>
                </c:pt>
                <c:pt idx="12">
                  <c:v>35.272727272727273</c:v>
                </c:pt>
                <c:pt idx="13">
                  <c:v>37.583333333333336</c:v>
                </c:pt>
                <c:pt idx="14">
                  <c:v>24.083333333333332</c:v>
                </c:pt>
                <c:pt idx="15">
                  <c:v>28</c:v>
                </c:pt>
                <c:pt idx="16">
                  <c:v>18.666666666666668</c:v>
                </c:pt>
                <c:pt idx="17">
                  <c:v>24.571428571428573</c:v>
                </c:pt>
                <c:pt idx="18">
                  <c:v>17.142857142857142</c:v>
                </c:pt>
                <c:pt idx="19">
                  <c:v>11.714285714285714</c:v>
                </c:pt>
                <c:pt idx="20">
                  <c:v>5</c:v>
                </c:pt>
                <c:pt idx="21">
                  <c:v>65</c:v>
                </c:pt>
                <c:pt idx="2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7-1547-A726-B149F0A25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323008"/>
        <c:axId val="1619325328"/>
      </c:barChart>
      <c:catAx>
        <c:axId val="16193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325328"/>
        <c:crosses val="autoZero"/>
        <c:auto val="1"/>
        <c:lblAlgn val="ctr"/>
        <c:lblOffset val="100"/>
        <c:noMultiLvlLbl val="1"/>
      </c:catAx>
      <c:valAx>
        <c:axId val="1619325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323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Runs</a:t>
            </a:r>
          </a:p>
        </c:rich>
      </c:tx>
      <c:layout>
        <c:manualLayout>
          <c:xMode val="edge"/>
          <c:yMode val="edge"/>
          <c:x val="0.45945907252993901"/>
          <c:y val="3.7037037037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23009603355797E-2"/>
          <c:y val="0.22685210825840499"/>
          <c:w val="0.84520808470652298"/>
          <c:h val="0.620371071563801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'Gould P'!$A$6:$A$28</c:f>
              <c:numCache>
                <c:formatCode>General</c:formatCode>
                <c:ptCount val="2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</c:numCache>
            </c:numRef>
          </c:cat>
          <c:val>
            <c:numRef>
              <c:f>'Gould P'!$F$6:$F$28</c:f>
              <c:numCache>
                <c:formatCode>General</c:formatCode>
                <c:ptCount val="23"/>
                <c:pt idx="0">
                  <c:v>64</c:v>
                </c:pt>
                <c:pt idx="1">
                  <c:v>405</c:v>
                </c:pt>
                <c:pt idx="2">
                  <c:v>275</c:v>
                </c:pt>
                <c:pt idx="3">
                  <c:v>450</c:v>
                </c:pt>
                <c:pt idx="4">
                  <c:v>264</c:v>
                </c:pt>
                <c:pt idx="5">
                  <c:v>392</c:v>
                </c:pt>
                <c:pt idx="6">
                  <c:v>471</c:v>
                </c:pt>
                <c:pt idx="7">
                  <c:v>326</c:v>
                </c:pt>
                <c:pt idx="8">
                  <c:v>338</c:v>
                </c:pt>
                <c:pt idx="9">
                  <c:v>295</c:v>
                </c:pt>
                <c:pt idx="10">
                  <c:v>252</c:v>
                </c:pt>
                <c:pt idx="11">
                  <c:v>298</c:v>
                </c:pt>
                <c:pt idx="12">
                  <c:v>388</c:v>
                </c:pt>
                <c:pt idx="13">
                  <c:v>451</c:v>
                </c:pt>
                <c:pt idx="14">
                  <c:v>289</c:v>
                </c:pt>
                <c:pt idx="15">
                  <c:v>308</c:v>
                </c:pt>
                <c:pt idx="16">
                  <c:v>224</c:v>
                </c:pt>
                <c:pt idx="17">
                  <c:v>172</c:v>
                </c:pt>
                <c:pt idx="18">
                  <c:v>120</c:v>
                </c:pt>
                <c:pt idx="19">
                  <c:v>82</c:v>
                </c:pt>
                <c:pt idx="20">
                  <c:v>5</c:v>
                </c:pt>
                <c:pt idx="21">
                  <c:v>65</c:v>
                </c:pt>
                <c:pt idx="2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1-C74B-A300-6A93C6AAB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344928"/>
        <c:axId val="1619347248"/>
      </c:barChart>
      <c:catAx>
        <c:axId val="16193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347248"/>
        <c:crosses val="autoZero"/>
        <c:auto val="1"/>
        <c:lblAlgn val="ctr"/>
        <c:lblOffset val="100"/>
        <c:noMultiLvlLbl val="1"/>
      </c:catAx>
      <c:valAx>
        <c:axId val="161934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344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40887281331213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74514574491"/>
          <c:y val="0.21674915948725601"/>
          <c:w val="0.83497637365346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'Gould P'!$A$54:$A$76</c:f>
              <c:numCache>
                <c:formatCode>General</c:formatCode>
                <c:ptCount val="2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</c:numCache>
            </c:numRef>
          </c:cat>
          <c:val>
            <c:numRef>
              <c:f>'Gould P'!$I$54:$I$76</c:f>
              <c:numCache>
                <c:formatCode>0.00</c:formatCode>
                <c:ptCount val="23"/>
                <c:pt idx="0">
                  <c:v>6.5</c:v>
                </c:pt>
                <c:pt idx="2">
                  <c:v>15.4</c:v>
                </c:pt>
                <c:pt idx="3">
                  <c:v>12.263157894736842</c:v>
                </c:pt>
                <c:pt idx="4">
                  <c:v>25.666666666666668</c:v>
                </c:pt>
                <c:pt idx="5">
                  <c:v>27.833333333333332</c:v>
                </c:pt>
                <c:pt idx="6">
                  <c:v>15.952380952380953</c:v>
                </c:pt>
                <c:pt idx="7">
                  <c:v>12.807692307692308</c:v>
                </c:pt>
                <c:pt idx="8">
                  <c:v>33.625</c:v>
                </c:pt>
                <c:pt idx="9">
                  <c:v>16.454545454545453</c:v>
                </c:pt>
                <c:pt idx="10">
                  <c:v>14.125</c:v>
                </c:pt>
                <c:pt idx="11">
                  <c:v>20.5</c:v>
                </c:pt>
                <c:pt idx="12">
                  <c:v>11.333333333333334</c:v>
                </c:pt>
                <c:pt idx="13">
                  <c:v>22.25</c:v>
                </c:pt>
                <c:pt idx="14">
                  <c:v>0</c:v>
                </c:pt>
                <c:pt idx="15">
                  <c:v>37</c:v>
                </c:pt>
                <c:pt idx="16">
                  <c:v>0</c:v>
                </c:pt>
                <c:pt idx="17">
                  <c:v>0</c:v>
                </c:pt>
                <c:pt idx="18">
                  <c:v>14.5</c:v>
                </c:pt>
                <c:pt idx="21">
                  <c:v>0</c:v>
                </c:pt>
                <c:pt idx="2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1-2E46-BF28-5DCFDFF88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79536"/>
        <c:axId val="1620295232"/>
      </c:barChart>
      <c:catAx>
        <c:axId val="162027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295232"/>
        <c:crosses val="autoZero"/>
        <c:auto val="1"/>
        <c:lblAlgn val="ctr"/>
        <c:lblOffset val="100"/>
        <c:noMultiLvlLbl val="1"/>
      </c:catAx>
      <c:valAx>
        <c:axId val="1620295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279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Wickets</a:t>
            </a:r>
          </a:p>
        </c:rich>
      </c:tx>
      <c:layout>
        <c:manualLayout>
          <c:xMode val="edge"/>
          <c:yMode val="edge"/>
          <c:x val="0.440887281331213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74514574491"/>
          <c:y val="0.21674915948725601"/>
          <c:w val="0.83497637365346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'Gould P'!$A$54:$A$76</c:f>
              <c:numCache>
                <c:formatCode>General</c:formatCode>
                <c:ptCount val="2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</c:numCache>
            </c:numRef>
          </c:cat>
          <c:val>
            <c:numRef>
              <c:f>'Gould P'!$D$54:$D$76</c:f>
              <c:numCache>
                <c:formatCode>General</c:formatCode>
                <c:ptCount val="23"/>
                <c:pt idx="0">
                  <c:v>12</c:v>
                </c:pt>
                <c:pt idx="2">
                  <c:v>5</c:v>
                </c:pt>
                <c:pt idx="3">
                  <c:v>19</c:v>
                </c:pt>
                <c:pt idx="4">
                  <c:v>3</c:v>
                </c:pt>
                <c:pt idx="5">
                  <c:v>6</c:v>
                </c:pt>
                <c:pt idx="6">
                  <c:v>21</c:v>
                </c:pt>
                <c:pt idx="7">
                  <c:v>26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21">
                  <c:v>0</c:v>
                </c:pt>
                <c:pt idx="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3-5240-BCF1-3AF1DA482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037664"/>
        <c:axId val="1577039984"/>
      </c:barChart>
      <c:catAx>
        <c:axId val="15770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7039984"/>
        <c:crosses val="autoZero"/>
        <c:auto val="1"/>
        <c:lblAlgn val="ctr"/>
        <c:lblOffset val="100"/>
        <c:noMultiLvlLbl val="1"/>
      </c:catAx>
      <c:valAx>
        <c:axId val="157703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7037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40887281331213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74514574491"/>
          <c:y val="0.21674915948725601"/>
          <c:w val="0.83497637365346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'Gould P'!$A$54:$A$76</c:f>
              <c:numCache>
                <c:formatCode>General</c:formatCode>
                <c:ptCount val="2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</c:numCache>
            </c:numRef>
          </c:cat>
          <c:val>
            <c:numRef>
              <c:f>'Gould P'!$G$54:$G$76</c:f>
              <c:numCache>
                <c:formatCode>0.00</c:formatCode>
                <c:ptCount val="23"/>
                <c:pt idx="0">
                  <c:v>3.2365145228215764</c:v>
                </c:pt>
                <c:pt idx="2">
                  <c:v>2.8518518518518516</c:v>
                </c:pt>
                <c:pt idx="3">
                  <c:v>3.3285714285714287</c:v>
                </c:pt>
                <c:pt idx="4">
                  <c:v>4.8125</c:v>
                </c:pt>
                <c:pt idx="5">
                  <c:v>4.6388888888888893</c:v>
                </c:pt>
                <c:pt idx="6">
                  <c:v>4.0410132689987934</c:v>
                </c:pt>
                <c:pt idx="7">
                  <c:v>3.7</c:v>
                </c:pt>
                <c:pt idx="8">
                  <c:v>4.8909090909090907</c:v>
                </c:pt>
                <c:pt idx="9">
                  <c:v>5.1714285714285717</c:v>
                </c:pt>
                <c:pt idx="10">
                  <c:v>4.5199999999999996</c:v>
                </c:pt>
                <c:pt idx="11">
                  <c:v>5.8571428571428568</c:v>
                </c:pt>
                <c:pt idx="12">
                  <c:v>4.25</c:v>
                </c:pt>
                <c:pt idx="13">
                  <c:v>4.9444444444444446</c:v>
                </c:pt>
                <c:pt idx="14">
                  <c:v>13.333333333333334</c:v>
                </c:pt>
                <c:pt idx="15">
                  <c:v>12.333333333333334</c:v>
                </c:pt>
                <c:pt idx="16">
                  <c:v>3.2222222222222223</c:v>
                </c:pt>
                <c:pt idx="17">
                  <c:v>0.6</c:v>
                </c:pt>
                <c:pt idx="18">
                  <c:v>5.8</c:v>
                </c:pt>
                <c:pt idx="21">
                  <c:v>9</c:v>
                </c:pt>
                <c:pt idx="2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48-B343-9047-3E80DF762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412960"/>
        <c:axId val="1576415280"/>
      </c:barChart>
      <c:catAx>
        <c:axId val="15764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415280"/>
        <c:crosses val="autoZero"/>
        <c:auto val="1"/>
        <c:lblAlgn val="ctr"/>
        <c:lblOffset val="100"/>
        <c:noMultiLvlLbl val="1"/>
      </c:catAx>
      <c:valAx>
        <c:axId val="157641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412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40887281331213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74514574491"/>
          <c:y val="0.21674915948725601"/>
          <c:w val="0.83497637365346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'Gould P'!$A$54:$A$76</c:f>
              <c:numCache>
                <c:formatCode>General</c:formatCode>
                <c:ptCount val="23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</c:numCache>
            </c:numRef>
          </c:cat>
          <c:val>
            <c:numRef>
              <c:f>'Gould P'!$H$54:$H$76</c:f>
              <c:numCache>
                <c:formatCode>0.00</c:formatCode>
                <c:ptCount val="23"/>
                <c:pt idx="0">
                  <c:v>12.050000000000002</c:v>
                </c:pt>
                <c:pt idx="2">
                  <c:v>32.4</c:v>
                </c:pt>
                <c:pt idx="3">
                  <c:v>22.105263157894736</c:v>
                </c:pt>
                <c:pt idx="4">
                  <c:v>32</c:v>
                </c:pt>
                <c:pt idx="5">
                  <c:v>36</c:v>
                </c:pt>
                <c:pt idx="6">
                  <c:v>23.685714285714287</c:v>
                </c:pt>
                <c:pt idx="7">
                  <c:v>20.76923076923077</c:v>
                </c:pt>
                <c:pt idx="8">
                  <c:v>41.25</c:v>
                </c:pt>
                <c:pt idx="9">
                  <c:v>19.09090909090909</c:v>
                </c:pt>
                <c:pt idx="10">
                  <c:v>18.75</c:v>
                </c:pt>
                <c:pt idx="11">
                  <c:v>21</c:v>
                </c:pt>
                <c:pt idx="12">
                  <c:v>16</c:v>
                </c:pt>
                <c:pt idx="13">
                  <c:v>27</c:v>
                </c:pt>
                <c:pt idx="14">
                  <c:v>0</c:v>
                </c:pt>
                <c:pt idx="15">
                  <c:v>18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21">
                  <c:v>0</c:v>
                </c:pt>
                <c:pt idx="2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4-324E-82B7-532299A97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405360"/>
        <c:axId val="1576407680"/>
      </c:barChart>
      <c:catAx>
        <c:axId val="157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407680"/>
        <c:crosses val="autoZero"/>
        <c:auto val="1"/>
        <c:lblAlgn val="ctr"/>
        <c:lblOffset val="100"/>
        <c:noMultiLvlLbl val="1"/>
      </c:catAx>
      <c:valAx>
        <c:axId val="157640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40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4088728133121302"/>
          <c:y val="3.9215686274509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00628873332"/>
          <c:y val="0.22058770730960101"/>
          <c:w val="0.82758720220520599"/>
          <c:h val="0.617645580466882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'Gomez M'!$A$6:$A$22</c:f>
              <c:numCache>
                <c:formatCode>General</c:formatCode>
                <c:ptCount val="1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</c:numCache>
            </c:numRef>
          </c:cat>
          <c:val>
            <c:numRef>
              <c:f>'Gomez M'!$I$6:$I$22</c:f>
              <c:numCache>
                <c:formatCode>0.00</c:formatCode>
                <c:ptCount val="17"/>
                <c:pt idx="0">
                  <c:v>12.4</c:v>
                </c:pt>
                <c:pt idx="1">
                  <c:v>7.4545454545454541</c:v>
                </c:pt>
                <c:pt idx="2">
                  <c:v>17.2</c:v>
                </c:pt>
                <c:pt idx="3">
                  <c:v>11</c:v>
                </c:pt>
                <c:pt idx="4">
                  <c:v>6.7</c:v>
                </c:pt>
                <c:pt idx="5">
                  <c:v>13.5</c:v>
                </c:pt>
                <c:pt idx="6">
                  <c:v>16.166666666666668</c:v>
                </c:pt>
                <c:pt idx="7">
                  <c:v>15</c:v>
                </c:pt>
                <c:pt idx="8">
                  <c:v>14.6</c:v>
                </c:pt>
                <c:pt idx="9">
                  <c:v>13.785714285714286</c:v>
                </c:pt>
                <c:pt idx="10">
                  <c:v>9.8571428571428577</c:v>
                </c:pt>
                <c:pt idx="11">
                  <c:v>18</c:v>
                </c:pt>
                <c:pt idx="12">
                  <c:v>9</c:v>
                </c:pt>
                <c:pt idx="13">
                  <c:v>5.6</c:v>
                </c:pt>
                <c:pt idx="14">
                  <c:v>9.75</c:v>
                </c:pt>
                <c:pt idx="15">
                  <c:v>16</c:v>
                </c:pt>
                <c:pt idx="16">
                  <c:v>2.6666666666666665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3-A04B-BF17-C6BD76496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09296"/>
        <c:axId val="1620011616"/>
      </c:barChart>
      <c:catAx>
        <c:axId val="16200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011616"/>
        <c:crosses val="autoZero"/>
        <c:auto val="1"/>
        <c:lblAlgn val="ctr"/>
        <c:lblOffset val="100"/>
        <c:noMultiLvlLbl val="1"/>
      </c:catAx>
      <c:valAx>
        <c:axId val="162001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009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5945907252993901"/>
          <c:y val="3.76569037656903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01009583599"/>
          <c:y val="0.20920534147817699"/>
          <c:w val="0.83783708396780299"/>
          <c:h val="0.6485365585823480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'Gomez M'!$A$6:$A$22</c:f>
              <c:numCache>
                <c:formatCode>General</c:formatCode>
                <c:ptCount val="1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</c:numCache>
            </c:numRef>
          </c:cat>
          <c:val>
            <c:numRef>
              <c:f>'Gomez M'!$F$6:$F$22</c:f>
              <c:numCache>
                <c:formatCode>General</c:formatCode>
                <c:ptCount val="17"/>
                <c:pt idx="0">
                  <c:v>186</c:v>
                </c:pt>
                <c:pt idx="1">
                  <c:v>82</c:v>
                </c:pt>
                <c:pt idx="2">
                  <c:v>172</c:v>
                </c:pt>
                <c:pt idx="3">
                  <c:v>88</c:v>
                </c:pt>
                <c:pt idx="4">
                  <c:v>67</c:v>
                </c:pt>
                <c:pt idx="5">
                  <c:v>135</c:v>
                </c:pt>
                <c:pt idx="6">
                  <c:v>97</c:v>
                </c:pt>
                <c:pt idx="7">
                  <c:v>90</c:v>
                </c:pt>
                <c:pt idx="8">
                  <c:v>73</c:v>
                </c:pt>
                <c:pt idx="9">
                  <c:v>193</c:v>
                </c:pt>
                <c:pt idx="10">
                  <c:v>69</c:v>
                </c:pt>
                <c:pt idx="11">
                  <c:v>90</c:v>
                </c:pt>
                <c:pt idx="12">
                  <c:v>27</c:v>
                </c:pt>
                <c:pt idx="13">
                  <c:v>28</c:v>
                </c:pt>
                <c:pt idx="14">
                  <c:v>39</c:v>
                </c:pt>
                <c:pt idx="15">
                  <c:v>64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4-C940-B3AB-5A8B51333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358336"/>
        <c:axId val="1575360656"/>
      </c:barChart>
      <c:catAx>
        <c:axId val="15753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360656"/>
        <c:crosses val="autoZero"/>
        <c:auto val="1"/>
        <c:lblAlgn val="ctr"/>
        <c:lblOffset val="100"/>
        <c:noMultiLvlLbl val="1"/>
      </c:catAx>
      <c:valAx>
        <c:axId val="157536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358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4107771980825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3940224925799"/>
          <c:y val="0.21568575825827599"/>
          <c:w val="0.81418117209621099"/>
          <c:h val="0.6225475295182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'Gomez M'!$I$46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'Gomez M'!$A$47:$A$63</c:f>
              <c:numCache>
                <c:formatCode>General</c:formatCode>
                <c:ptCount val="1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</c:numCache>
            </c:numRef>
          </c:cat>
          <c:val>
            <c:numRef>
              <c:f>'Gomez M'!$I$47:$I$63</c:f>
              <c:numCache>
                <c:formatCode>0.00</c:formatCode>
                <c:ptCount val="17"/>
                <c:pt idx="0">
                  <c:v>22</c:v>
                </c:pt>
                <c:pt idx="2">
                  <c:v>11.457142857142857</c:v>
                </c:pt>
                <c:pt idx="3">
                  <c:v>16.314285714285713</c:v>
                </c:pt>
                <c:pt idx="4">
                  <c:v>14.448275862068966</c:v>
                </c:pt>
                <c:pt idx="5">
                  <c:v>12.404761904761905</c:v>
                </c:pt>
                <c:pt idx="6">
                  <c:v>18.708333333333332</c:v>
                </c:pt>
                <c:pt idx="7">
                  <c:v>22.7</c:v>
                </c:pt>
                <c:pt idx="8">
                  <c:v>21.40909090909091</c:v>
                </c:pt>
                <c:pt idx="9">
                  <c:v>21.45</c:v>
                </c:pt>
                <c:pt idx="10">
                  <c:v>13.925925925925926</c:v>
                </c:pt>
                <c:pt idx="11">
                  <c:v>11.236842105263158</c:v>
                </c:pt>
                <c:pt idx="12">
                  <c:v>13.407407407407407</c:v>
                </c:pt>
                <c:pt idx="13">
                  <c:v>16.149999999999999</c:v>
                </c:pt>
                <c:pt idx="14">
                  <c:v>13.76</c:v>
                </c:pt>
                <c:pt idx="15">
                  <c:v>14.533333333333333</c:v>
                </c:pt>
                <c:pt idx="16">
                  <c:v>10.48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3-AE4E-A2E1-6E7961C49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379968"/>
        <c:axId val="1575382288"/>
      </c:barChart>
      <c:catAx>
        <c:axId val="15753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382288"/>
        <c:crosses val="autoZero"/>
        <c:auto val="1"/>
        <c:lblAlgn val="ctr"/>
        <c:lblOffset val="100"/>
        <c:noMultiLvlLbl val="1"/>
      </c:catAx>
      <c:valAx>
        <c:axId val="157538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379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988188976378"/>
          <c:y val="0.16931841523762101"/>
          <c:w val="0.81073250218722603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'Barr S'!$I$44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[0]!barrs_yrs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[0]!barrs_bwlav</c:f>
              <c:numCache>
                <c:formatCode>0.00</c:formatCode>
                <c:ptCount val="12"/>
                <c:pt idx="0">
                  <c:v>37.666666666666664</c:v>
                </c:pt>
                <c:pt idx="1">
                  <c:v>11</c:v>
                </c:pt>
                <c:pt idx="2">
                  <c:v>37</c:v>
                </c:pt>
                <c:pt idx="3">
                  <c:v>30.5</c:v>
                </c:pt>
                <c:pt idx="4">
                  <c:v>18</c:v>
                </c:pt>
                <c:pt idx="5">
                  <c:v>17.5</c:v>
                </c:pt>
                <c:pt idx="6">
                  <c:v>57.666666666666664</c:v>
                </c:pt>
                <c:pt idx="7">
                  <c:v>14</c:v>
                </c:pt>
                <c:pt idx="8">
                  <c:v>12.166666666666666</c:v>
                </c:pt>
                <c:pt idx="9">
                  <c:v>0</c:v>
                </c:pt>
                <c:pt idx="10">
                  <c:v>30.5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2-D748-833A-52F0616FC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302848"/>
        <c:axId val="1575305968"/>
      </c:barChart>
      <c:catAx>
        <c:axId val="157530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305968"/>
        <c:crosses val="autoZero"/>
        <c:auto val="1"/>
        <c:lblAlgn val="ctr"/>
        <c:lblOffset val="100"/>
        <c:noMultiLvlLbl val="1"/>
      </c:catAx>
      <c:valAx>
        <c:axId val="157530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302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665808972895601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64012804474"/>
          <c:y val="0.21568575825827599"/>
          <c:w val="0.81326708150540405"/>
          <c:h val="0.6225475295182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'Gomez M'!$H$46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'Gomez M'!$A$47:$A$63</c:f>
              <c:numCache>
                <c:formatCode>General</c:formatCode>
                <c:ptCount val="1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</c:numCache>
            </c:numRef>
          </c:cat>
          <c:val>
            <c:numRef>
              <c:f>'Gomez M'!$H$47:$H$63</c:f>
              <c:numCache>
                <c:formatCode>0.00</c:formatCode>
                <c:ptCount val="17"/>
                <c:pt idx="0">
                  <c:v>46.666666666666664</c:v>
                </c:pt>
                <c:pt idx="2">
                  <c:v>25.8</c:v>
                </c:pt>
                <c:pt idx="3">
                  <c:v>30.857142857142858</c:v>
                </c:pt>
                <c:pt idx="4">
                  <c:v>27.620689655172413</c:v>
                </c:pt>
                <c:pt idx="5">
                  <c:v>23.914285714285718</c:v>
                </c:pt>
                <c:pt idx="6">
                  <c:v>36.049999999999997</c:v>
                </c:pt>
                <c:pt idx="7">
                  <c:v>43.8</c:v>
                </c:pt>
                <c:pt idx="8">
                  <c:v>42.81818181818182</c:v>
                </c:pt>
                <c:pt idx="9">
                  <c:v>42</c:v>
                </c:pt>
                <c:pt idx="10">
                  <c:v>26</c:v>
                </c:pt>
                <c:pt idx="11">
                  <c:v>19.578947368421051</c:v>
                </c:pt>
                <c:pt idx="12">
                  <c:v>26.888888888888889</c:v>
                </c:pt>
                <c:pt idx="13">
                  <c:v>34.200000000000003</c:v>
                </c:pt>
                <c:pt idx="14">
                  <c:v>25.8</c:v>
                </c:pt>
                <c:pt idx="15">
                  <c:v>30.519999999999996</c:v>
                </c:pt>
                <c:pt idx="16">
                  <c:v>17.04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9-8449-AEA4-2FA7A7857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401600"/>
        <c:axId val="1575403920"/>
      </c:barChart>
      <c:catAx>
        <c:axId val="15754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403920"/>
        <c:crosses val="autoZero"/>
        <c:auto val="1"/>
        <c:lblAlgn val="ctr"/>
        <c:lblOffset val="100"/>
        <c:noMultiLvlLbl val="1"/>
      </c:catAx>
      <c:valAx>
        <c:axId val="157540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401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28708235794803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022011327035"/>
          <c:y val="0.21568575825827599"/>
          <c:w val="0.82800908298284404"/>
          <c:h val="0.6225475295182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'Gomez M'!$G$46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'Gomez M'!$A$47:$A$63</c:f>
              <c:numCache>
                <c:formatCode>General</c:formatCode>
                <c:ptCount val="1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</c:numCache>
            </c:numRef>
          </c:cat>
          <c:val>
            <c:numRef>
              <c:f>'Gomez M'!$G$47:$G$63</c:f>
              <c:numCache>
                <c:formatCode>0.00</c:formatCode>
                <c:ptCount val="17"/>
                <c:pt idx="0">
                  <c:v>2.8285714285714287</c:v>
                </c:pt>
                <c:pt idx="2">
                  <c:v>2.6644518272425248</c:v>
                </c:pt>
                <c:pt idx="3">
                  <c:v>3.1722222222222221</c:v>
                </c:pt>
                <c:pt idx="4">
                  <c:v>3.1385767790262173</c:v>
                </c:pt>
                <c:pt idx="5">
                  <c:v>3.1123058542413382</c:v>
                </c:pt>
                <c:pt idx="6">
                  <c:v>3.1137309292649102</c:v>
                </c:pt>
                <c:pt idx="7">
                  <c:v>3.1095890410958904</c:v>
                </c:pt>
                <c:pt idx="8">
                  <c:v>3</c:v>
                </c:pt>
                <c:pt idx="9">
                  <c:v>3.0642857142857145</c:v>
                </c:pt>
                <c:pt idx="10">
                  <c:v>3.2136752136752138</c:v>
                </c:pt>
                <c:pt idx="11">
                  <c:v>3.443548387096774</c:v>
                </c:pt>
                <c:pt idx="12">
                  <c:v>2.9917355371900825</c:v>
                </c:pt>
                <c:pt idx="13">
                  <c:v>2.8333333333333335</c:v>
                </c:pt>
                <c:pt idx="14">
                  <c:v>3.2</c:v>
                </c:pt>
                <c:pt idx="15">
                  <c:v>2.8571428571428572</c:v>
                </c:pt>
                <c:pt idx="16">
                  <c:v>3.6901408450704225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3-7449-B954-49FA0937B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423232"/>
        <c:axId val="1575425552"/>
      </c:barChart>
      <c:catAx>
        <c:axId val="15754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425552"/>
        <c:crosses val="autoZero"/>
        <c:auto val="1"/>
        <c:lblAlgn val="ctr"/>
        <c:lblOffset val="100"/>
        <c:noMultiLvlLbl val="1"/>
      </c:catAx>
      <c:valAx>
        <c:axId val="157542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423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43784533045801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684620658183007E-2"/>
          <c:y val="0.21568575825827599"/>
          <c:w val="0.86063595368728596"/>
          <c:h val="0.6225475295182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'Gomez M'!$D$46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'Gomez M'!$A$47:$A$63</c:f>
              <c:numCache>
                <c:formatCode>General</c:formatCode>
                <c:ptCount val="1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</c:numCache>
            </c:numRef>
          </c:cat>
          <c:val>
            <c:numRef>
              <c:f>'Gomez M'!$D$47:$D$63</c:f>
              <c:numCache>
                <c:formatCode>General</c:formatCode>
                <c:ptCount val="17"/>
                <c:pt idx="0">
                  <c:v>18</c:v>
                </c:pt>
                <c:pt idx="2">
                  <c:v>35</c:v>
                </c:pt>
                <c:pt idx="3">
                  <c:v>35</c:v>
                </c:pt>
                <c:pt idx="4">
                  <c:v>29</c:v>
                </c:pt>
                <c:pt idx="5">
                  <c:v>42</c:v>
                </c:pt>
                <c:pt idx="6">
                  <c:v>24</c:v>
                </c:pt>
                <c:pt idx="7">
                  <c:v>20</c:v>
                </c:pt>
                <c:pt idx="8">
                  <c:v>22</c:v>
                </c:pt>
                <c:pt idx="9">
                  <c:v>20</c:v>
                </c:pt>
                <c:pt idx="10">
                  <c:v>27</c:v>
                </c:pt>
                <c:pt idx="11">
                  <c:v>38</c:v>
                </c:pt>
                <c:pt idx="12">
                  <c:v>27</c:v>
                </c:pt>
                <c:pt idx="13">
                  <c:v>20</c:v>
                </c:pt>
                <c:pt idx="14">
                  <c:v>25</c:v>
                </c:pt>
                <c:pt idx="15">
                  <c:v>15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E-F64C-8D75-6496CC2D3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5440688"/>
        <c:axId val="1575443008"/>
      </c:barChart>
      <c:catAx>
        <c:axId val="157544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443008"/>
        <c:crosses val="autoZero"/>
        <c:auto val="1"/>
        <c:lblAlgn val="ctr"/>
        <c:lblOffset val="100"/>
        <c:tickLblSkip val="2"/>
        <c:noMultiLvlLbl val="1"/>
      </c:catAx>
      <c:valAx>
        <c:axId val="157544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440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3596117295682901"/>
          <c:y val="3.7037037037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4317217199"/>
          <c:y val="0.22685210825840499"/>
          <c:w val="0.82266108790636505"/>
          <c:h val="0.620371071563801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'Hindley C'!$A$6:$A$22</c:f>
              <c:numCache>
                <c:formatCode>General</c:formatCode>
                <c:ptCount val="17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</c:numCache>
            </c:numRef>
          </c:cat>
          <c:val>
            <c:numRef>
              <c:f>'Hindley C'!$I$6:$I$22</c:f>
              <c:numCache>
                <c:formatCode>0.00</c:formatCode>
                <c:ptCount val="17"/>
                <c:pt idx="0">
                  <c:v>24.636363636363637</c:v>
                </c:pt>
                <c:pt idx="1">
                  <c:v>14.25</c:v>
                </c:pt>
                <c:pt idx="2">
                  <c:v>40.799999999999997</c:v>
                </c:pt>
                <c:pt idx="3">
                  <c:v>20.181818181818183</c:v>
                </c:pt>
                <c:pt idx="4">
                  <c:v>31.111111111111111</c:v>
                </c:pt>
                <c:pt idx="5">
                  <c:v>20.09090909090909</c:v>
                </c:pt>
                <c:pt idx="6">
                  <c:v>19.636363636363637</c:v>
                </c:pt>
                <c:pt idx="7">
                  <c:v>23.928571428571427</c:v>
                </c:pt>
                <c:pt idx="8">
                  <c:v>27</c:v>
                </c:pt>
                <c:pt idx="9">
                  <c:v>22.384615384615383</c:v>
                </c:pt>
                <c:pt idx="10">
                  <c:v>21.833333333333332</c:v>
                </c:pt>
                <c:pt idx="11">
                  <c:v>20.375</c:v>
                </c:pt>
                <c:pt idx="12">
                  <c:v>36</c:v>
                </c:pt>
                <c:pt idx="13">
                  <c:v>16.583333333333332</c:v>
                </c:pt>
                <c:pt idx="14">
                  <c:v>19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B-724E-8723-1494ED229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032848"/>
        <c:axId val="1619276304"/>
      </c:barChart>
      <c:catAx>
        <c:axId val="162003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276304"/>
        <c:crosses val="autoZero"/>
        <c:auto val="1"/>
        <c:lblAlgn val="ctr"/>
        <c:lblOffset val="100"/>
        <c:tickMarkSkip val="1"/>
        <c:noMultiLvlLbl val="1"/>
      </c:catAx>
      <c:valAx>
        <c:axId val="161927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032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Total</a:t>
            </a:r>
            <a:r>
              <a:rPr lang="en-US" sz="1200" baseline="0"/>
              <a:t> R</a:t>
            </a:r>
            <a:r>
              <a:rPr lang="en-US" sz="1200"/>
              <a:t>uns</a:t>
            </a:r>
          </a:p>
        </c:rich>
      </c:tx>
      <c:layout>
        <c:manualLayout>
          <c:xMode val="edge"/>
          <c:yMode val="edge"/>
          <c:x val="0.46699285755539699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19586172563294E-2"/>
          <c:y val="0.21674915948725601"/>
          <c:w val="0.85574597667769903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'Hindley C'!$A$6:$A$21</c:f>
              <c:numCache>
                <c:formatCode>General</c:formatCode>
                <c:ptCount val="1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</c:numCache>
            </c:numRef>
          </c:cat>
          <c:val>
            <c:numRef>
              <c:f>'Hindley C'!$F$6:$F$22</c:f>
              <c:numCache>
                <c:formatCode>General</c:formatCode>
                <c:ptCount val="17"/>
                <c:pt idx="0">
                  <c:v>271</c:v>
                </c:pt>
                <c:pt idx="1">
                  <c:v>114</c:v>
                </c:pt>
                <c:pt idx="2">
                  <c:v>204</c:v>
                </c:pt>
                <c:pt idx="3">
                  <c:v>222</c:v>
                </c:pt>
                <c:pt idx="4">
                  <c:v>280</c:v>
                </c:pt>
                <c:pt idx="5">
                  <c:v>221</c:v>
                </c:pt>
                <c:pt idx="6">
                  <c:v>216</c:v>
                </c:pt>
                <c:pt idx="7">
                  <c:v>335</c:v>
                </c:pt>
                <c:pt idx="8">
                  <c:v>351</c:v>
                </c:pt>
                <c:pt idx="9">
                  <c:v>291</c:v>
                </c:pt>
                <c:pt idx="10">
                  <c:v>131</c:v>
                </c:pt>
                <c:pt idx="11">
                  <c:v>163</c:v>
                </c:pt>
                <c:pt idx="12">
                  <c:v>180</c:v>
                </c:pt>
                <c:pt idx="13">
                  <c:v>199</c:v>
                </c:pt>
                <c:pt idx="14">
                  <c:v>38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F-1A49-A2B0-592A54732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294912"/>
        <c:axId val="1619297232"/>
      </c:barChart>
      <c:catAx>
        <c:axId val="161929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297232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619297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2949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5945907252993901"/>
          <c:y val="3.7037037037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23009603355797E-2"/>
          <c:y val="0.22685210825840499"/>
          <c:w val="0.84520808470652298"/>
          <c:h val="0.620371071563801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'Harris N'!$A$6:$A$26</c:f>
              <c:numCache>
                <c:formatCode>General</c:formatCode>
                <c:ptCount val="2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</c:numCache>
            </c:numRef>
          </c:cat>
          <c:val>
            <c:numRef>
              <c:f>'Harris N'!$F$6:$F$26</c:f>
              <c:numCache>
                <c:formatCode>General</c:formatCode>
                <c:ptCount val="21"/>
                <c:pt idx="0">
                  <c:v>67</c:v>
                </c:pt>
                <c:pt idx="1">
                  <c:v>47</c:v>
                </c:pt>
                <c:pt idx="2">
                  <c:v>131</c:v>
                </c:pt>
                <c:pt idx="3">
                  <c:v>88</c:v>
                </c:pt>
                <c:pt idx="4">
                  <c:v>13</c:v>
                </c:pt>
                <c:pt idx="5">
                  <c:v>82</c:v>
                </c:pt>
                <c:pt idx="6">
                  <c:v>155</c:v>
                </c:pt>
                <c:pt idx="7">
                  <c:v>63</c:v>
                </c:pt>
                <c:pt idx="8">
                  <c:v>105</c:v>
                </c:pt>
                <c:pt idx="9">
                  <c:v>73</c:v>
                </c:pt>
                <c:pt idx="10">
                  <c:v>19</c:v>
                </c:pt>
                <c:pt idx="11">
                  <c:v>132</c:v>
                </c:pt>
                <c:pt idx="12">
                  <c:v>86</c:v>
                </c:pt>
                <c:pt idx="13">
                  <c:v>116</c:v>
                </c:pt>
                <c:pt idx="14">
                  <c:v>32</c:v>
                </c:pt>
                <c:pt idx="15">
                  <c:v>97</c:v>
                </c:pt>
                <c:pt idx="16">
                  <c:v>68</c:v>
                </c:pt>
                <c:pt idx="17">
                  <c:v>113</c:v>
                </c:pt>
                <c:pt idx="18">
                  <c:v>159</c:v>
                </c:pt>
                <c:pt idx="19">
                  <c:v>20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8-6246-83FF-FD415E353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313872"/>
        <c:axId val="1620316192"/>
      </c:barChart>
      <c:catAx>
        <c:axId val="16203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316192"/>
        <c:crosses val="autoZero"/>
        <c:auto val="1"/>
        <c:lblAlgn val="ctr"/>
        <c:lblOffset val="100"/>
        <c:noMultiLvlLbl val="1"/>
      </c:catAx>
      <c:valAx>
        <c:axId val="162031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313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5945907252993901"/>
          <c:y val="3.7037037037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823009603355797E-2"/>
          <c:y val="0.22685210825840499"/>
          <c:w val="0.84520808470652298"/>
          <c:h val="0.620371071563801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'Harris N'!$A$6:$A$26</c:f>
              <c:numCache>
                <c:formatCode>General</c:formatCode>
                <c:ptCount val="2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</c:numCache>
            </c:numRef>
          </c:cat>
          <c:val>
            <c:numRef>
              <c:f>'Harris N'!$I$6:$I$26</c:f>
              <c:numCache>
                <c:formatCode>0.00</c:formatCode>
                <c:ptCount val="21"/>
                <c:pt idx="0">
                  <c:v>11.166666666666666</c:v>
                </c:pt>
                <c:pt idx="1">
                  <c:v>7.833333333333333</c:v>
                </c:pt>
                <c:pt idx="2">
                  <c:v>9.3571428571428577</c:v>
                </c:pt>
                <c:pt idx="3">
                  <c:v>6.2857142857142856</c:v>
                </c:pt>
                <c:pt idx="4">
                  <c:v>2.6</c:v>
                </c:pt>
                <c:pt idx="5">
                  <c:v>16.399999999999999</c:v>
                </c:pt>
                <c:pt idx="6">
                  <c:v>15.5</c:v>
                </c:pt>
                <c:pt idx="7">
                  <c:v>31.5</c:v>
                </c:pt>
                <c:pt idx="8">
                  <c:v>11.666666666666666</c:v>
                </c:pt>
                <c:pt idx="9">
                  <c:v>24.333333333333332</c:v>
                </c:pt>
                <c:pt idx="10">
                  <c:v>4.75</c:v>
                </c:pt>
                <c:pt idx="11">
                  <c:v>14.666666666666666</c:v>
                </c:pt>
                <c:pt idx="12">
                  <c:v>14.333333333333334</c:v>
                </c:pt>
                <c:pt idx="13">
                  <c:v>16.571428571428573</c:v>
                </c:pt>
                <c:pt idx="14">
                  <c:v>6.4</c:v>
                </c:pt>
                <c:pt idx="15">
                  <c:v>10.777777777777779</c:v>
                </c:pt>
                <c:pt idx="16">
                  <c:v>13.6</c:v>
                </c:pt>
                <c:pt idx="17">
                  <c:v>10.272727272727273</c:v>
                </c:pt>
                <c:pt idx="18">
                  <c:v>11.357142857142858</c:v>
                </c:pt>
                <c:pt idx="19">
                  <c:v>20</c:v>
                </c:pt>
                <c:pt idx="2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0-8E46-A6A2-01489000C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339104"/>
        <c:axId val="1620341856"/>
      </c:barChart>
      <c:catAx>
        <c:axId val="16203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341856"/>
        <c:crosses val="autoZero"/>
        <c:auto val="1"/>
        <c:lblAlgn val="ctr"/>
        <c:lblOffset val="100"/>
        <c:noMultiLvlLbl val="1"/>
      </c:catAx>
      <c:valAx>
        <c:axId val="162034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339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40887281331213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74514574491"/>
          <c:y val="0.21674915948725601"/>
          <c:w val="0.83497637365346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'Harris N'!$A$52:$A$73</c:f>
              <c:numCache>
                <c:formatCode>General</c:formatCode>
                <c:ptCount val="22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</c:numCache>
            </c:numRef>
          </c:cat>
          <c:val>
            <c:numRef>
              <c:f>'Harris N'!$I$52:$I$73</c:f>
              <c:numCache>
                <c:formatCode>0.00</c:formatCode>
                <c:ptCount val="22"/>
                <c:pt idx="1">
                  <c:v>9.9333333333333336</c:v>
                </c:pt>
                <c:pt idx="2">
                  <c:v>11.705882352941176</c:v>
                </c:pt>
                <c:pt idx="3">
                  <c:v>23.40909090909091</c:v>
                </c:pt>
                <c:pt idx="4">
                  <c:v>21.53846153846154</c:v>
                </c:pt>
                <c:pt idx="5">
                  <c:v>17.375</c:v>
                </c:pt>
                <c:pt idx="6">
                  <c:v>16.105263157894736</c:v>
                </c:pt>
                <c:pt idx="7">
                  <c:v>21.612903225806452</c:v>
                </c:pt>
                <c:pt idx="8">
                  <c:v>22.46153846153846</c:v>
                </c:pt>
                <c:pt idx="9">
                  <c:v>16.74074074074074</c:v>
                </c:pt>
                <c:pt idx="10">
                  <c:v>53</c:v>
                </c:pt>
                <c:pt idx="11">
                  <c:v>16.357142857142858</c:v>
                </c:pt>
                <c:pt idx="12">
                  <c:v>16.571428571428573</c:v>
                </c:pt>
                <c:pt idx="13">
                  <c:v>14.470588235294118</c:v>
                </c:pt>
                <c:pt idx="14">
                  <c:v>21.61904761904762</c:v>
                </c:pt>
                <c:pt idx="15">
                  <c:v>13.681818181818182</c:v>
                </c:pt>
                <c:pt idx="16">
                  <c:v>31.125</c:v>
                </c:pt>
                <c:pt idx="17">
                  <c:v>21</c:v>
                </c:pt>
                <c:pt idx="18">
                  <c:v>27.05263157894737</c:v>
                </c:pt>
                <c:pt idx="19">
                  <c:v>20.707317073170731</c:v>
                </c:pt>
                <c:pt idx="20">
                  <c:v>11.5</c:v>
                </c:pt>
                <c:pt idx="21" formatCode="General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1-BE45-BD2A-474C7E347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361504"/>
        <c:axId val="1620364256"/>
      </c:barChart>
      <c:catAx>
        <c:axId val="162036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364256"/>
        <c:crosses val="autoZero"/>
        <c:auto val="1"/>
        <c:lblAlgn val="ctr"/>
        <c:lblOffset val="100"/>
        <c:noMultiLvlLbl val="1"/>
      </c:catAx>
      <c:valAx>
        <c:axId val="162036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361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Wickets</a:t>
            </a:r>
          </a:p>
        </c:rich>
      </c:tx>
      <c:layout>
        <c:manualLayout>
          <c:xMode val="edge"/>
          <c:yMode val="edge"/>
          <c:x val="0.440887281331213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74514574491"/>
          <c:y val="0.21674915948725601"/>
          <c:w val="0.83497637365346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'Harris N'!$A$52:$A$73</c:f>
              <c:numCache>
                <c:formatCode>General</c:formatCode>
                <c:ptCount val="22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</c:numCache>
            </c:numRef>
          </c:cat>
          <c:val>
            <c:numRef>
              <c:f>'Harris N'!$D$52:$D$73</c:f>
              <c:numCache>
                <c:formatCode>General</c:formatCode>
                <c:ptCount val="22"/>
                <c:pt idx="1">
                  <c:v>15</c:v>
                </c:pt>
                <c:pt idx="2">
                  <c:v>34</c:v>
                </c:pt>
                <c:pt idx="3">
                  <c:v>22</c:v>
                </c:pt>
                <c:pt idx="4">
                  <c:v>26</c:v>
                </c:pt>
                <c:pt idx="5">
                  <c:v>32</c:v>
                </c:pt>
                <c:pt idx="6">
                  <c:v>19</c:v>
                </c:pt>
                <c:pt idx="7">
                  <c:v>31</c:v>
                </c:pt>
                <c:pt idx="8">
                  <c:v>13</c:v>
                </c:pt>
                <c:pt idx="9">
                  <c:v>27</c:v>
                </c:pt>
                <c:pt idx="10">
                  <c:v>4</c:v>
                </c:pt>
                <c:pt idx="11">
                  <c:v>14</c:v>
                </c:pt>
                <c:pt idx="12">
                  <c:v>21</c:v>
                </c:pt>
                <c:pt idx="13">
                  <c:v>17</c:v>
                </c:pt>
                <c:pt idx="14">
                  <c:v>21</c:v>
                </c:pt>
                <c:pt idx="15">
                  <c:v>22</c:v>
                </c:pt>
                <c:pt idx="16">
                  <c:v>16</c:v>
                </c:pt>
                <c:pt idx="17">
                  <c:v>18</c:v>
                </c:pt>
                <c:pt idx="18">
                  <c:v>19</c:v>
                </c:pt>
                <c:pt idx="19">
                  <c:v>41</c:v>
                </c:pt>
                <c:pt idx="20">
                  <c:v>2</c:v>
                </c:pt>
                <c:pt idx="2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C-D94E-8663-409DF22F8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390224"/>
        <c:axId val="1576392544"/>
      </c:barChart>
      <c:catAx>
        <c:axId val="15763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392544"/>
        <c:crosses val="autoZero"/>
        <c:auto val="1"/>
        <c:lblAlgn val="ctr"/>
        <c:lblOffset val="100"/>
        <c:noMultiLvlLbl val="1"/>
      </c:catAx>
      <c:valAx>
        <c:axId val="1576392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3902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40887281331213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74514574491"/>
          <c:y val="0.21674915948725601"/>
          <c:w val="0.83497637365346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'Harris N'!$A$52:$A$73</c:f>
              <c:numCache>
                <c:formatCode>General</c:formatCode>
                <c:ptCount val="22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</c:numCache>
            </c:numRef>
          </c:cat>
          <c:val>
            <c:numRef>
              <c:f>'Harris N'!$G$52:$G$73</c:f>
              <c:numCache>
                <c:formatCode>0.00</c:formatCode>
                <c:ptCount val="22"/>
                <c:pt idx="1">
                  <c:v>2.8653846153846154</c:v>
                </c:pt>
                <c:pt idx="2">
                  <c:v>2.6533333333333333</c:v>
                </c:pt>
                <c:pt idx="3">
                  <c:v>3.1790123456790123</c:v>
                </c:pt>
                <c:pt idx="4">
                  <c:v>2.8498727735368958</c:v>
                </c:pt>
                <c:pt idx="5">
                  <c:v>3.5481812380344611</c:v>
                </c:pt>
                <c:pt idx="6">
                  <c:v>2.7079646017699117</c:v>
                </c:pt>
                <c:pt idx="7">
                  <c:v>3.4183673469387754</c:v>
                </c:pt>
                <c:pt idx="8">
                  <c:v>3.1739130434782608</c:v>
                </c:pt>
                <c:pt idx="9">
                  <c:v>3.183098591549296</c:v>
                </c:pt>
                <c:pt idx="10">
                  <c:v>3.2615384615384615</c:v>
                </c:pt>
                <c:pt idx="11">
                  <c:v>2.9358974358974357</c:v>
                </c:pt>
                <c:pt idx="12">
                  <c:v>3.0796460176991149</c:v>
                </c:pt>
                <c:pt idx="13">
                  <c:v>2.730299667036626</c:v>
                </c:pt>
                <c:pt idx="14">
                  <c:v>3.6495176848874595</c:v>
                </c:pt>
                <c:pt idx="15">
                  <c:v>3.1987247608926674</c:v>
                </c:pt>
                <c:pt idx="16">
                  <c:v>3.4776536312849164</c:v>
                </c:pt>
                <c:pt idx="17">
                  <c:v>3.78</c:v>
                </c:pt>
                <c:pt idx="18">
                  <c:v>4.3193277310924367</c:v>
                </c:pt>
                <c:pt idx="19">
                  <c:v>4.7088186356073205</c:v>
                </c:pt>
                <c:pt idx="20">
                  <c:v>2.875</c:v>
                </c:pt>
                <c:pt idx="21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82-E149-BE42-3E48445D1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280320"/>
        <c:axId val="1576282640"/>
      </c:barChart>
      <c:catAx>
        <c:axId val="15762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282640"/>
        <c:crosses val="autoZero"/>
        <c:auto val="1"/>
        <c:lblAlgn val="ctr"/>
        <c:lblOffset val="100"/>
        <c:noMultiLvlLbl val="1"/>
      </c:catAx>
      <c:valAx>
        <c:axId val="1576282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280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'Barr S'!$G$44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[0]!barrs_yrs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[0]!barrs_bwlec</c:f>
              <c:numCache>
                <c:formatCode>0.00</c:formatCode>
                <c:ptCount val="12"/>
                <c:pt idx="0">
                  <c:v>5.1363636363636367</c:v>
                </c:pt>
                <c:pt idx="1">
                  <c:v>4.4767441860465116</c:v>
                </c:pt>
                <c:pt idx="2">
                  <c:v>4.1111111111111107</c:v>
                </c:pt>
                <c:pt idx="3">
                  <c:v>5.5454545454545459</c:v>
                </c:pt>
                <c:pt idx="4">
                  <c:v>3.8365896980461813</c:v>
                </c:pt>
                <c:pt idx="5">
                  <c:v>3.6842105263157894</c:v>
                </c:pt>
                <c:pt idx="6">
                  <c:v>5.40625</c:v>
                </c:pt>
                <c:pt idx="7">
                  <c:v>4.117647058823529</c:v>
                </c:pt>
                <c:pt idx="8">
                  <c:v>4.8666666666666663</c:v>
                </c:pt>
                <c:pt idx="9">
                  <c:v>3.75</c:v>
                </c:pt>
                <c:pt idx="10">
                  <c:v>5.4464285714285721</c:v>
                </c:pt>
                <c:pt idx="11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E-5F48-8D21-11C7250D3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516208"/>
        <c:axId val="1627811648"/>
      </c:barChart>
      <c:catAx>
        <c:axId val="157451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811648"/>
        <c:crosses val="autoZero"/>
        <c:auto val="1"/>
        <c:lblAlgn val="ctr"/>
        <c:lblOffset val="100"/>
        <c:noMultiLvlLbl val="1"/>
      </c:catAx>
      <c:valAx>
        <c:axId val="162781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516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40887281331213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374514574491"/>
          <c:y val="0.21674915948725601"/>
          <c:w val="0.834976373653467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'Harris N'!$A$52:$A$73</c:f>
              <c:numCache>
                <c:formatCode>General</c:formatCode>
                <c:ptCount val="22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</c:numCache>
            </c:numRef>
          </c:cat>
          <c:val>
            <c:numRef>
              <c:f>'Harris N'!$G$52:$G$73</c:f>
              <c:numCache>
                <c:formatCode>0.00</c:formatCode>
                <c:ptCount val="22"/>
                <c:pt idx="1">
                  <c:v>2.8653846153846154</c:v>
                </c:pt>
                <c:pt idx="2">
                  <c:v>2.6533333333333333</c:v>
                </c:pt>
                <c:pt idx="3">
                  <c:v>3.1790123456790123</c:v>
                </c:pt>
                <c:pt idx="4">
                  <c:v>2.8498727735368958</c:v>
                </c:pt>
                <c:pt idx="5">
                  <c:v>3.5481812380344611</c:v>
                </c:pt>
                <c:pt idx="6">
                  <c:v>2.7079646017699117</c:v>
                </c:pt>
                <c:pt idx="7">
                  <c:v>3.4183673469387754</c:v>
                </c:pt>
                <c:pt idx="8">
                  <c:v>3.1739130434782608</c:v>
                </c:pt>
                <c:pt idx="9">
                  <c:v>3.183098591549296</c:v>
                </c:pt>
                <c:pt idx="10">
                  <c:v>3.2615384615384615</c:v>
                </c:pt>
                <c:pt idx="11">
                  <c:v>2.9358974358974357</c:v>
                </c:pt>
                <c:pt idx="12">
                  <c:v>3.0796460176991149</c:v>
                </c:pt>
                <c:pt idx="13">
                  <c:v>2.730299667036626</c:v>
                </c:pt>
                <c:pt idx="14">
                  <c:v>3.6495176848874595</c:v>
                </c:pt>
                <c:pt idx="15">
                  <c:v>3.1987247608926674</c:v>
                </c:pt>
                <c:pt idx="16">
                  <c:v>3.4776536312849164</c:v>
                </c:pt>
                <c:pt idx="17">
                  <c:v>3.78</c:v>
                </c:pt>
                <c:pt idx="18">
                  <c:v>4.3193277310924367</c:v>
                </c:pt>
                <c:pt idx="19">
                  <c:v>4.7088186356073205</c:v>
                </c:pt>
                <c:pt idx="20">
                  <c:v>2.875</c:v>
                </c:pt>
                <c:pt idx="21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6-074B-BD9B-92CAE44EB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263280"/>
        <c:axId val="1576256592"/>
      </c:barChart>
      <c:catAx>
        <c:axId val="157626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256592"/>
        <c:crosses val="autoZero"/>
        <c:auto val="1"/>
        <c:lblAlgn val="ctr"/>
        <c:lblOffset val="100"/>
        <c:noMultiLvlLbl val="1"/>
      </c:catAx>
      <c:valAx>
        <c:axId val="157625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263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'Morgan-S B'!$F$6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[0]!smitb_yrs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[0]!smitb_batrun</c:f>
              <c:numCache>
                <c:formatCode>General</c:formatCode>
                <c:ptCount val="7"/>
                <c:pt idx="0">
                  <c:v>100</c:v>
                </c:pt>
                <c:pt idx="1">
                  <c:v>138</c:v>
                </c:pt>
                <c:pt idx="2">
                  <c:v>393</c:v>
                </c:pt>
                <c:pt idx="3">
                  <c:v>60</c:v>
                </c:pt>
                <c:pt idx="4">
                  <c:v>189</c:v>
                </c:pt>
                <c:pt idx="5">
                  <c:v>195</c:v>
                </c:pt>
                <c:pt idx="6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A-CB4F-BCB8-53179081C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348112"/>
        <c:axId val="1626351232"/>
      </c:barChart>
      <c:catAx>
        <c:axId val="162634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351232"/>
        <c:crosses val="autoZero"/>
        <c:auto val="1"/>
        <c:lblAlgn val="ctr"/>
        <c:lblOffset val="100"/>
        <c:noMultiLvlLbl val="1"/>
      </c:catAx>
      <c:valAx>
        <c:axId val="162635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348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'Morgan-S B'!$I$6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[0]!smitb_yrs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[0]!smitb_batav</c:f>
              <c:numCache>
                <c:formatCode>0.00</c:formatCode>
                <c:ptCount val="7"/>
                <c:pt idx="0">
                  <c:v>16.667000000000002</c:v>
                </c:pt>
                <c:pt idx="1">
                  <c:v>10.615</c:v>
                </c:pt>
                <c:pt idx="2">
                  <c:v>30.231000000000002</c:v>
                </c:pt>
                <c:pt idx="3">
                  <c:v>12</c:v>
                </c:pt>
                <c:pt idx="4">
                  <c:v>14.538461538461538</c:v>
                </c:pt>
                <c:pt idx="5">
                  <c:v>17.727272727272727</c:v>
                </c:pt>
                <c:pt idx="6">
                  <c:v>33.272727272727273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B-EC44-9F1D-22B9A716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375968"/>
        <c:axId val="1626379088"/>
      </c:barChart>
      <c:catAx>
        <c:axId val="162637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379088"/>
        <c:crosses val="autoZero"/>
        <c:auto val="1"/>
        <c:lblAlgn val="ctr"/>
        <c:lblOffset val="100"/>
        <c:noMultiLvlLbl val="1"/>
      </c:catAx>
      <c:valAx>
        <c:axId val="162637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375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4088728133121302"/>
          <c:y val="3.9215686274509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00628873332"/>
          <c:y val="0.22058770730960101"/>
          <c:w val="0.82758720220520599"/>
          <c:h val="0.617645580466882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'Stevens J'!$A$6:$A$25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2014</c:v>
                </c:pt>
              </c:numCache>
            </c:numRef>
          </c:cat>
          <c:val>
            <c:numRef>
              <c:f>'Stevens J'!$I$6:$I$25</c:f>
              <c:numCache>
                <c:formatCode>0.00</c:formatCode>
                <c:ptCount val="20"/>
                <c:pt idx="0">
                  <c:v>14.857142857142858</c:v>
                </c:pt>
                <c:pt idx="1">
                  <c:v>11</c:v>
                </c:pt>
                <c:pt idx="2">
                  <c:v>21.727272727272727</c:v>
                </c:pt>
                <c:pt idx="3">
                  <c:v>19.899999999999999</c:v>
                </c:pt>
                <c:pt idx="4">
                  <c:v>12.545454545454545</c:v>
                </c:pt>
                <c:pt idx="5">
                  <c:v>8.2857142857142865</c:v>
                </c:pt>
                <c:pt idx="6">
                  <c:v>23</c:v>
                </c:pt>
                <c:pt idx="7">
                  <c:v>31</c:v>
                </c:pt>
                <c:pt idx="8">
                  <c:v>15</c:v>
                </c:pt>
                <c:pt idx="9">
                  <c:v>12.833333333333334</c:v>
                </c:pt>
                <c:pt idx="10">
                  <c:v>18</c:v>
                </c:pt>
                <c:pt idx="11">
                  <c:v>12.2</c:v>
                </c:pt>
                <c:pt idx="12">
                  <c:v>2</c:v>
                </c:pt>
                <c:pt idx="13">
                  <c:v>11.5</c:v>
                </c:pt>
                <c:pt idx="14">
                  <c:v>16.285714285714285</c:v>
                </c:pt>
                <c:pt idx="15">
                  <c:v>20.666666666666668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5-BE42-8875-80B79FCEE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951808"/>
        <c:axId val="1619954128"/>
      </c:barChart>
      <c:catAx>
        <c:axId val="161995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54128"/>
        <c:crosses val="autoZero"/>
        <c:auto val="1"/>
        <c:lblAlgn val="ctr"/>
        <c:lblOffset val="100"/>
        <c:noMultiLvlLbl val="1"/>
      </c:catAx>
      <c:valAx>
        <c:axId val="161995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518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5945907252993901"/>
          <c:y val="3.76569037656903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73701009583599"/>
          <c:y val="0.20920534147817699"/>
          <c:w val="0.83783708396780299"/>
          <c:h val="0.6485365585823480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'Stevens J'!$A$6:$A$25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2014</c:v>
                </c:pt>
              </c:numCache>
            </c:numRef>
          </c:cat>
          <c:val>
            <c:numRef>
              <c:f>'Stevens J'!$F$6:$F$25</c:f>
              <c:numCache>
                <c:formatCode>General</c:formatCode>
                <c:ptCount val="20"/>
                <c:pt idx="0">
                  <c:v>104</c:v>
                </c:pt>
                <c:pt idx="1">
                  <c:v>110</c:v>
                </c:pt>
                <c:pt idx="2">
                  <c:v>239</c:v>
                </c:pt>
                <c:pt idx="3">
                  <c:v>199</c:v>
                </c:pt>
                <c:pt idx="4">
                  <c:v>138</c:v>
                </c:pt>
                <c:pt idx="5">
                  <c:v>58</c:v>
                </c:pt>
                <c:pt idx="6">
                  <c:v>92</c:v>
                </c:pt>
                <c:pt idx="7">
                  <c:v>93</c:v>
                </c:pt>
                <c:pt idx="8">
                  <c:v>90</c:v>
                </c:pt>
                <c:pt idx="9">
                  <c:v>77</c:v>
                </c:pt>
                <c:pt idx="10">
                  <c:v>126</c:v>
                </c:pt>
                <c:pt idx="11">
                  <c:v>61</c:v>
                </c:pt>
                <c:pt idx="12">
                  <c:v>6</c:v>
                </c:pt>
                <c:pt idx="13">
                  <c:v>46</c:v>
                </c:pt>
                <c:pt idx="14">
                  <c:v>114</c:v>
                </c:pt>
                <c:pt idx="15">
                  <c:v>62</c:v>
                </c:pt>
                <c:pt idx="16">
                  <c:v>6</c:v>
                </c:pt>
                <c:pt idx="17">
                  <c:v>21</c:v>
                </c:pt>
                <c:pt idx="18">
                  <c:v>6</c:v>
                </c:pt>
                <c:pt idx="19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7B-4447-899A-E8FFB313B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973664"/>
        <c:axId val="1619975984"/>
      </c:barChart>
      <c:catAx>
        <c:axId val="16199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75984"/>
        <c:crosses val="autoZero"/>
        <c:auto val="1"/>
        <c:lblAlgn val="ctr"/>
        <c:lblOffset val="100"/>
        <c:noMultiLvlLbl val="1"/>
      </c:catAx>
      <c:valAx>
        <c:axId val="161997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9973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4107771980825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3940224925799"/>
          <c:y val="0.21568575825827599"/>
          <c:w val="0.81418117209621099"/>
          <c:h val="0.6225475295182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J'!$I$49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'Stevens J'!$A$50:$A$65</c:f>
              <c:numCache>
                <c:formatCode>General</c:formatCode>
                <c:ptCount val="1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</c:numCache>
            </c:numRef>
          </c:cat>
          <c:val>
            <c:numRef>
              <c:f>'Stevens J'!$I$50:$I$65</c:f>
              <c:numCache>
                <c:formatCode>0.00</c:formatCode>
                <c:ptCount val="16"/>
                <c:pt idx="1">
                  <c:v>19.7</c:v>
                </c:pt>
                <c:pt idx="2">
                  <c:v>29.125</c:v>
                </c:pt>
                <c:pt idx="3">
                  <c:v>35.799999999999997</c:v>
                </c:pt>
                <c:pt idx="4">
                  <c:v>24</c:v>
                </c:pt>
                <c:pt idx="6">
                  <c:v>10.4</c:v>
                </c:pt>
                <c:pt idx="7">
                  <c:v>14.888888888888889</c:v>
                </c:pt>
                <c:pt idx="8">
                  <c:v>26.4</c:v>
                </c:pt>
                <c:pt idx="9">
                  <c:v>16</c:v>
                </c:pt>
                <c:pt idx="10">
                  <c:v>128</c:v>
                </c:pt>
                <c:pt idx="11">
                  <c:v>29</c:v>
                </c:pt>
                <c:pt idx="13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B-2545-AE1D-32F2DF2A6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18560"/>
        <c:axId val="1620220880"/>
      </c:barChart>
      <c:catAx>
        <c:axId val="162021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220880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620220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218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665808972895601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64012804474"/>
          <c:y val="0.21568575825827599"/>
          <c:w val="0.81326708150540405"/>
          <c:h val="0.6225475295182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J'!$H$49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'Stevens J'!$A$50:$A$65</c:f>
              <c:numCache>
                <c:formatCode>General</c:formatCode>
                <c:ptCount val="1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</c:numCache>
            </c:numRef>
          </c:cat>
          <c:val>
            <c:numRef>
              <c:f>'Stevens J'!$H$50:$H$65</c:f>
              <c:numCache>
                <c:formatCode>0.00</c:formatCode>
                <c:ptCount val="16"/>
                <c:pt idx="1">
                  <c:v>32.4</c:v>
                </c:pt>
                <c:pt idx="2">
                  <c:v>35.25</c:v>
                </c:pt>
                <c:pt idx="3">
                  <c:v>48</c:v>
                </c:pt>
                <c:pt idx="4">
                  <c:v>24</c:v>
                </c:pt>
                <c:pt idx="6">
                  <c:v>18.600000000000001</c:v>
                </c:pt>
                <c:pt idx="7">
                  <c:v>22.666666666666668</c:v>
                </c:pt>
                <c:pt idx="8">
                  <c:v>26.76</c:v>
                </c:pt>
                <c:pt idx="9">
                  <c:v>23</c:v>
                </c:pt>
                <c:pt idx="10">
                  <c:v>150</c:v>
                </c:pt>
                <c:pt idx="11">
                  <c:v>27</c:v>
                </c:pt>
                <c:pt idx="13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A-ED46-B2AB-10D55AE70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40784"/>
        <c:axId val="1620243104"/>
      </c:barChart>
      <c:catAx>
        <c:axId val="16202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243104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62024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240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28708235794803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022011327035"/>
          <c:y val="0.21568575825827599"/>
          <c:w val="0.82800908298284404"/>
          <c:h val="0.6225475295182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J'!$G$49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'Stevens J'!$A$50:$A$65</c:f>
              <c:numCache>
                <c:formatCode>General</c:formatCode>
                <c:ptCount val="1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</c:numCache>
            </c:numRef>
          </c:cat>
          <c:val>
            <c:numRef>
              <c:f>'Stevens J'!$G$50:$G$65</c:f>
              <c:numCache>
                <c:formatCode>0.00</c:formatCode>
                <c:ptCount val="16"/>
                <c:pt idx="0">
                  <c:v>5.0909090909090908</c:v>
                </c:pt>
                <c:pt idx="1">
                  <c:v>3.6481481481481484</c:v>
                </c:pt>
                <c:pt idx="2">
                  <c:v>4.957446808510638</c:v>
                </c:pt>
                <c:pt idx="3">
                  <c:v>4.4749999999999996</c:v>
                </c:pt>
                <c:pt idx="4">
                  <c:v>6</c:v>
                </c:pt>
                <c:pt idx="6">
                  <c:v>3.3548387096774195</c:v>
                </c:pt>
                <c:pt idx="7">
                  <c:v>3.9411764705882355</c:v>
                </c:pt>
                <c:pt idx="8">
                  <c:v>5.9192825112107625</c:v>
                </c:pt>
                <c:pt idx="9">
                  <c:v>4.1739130434782608</c:v>
                </c:pt>
                <c:pt idx="10">
                  <c:v>5.12</c:v>
                </c:pt>
                <c:pt idx="11">
                  <c:v>6.4444444444444446</c:v>
                </c:pt>
                <c:pt idx="13">
                  <c:v>3.8055555555555554</c:v>
                </c:pt>
                <c:pt idx="14">
                  <c:v>6.666666666666667</c:v>
                </c:pt>
                <c:pt idx="1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A-0F49-B148-E24816452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254064"/>
        <c:axId val="1620256384"/>
      </c:barChart>
      <c:catAx>
        <c:axId val="162025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256384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62025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25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943784533045801"/>
          <c:y val="3.92156862745098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684620658183007E-2"/>
          <c:y val="0.21568575825827599"/>
          <c:w val="0.86063595368728596"/>
          <c:h val="0.6225475295182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'Stevens J'!$D$49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numRef>
              <c:f>'Stevens J'!$A$50:$A$65</c:f>
              <c:numCache>
                <c:formatCode>General</c:formatCode>
                <c:ptCount val="1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</c:numCache>
            </c:numRef>
          </c:cat>
          <c:val>
            <c:numRef>
              <c:f>'Stevens J'!$D$50:$D$65</c:f>
              <c:numCache>
                <c:formatCode>General</c:formatCode>
                <c:ptCount val="16"/>
                <c:pt idx="0">
                  <c:v>0</c:v>
                </c:pt>
                <c:pt idx="1">
                  <c:v>10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6">
                  <c:v>5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0-B540-87F9-C5A3A0CA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4106800"/>
        <c:axId val="1620268928"/>
      </c:barChart>
      <c:catAx>
        <c:axId val="14741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0268928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62026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4106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'Ahearne C'!$D$50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[0]!aheac_yrs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[0]!aheac_wkt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15</c:v>
                </c:pt>
                <c:pt idx="3">
                  <c:v>9</c:v>
                </c:pt>
                <c:pt idx="4">
                  <c:v>10</c:v>
                </c:pt>
                <c:pt idx="5">
                  <c:v>15</c:v>
                </c:pt>
                <c:pt idx="6">
                  <c:v>22</c:v>
                </c:pt>
                <c:pt idx="7">
                  <c:v>17</c:v>
                </c:pt>
                <c:pt idx="8">
                  <c:v>6</c:v>
                </c:pt>
                <c:pt idx="9">
                  <c:v>19</c:v>
                </c:pt>
                <c:pt idx="10">
                  <c:v>20</c:v>
                </c:pt>
                <c:pt idx="11">
                  <c:v>10</c:v>
                </c:pt>
                <c:pt idx="12">
                  <c:v>9</c:v>
                </c:pt>
                <c:pt idx="13">
                  <c:v>12</c:v>
                </c:pt>
                <c:pt idx="14">
                  <c:v>17</c:v>
                </c:pt>
                <c:pt idx="15">
                  <c:v>11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D-E94B-AA30-BEFA360BD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633008"/>
        <c:axId val="1570947184"/>
      </c:barChart>
      <c:catAx>
        <c:axId val="157163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947184"/>
        <c:crosses val="autoZero"/>
        <c:auto val="1"/>
        <c:lblAlgn val="ctr"/>
        <c:lblOffset val="100"/>
        <c:noMultiLvlLbl val="1"/>
      </c:catAx>
      <c:valAx>
        <c:axId val="1570947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6330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'Barr S'!$H$44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[0]!barrs_yrs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[0]!barrs_bwlsr</c:f>
              <c:numCache>
                <c:formatCode>0.00</c:formatCode>
                <c:ptCount val="12"/>
                <c:pt idx="0">
                  <c:v>44</c:v>
                </c:pt>
                <c:pt idx="1">
                  <c:v>14.742857142857142</c:v>
                </c:pt>
                <c:pt idx="2">
                  <c:v>54</c:v>
                </c:pt>
                <c:pt idx="3">
                  <c:v>33</c:v>
                </c:pt>
                <c:pt idx="4">
                  <c:v>28.149999999999995</c:v>
                </c:pt>
                <c:pt idx="5">
                  <c:v>28.5</c:v>
                </c:pt>
                <c:pt idx="6">
                  <c:v>64</c:v>
                </c:pt>
                <c:pt idx="7">
                  <c:v>20.399999999999999</c:v>
                </c:pt>
                <c:pt idx="8">
                  <c:v>15</c:v>
                </c:pt>
                <c:pt idx="9">
                  <c:v>0</c:v>
                </c:pt>
                <c:pt idx="10">
                  <c:v>33.599999999999994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C8-6E44-A559-F2B86F01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836832"/>
        <c:axId val="1627839952"/>
      </c:barChart>
      <c:catAx>
        <c:axId val="162783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839952"/>
        <c:crosses val="autoZero"/>
        <c:auto val="1"/>
        <c:lblAlgn val="ctr"/>
        <c:lblOffset val="100"/>
        <c:noMultiLvlLbl val="1"/>
      </c:catAx>
      <c:valAx>
        <c:axId val="162783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836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'Bingham J'!$F$6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[0]!bingj_yrs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[0]!bingj_batrun</c:f>
              <c:numCache>
                <c:formatCode>General</c:formatCode>
                <c:ptCount val="9"/>
                <c:pt idx="0">
                  <c:v>1</c:v>
                </c:pt>
                <c:pt idx="1">
                  <c:v>54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3-D14F-B2A1-F9857A36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542944"/>
        <c:axId val="1627546064"/>
      </c:barChart>
      <c:catAx>
        <c:axId val="162754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546064"/>
        <c:crosses val="autoZero"/>
        <c:auto val="1"/>
        <c:lblAlgn val="ctr"/>
        <c:lblOffset val="100"/>
        <c:noMultiLvlLbl val="1"/>
      </c:catAx>
      <c:valAx>
        <c:axId val="162754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542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'Bingham J'!$I$6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[0]!bingj_yrs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[0]!bingj_batav</c:f>
              <c:numCache>
                <c:formatCode>0.00</c:formatCode>
                <c:ptCount val="9"/>
                <c:pt idx="0">
                  <c:v>0.25</c:v>
                </c:pt>
                <c:pt idx="1">
                  <c:v>10.8</c:v>
                </c:pt>
                <c:pt idx="2">
                  <c:v>0</c:v>
                </c:pt>
                <c:pt idx="3">
                  <c:v>0</c:v>
                </c:pt>
                <c:pt idx="4">
                  <c:v>1.5</c:v>
                </c:pt>
                <c:pt idx="5">
                  <c:v>0.66666666666666663</c:v>
                </c:pt>
                <c:pt idx="6">
                  <c:v>2</c:v>
                </c:pt>
                <c:pt idx="7">
                  <c:v>5.5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5-2141-BC3A-50374421D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570848"/>
        <c:axId val="1627573968"/>
      </c:barChart>
      <c:catAx>
        <c:axId val="162757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573968"/>
        <c:crosses val="autoZero"/>
        <c:auto val="1"/>
        <c:lblAlgn val="ctr"/>
        <c:lblOffset val="100"/>
        <c:noMultiLvlLbl val="1"/>
      </c:catAx>
      <c:valAx>
        <c:axId val="162757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57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39229246031746029"/>
          <c:y val="3.94090277777777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'Bingham J'!$D$40</c:f>
              <c:strCache>
                <c:ptCount val="1"/>
                <c:pt idx="0">
                  <c:v>Wickets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[0]!bingj_yrs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[0]!bingj_wkt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9-2245-8042-6104584DC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450592"/>
        <c:axId val="1627415664"/>
      </c:barChart>
      <c:catAx>
        <c:axId val="162745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415664"/>
        <c:crosses val="autoZero"/>
        <c:auto val="1"/>
        <c:lblAlgn val="ctr"/>
        <c:lblOffset val="100"/>
        <c:noMultiLvlLbl val="1"/>
      </c:catAx>
      <c:valAx>
        <c:axId val="162741566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450592"/>
        <c:crosses val="autoZero"/>
        <c:crossBetween val="between"/>
        <c:majorUnit val="1"/>
        <c:min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'Bingham J'!$I$40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[0]!bingj_yrs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[0]!bingj_bwlav</c:f>
              <c:numCache>
                <c:formatCode>0.00</c:formatCode>
                <c:ptCount val="8"/>
                <c:pt idx="0">
                  <c:v>11.5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  <c:pt idx="4">
                  <c:v>61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AE-514A-9C4F-265EBFDEB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636016"/>
        <c:axId val="1627638720"/>
      </c:barChart>
      <c:catAx>
        <c:axId val="162763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638720"/>
        <c:crosses val="autoZero"/>
        <c:auto val="1"/>
        <c:lblAlgn val="ctr"/>
        <c:lblOffset val="100"/>
        <c:noMultiLvlLbl val="1"/>
      </c:catAx>
      <c:valAx>
        <c:axId val="162763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636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'Bingham J'!$G$40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[0]!bingj_yrs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[0]!bingj_bwlec</c:f>
              <c:numCache>
                <c:formatCode>0.00</c:formatCode>
                <c:ptCount val="8"/>
                <c:pt idx="0">
                  <c:v>5.4761904761904763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  <c:pt idx="4">
                  <c:v>9.8387096774193541</c:v>
                </c:pt>
                <c:pt idx="5">
                  <c:v>0</c:v>
                </c:pt>
                <c:pt idx="6">
                  <c:v>2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2-A34D-B4D3-ECBB5D89A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203952"/>
        <c:axId val="1574057568"/>
      </c:barChart>
      <c:catAx>
        <c:axId val="157420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057568"/>
        <c:crosses val="autoZero"/>
        <c:auto val="1"/>
        <c:lblAlgn val="ctr"/>
        <c:lblOffset val="100"/>
        <c:noMultiLvlLbl val="1"/>
      </c:catAx>
      <c:valAx>
        <c:axId val="157405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203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124511904761905"/>
          <c:y val="4.38187499999999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'Bingham J'!$H$40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[0]!bingj_yrs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[0]!bingj_bwlsr</c:f>
              <c:numCache>
                <c:formatCode>0.00</c:formatCode>
                <c:ptCount val="8"/>
                <c:pt idx="0">
                  <c:v>12.600000000000001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37.200000000000003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BE-8344-AF53-27451BCA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938256"/>
        <c:axId val="1627690528"/>
      </c:barChart>
      <c:catAx>
        <c:axId val="157493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690528"/>
        <c:crosses val="autoZero"/>
        <c:auto val="1"/>
        <c:lblAlgn val="ctr"/>
        <c:lblOffset val="100"/>
        <c:noMultiLvlLbl val="1"/>
      </c:catAx>
      <c:valAx>
        <c:axId val="162769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93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'Booth R'!$F$6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'Booth R'!$A$7:$A$23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2010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2025</c:v>
                </c:pt>
              </c:numCache>
            </c:numRef>
          </c:cat>
          <c:val>
            <c:numRef>
              <c:f>'Booth R'!$F$7:$F$23</c:f>
              <c:numCache>
                <c:formatCode>General</c:formatCode>
                <c:ptCount val="17"/>
                <c:pt idx="0">
                  <c:v>71</c:v>
                </c:pt>
                <c:pt idx="1">
                  <c:v>56</c:v>
                </c:pt>
                <c:pt idx="2">
                  <c:v>0</c:v>
                </c:pt>
                <c:pt idx="3">
                  <c:v>8</c:v>
                </c:pt>
                <c:pt idx="4">
                  <c:v>12</c:v>
                </c:pt>
                <c:pt idx="5">
                  <c:v>49</c:v>
                </c:pt>
                <c:pt idx="6">
                  <c:v>99</c:v>
                </c:pt>
                <c:pt idx="7">
                  <c:v>1</c:v>
                </c:pt>
                <c:pt idx="8">
                  <c:v>8</c:v>
                </c:pt>
                <c:pt idx="9">
                  <c:v>18</c:v>
                </c:pt>
                <c:pt idx="10">
                  <c:v>43</c:v>
                </c:pt>
                <c:pt idx="11">
                  <c:v>9</c:v>
                </c:pt>
                <c:pt idx="12">
                  <c:v>5</c:v>
                </c:pt>
                <c:pt idx="13">
                  <c:v>164</c:v>
                </c:pt>
                <c:pt idx="14">
                  <c:v>140</c:v>
                </c:pt>
                <c:pt idx="15">
                  <c:v>79</c:v>
                </c:pt>
                <c:pt idx="16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9943-98D9-C1F3018ED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542944"/>
        <c:axId val="1627546064"/>
      </c:barChart>
      <c:catAx>
        <c:axId val="1627542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546064"/>
        <c:crosses val="autoZero"/>
        <c:auto val="1"/>
        <c:lblAlgn val="ctr"/>
        <c:lblOffset val="100"/>
        <c:noMultiLvlLbl val="1"/>
      </c:catAx>
      <c:valAx>
        <c:axId val="162754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542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'Booth R'!$I$6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[0]!bootr_yrs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2010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2025</c:v>
                </c:pt>
              </c:numCache>
            </c:numRef>
          </c:cat>
          <c:val>
            <c:numRef>
              <c:f>[0]!bootr_batav</c:f>
              <c:numCache>
                <c:formatCode>0.00</c:formatCode>
                <c:ptCount val="17"/>
                <c:pt idx="0">
                  <c:v>8.875</c:v>
                </c:pt>
                <c:pt idx="1">
                  <c:v>14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  <c:pt idx="5">
                  <c:v>24.5</c:v>
                </c:pt>
                <c:pt idx="6">
                  <c:v>19.8</c:v>
                </c:pt>
                <c:pt idx="7">
                  <c:v>1</c:v>
                </c:pt>
                <c:pt idx="8">
                  <c:v>4</c:v>
                </c:pt>
                <c:pt idx="9">
                  <c:v>6</c:v>
                </c:pt>
                <c:pt idx="10">
                  <c:v>14.333333333333334</c:v>
                </c:pt>
                <c:pt idx="11">
                  <c:v>9</c:v>
                </c:pt>
                <c:pt idx="12">
                  <c:v>5</c:v>
                </c:pt>
                <c:pt idx="13">
                  <c:v>32.799999999999997</c:v>
                </c:pt>
                <c:pt idx="14">
                  <c:v>28</c:v>
                </c:pt>
                <c:pt idx="15">
                  <c:v>39.5</c:v>
                </c:pt>
                <c:pt idx="16">
                  <c:v>50.25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E-6D4C-A1DD-7B7113E70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570848"/>
        <c:axId val="1627573968"/>
      </c:barChart>
      <c:catAx>
        <c:axId val="1627570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573968"/>
        <c:crosses val="autoZero"/>
        <c:auto val="1"/>
        <c:lblAlgn val="ctr"/>
        <c:lblOffset val="100"/>
        <c:noMultiLvlLbl val="1"/>
      </c:catAx>
      <c:valAx>
        <c:axId val="1627573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57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'Booth R'!$D$49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[0]!bootr_bwlyrs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2025</c:v>
                </c:pt>
              </c:numCache>
            </c:numRef>
          </c:cat>
          <c:val>
            <c:numRef>
              <c:f>[0]!bootr_wkt</c:f>
              <c:numCache>
                <c:formatCode>General</c:formatCode>
                <c:ptCount val="13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 formatCode="0.0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8-9E41-B99A-4B98CE6C1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450592"/>
        <c:axId val="1627415664"/>
      </c:barChart>
      <c:catAx>
        <c:axId val="162745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415664"/>
        <c:crosses val="autoZero"/>
        <c:auto val="1"/>
        <c:lblAlgn val="ctr"/>
        <c:lblOffset val="100"/>
        <c:noMultiLvlLbl val="1"/>
      </c:catAx>
      <c:valAx>
        <c:axId val="1627415664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450592"/>
        <c:crosses val="autoZero"/>
        <c:crossBetween val="between"/>
        <c:majorUnit val="1"/>
        <c:min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'Ahearne C'!$I$50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[0]!aheac_yrs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[0]!aheac_bwlav</c:f>
              <c:numCache>
                <c:formatCode>0.00</c:formatCode>
                <c:ptCount val="17"/>
                <c:pt idx="0">
                  <c:v>0</c:v>
                </c:pt>
                <c:pt idx="1">
                  <c:v>53</c:v>
                </c:pt>
                <c:pt idx="2">
                  <c:v>16.133333333333333</c:v>
                </c:pt>
                <c:pt idx="3">
                  <c:v>16</c:v>
                </c:pt>
                <c:pt idx="4">
                  <c:v>23.6</c:v>
                </c:pt>
                <c:pt idx="5">
                  <c:v>24.066666666666666</c:v>
                </c:pt>
                <c:pt idx="6">
                  <c:v>15.636363636363637</c:v>
                </c:pt>
                <c:pt idx="7">
                  <c:v>13.705882352941176</c:v>
                </c:pt>
                <c:pt idx="8">
                  <c:v>39.666666666666664</c:v>
                </c:pt>
                <c:pt idx="9">
                  <c:v>17.473684210526315</c:v>
                </c:pt>
                <c:pt idx="10">
                  <c:v>17</c:v>
                </c:pt>
                <c:pt idx="11">
                  <c:v>34.299999999999997</c:v>
                </c:pt>
                <c:pt idx="12">
                  <c:v>39.111111111111114</c:v>
                </c:pt>
                <c:pt idx="13">
                  <c:v>25.083333333333332</c:v>
                </c:pt>
                <c:pt idx="14">
                  <c:v>19.235294117647058</c:v>
                </c:pt>
                <c:pt idx="15">
                  <c:v>19.09090909090909</c:v>
                </c:pt>
                <c:pt idx="16">
                  <c:v>21.375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1242-AEA8-4E162932B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706560"/>
        <c:axId val="1574709680"/>
      </c:barChart>
      <c:catAx>
        <c:axId val="1574706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709680"/>
        <c:crosses val="autoZero"/>
        <c:auto val="1"/>
        <c:lblAlgn val="ctr"/>
        <c:lblOffset val="100"/>
        <c:noMultiLvlLbl val="1"/>
      </c:catAx>
      <c:valAx>
        <c:axId val="157470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706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'Booth R'!$I$49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[0]!bootr_bwlyrs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2025</c:v>
                </c:pt>
              </c:numCache>
            </c:numRef>
          </c:cat>
          <c:val>
            <c:numRef>
              <c:f>[0]!bootr_bwlav</c:f>
              <c:numCache>
                <c:formatCode>0.00</c:formatCode>
                <c:ptCount val="13"/>
                <c:pt idx="0">
                  <c:v>40.75</c:v>
                </c:pt>
                <c:pt idx="1">
                  <c:v>0</c:v>
                </c:pt>
                <c:pt idx="2">
                  <c:v>3</c:v>
                </c:pt>
                <c:pt idx="3">
                  <c:v>34.75</c:v>
                </c:pt>
                <c:pt idx="4">
                  <c:v>31</c:v>
                </c:pt>
                <c:pt idx="5">
                  <c:v>39</c:v>
                </c:pt>
                <c:pt idx="6">
                  <c:v>22.5</c:v>
                </c:pt>
                <c:pt idx="7">
                  <c:v>0</c:v>
                </c:pt>
                <c:pt idx="8">
                  <c:v>8.5</c:v>
                </c:pt>
                <c:pt idx="9">
                  <c:v>55</c:v>
                </c:pt>
                <c:pt idx="10">
                  <c:v>0</c:v>
                </c:pt>
                <c:pt idx="11">
                  <c:v>44</c:v>
                </c:pt>
                <c:pt idx="1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F-3D4E-B870-2A07C9747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636016"/>
        <c:axId val="1627638720"/>
      </c:barChart>
      <c:catAx>
        <c:axId val="162763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638720"/>
        <c:crosses val="autoZero"/>
        <c:auto val="1"/>
        <c:lblAlgn val="ctr"/>
        <c:lblOffset val="100"/>
        <c:noMultiLvlLbl val="1"/>
      </c:catAx>
      <c:valAx>
        <c:axId val="162763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636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'Booth R'!$G$49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[0]!bootr_bwlyrs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2025</c:v>
                </c:pt>
              </c:numCache>
            </c:numRef>
          </c:cat>
          <c:val>
            <c:numRef>
              <c:f>[0]!bootr_bwlec</c:f>
              <c:numCache>
                <c:formatCode>0.00</c:formatCode>
                <c:ptCount val="13"/>
                <c:pt idx="0">
                  <c:v>8.858695652173914</c:v>
                </c:pt>
                <c:pt idx="1">
                  <c:v>3.3333333333333335</c:v>
                </c:pt>
                <c:pt idx="2">
                  <c:v>3</c:v>
                </c:pt>
                <c:pt idx="3">
                  <c:v>5.7438016528925617</c:v>
                </c:pt>
                <c:pt idx="4">
                  <c:v>7.75</c:v>
                </c:pt>
                <c:pt idx="5">
                  <c:v>3.5454545454545454</c:v>
                </c:pt>
                <c:pt idx="6">
                  <c:v>4.8214251275534803</c:v>
                </c:pt>
                <c:pt idx="7">
                  <c:v>5</c:v>
                </c:pt>
                <c:pt idx="8">
                  <c:v>2.8333333333333335</c:v>
                </c:pt>
                <c:pt idx="9">
                  <c:v>8.3333333333333339</c:v>
                </c:pt>
                <c:pt idx="10">
                  <c:v>8.25</c:v>
                </c:pt>
                <c:pt idx="11">
                  <c:v>4.8888888888888893</c:v>
                </c:pt>
                <c:pt idx="12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7-9D4C-8FC8-001E0D1BF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203952"/>
        <c:axId val="1574057568"/>
      </c:barChart>
      <c:catAx>
        <c:axId val="157420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057568"/>
        <c:crosses val="autoZero"/>
        <c:auto val="1"/>
        <c:lblAlgn val="ctr"/>
        <c:lblOffset val="100"/>
        <c:noMultiLvlLbl val="1"/>
      </c:catAx>
      <c:valAx>
        <c:axId val="157405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203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'Booth R'!$H$49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[0]!bootr_bwlyrs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2025</c:v>
                </c:pt>
              </c:numCache>
            </c:numRef>
          </c:cat>
          <c:val>
            <c:numRef>
              <c:f>[0]!bootr_bwlsr</c:f>
              <c:numCache>
                <c:formatCode>0.00</c:formatCode>
                <c:ptCount val="13"/>
                <c:pt idx="0">
                  <c:v>27.599999999999998</c:v>
                </c:pt>
                <c:pt idx="1">
                  <c:v>0</c:v>
                </c:pt>
                <c:pt idx="2">
                  <c:v>6</c:v>
                </c:pt>
                <c:pt idx="3">
                  <c:v>36.299999999999997</c:v>
                </c:pt>
                <c:pt idx="4">
                  <c:v>24</c:v>
                </c:pt>
                <c:pt idx="5">
                  <c:v>66</c:v>
                </c:pt>
                <c:pt idx="6">
                  <c:v>28.000019999999999</c:v>
                </c:pt>
                <c:pt idx="7">
                  <c:v>0</c:v>
                </c:pt>
                <c:pt idx="8">
                  <c:v>18</c:v>
                </c:pt>
                <c:pt idx="9">
                  <c:v>39.599999999999994</c:v>
                </c:pt>
                <c:pt idx="10">
                  <c:v>0</c:v>
                </c:pt>
                <c:pt idx="11">
                  <c:v>54</c:v>
                </c:pt>
                <c:pt idx="12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B-0F47-86C6-D0BCF0F72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938256"/>
        <c:axId val="1627690528"/>
      </c:barChart>
      <c:catAx>
        <c:axId val="157493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690528"/>
        <c:crosses val="autoZero"/>
        <c:auto val="1"/>
        <c:lblAlgn val="ctr"/>
        <c:lblOffset val="100"/>
        <c:noMultiLvlLbl val="1"/>
      </c:catAx>
      <c:valAx>
        <c:axId val="162769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9382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J'!$F$6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'Borman J'!$A$7:$A$9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'Borman J'!$F$7:$F$9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13-B34C-8221-F1E045C9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J'!$I$6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'Borman J'!$A$7:$A$9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'Borman J'!$I$7:$I$9</c:f>
              <c:numCache>
                <c:formatCode>0.00</c:formatCode>
                <c:ptCount val="3"/>
                <c:pt idx="0">
                  <c:v>1.5</c:v>
                </c:pt>
                <c:pt idx="1">
                  <c:v>1</c:v>
                </c:pt>
                <c:pt idx="2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F0-E143-B716-4D58E8FC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J'!$D$38</c:f>
              <c:strCache>
                <c:ptCount val="1"/>
                <c:pt idx="0">
                  <c:v>Wkts</c:v>
                </c:pt>
              </c:strCache>
            </c:strRef>
          </c:tx>
          <c:invertIfNegative val="0"/>
          <c:cat>
            <c:numRef>
              <c:f>'Borman J'!$A$39:$A$41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'Borman J'!$D$39:$D$41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3-7E4E-82E5-044A87383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J'!$I$38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'Borman J'!$A$39:$A$41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'Borman J'!$I$39:$I$41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D2-D244-A3A5-1E63167B0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J'!$G$38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'Borman J'!$A$39:$A$41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'Borman J'!$G$39:$G$41</c:f>
              <c:numCache>
                <c:formatCode>0.00</c:formatCode>
                <c:ptCount val="3"/>
                <c:pt idx="0">
                  <c:v>0</c:v>
                </c:pt>
                <c:pt idx="1">
                  <c:v>6.9767441860465116</c:v>
                </c:pt>
                <c:pt idx="2">
                  <c:v>3.4545454545454546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6-8A44-9CC2-9AD0C3975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J'!$H$38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'Borman J'!$A$39:$A$41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'Borman J'!$H$39:$H$41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A-FC46-B7A6-FCB350A25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T'!$F$6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[0]!bormt_batyrs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[0]!bormt_batrun</c:f>
              <c:numCache>
                <c:formatCode>General</c:formatCode>
                <c:ptCount val="5"/>
                <c:pt idx="0">
                  <c:v>8</c:v>
                </c:pt>
                <c:pt idx="1">
                  <c:v>0</c:v>
                </c:pt>
                <c:pt idx="2">
                  <c:v>51</c:v>
                </c:pt>
                <c:pt idx="3">
                  <c:v>54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9-FB43-97E9-EC6A30A8B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'Ahearne C'!$G$50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[0]!aheac_yrs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[0]!aheac_bwlec</c:f>
              <c:numCache>
                <c:formatCode>0.00</c:formatCode>
                <c:ptCount val="17"/>
                <c:pt idx="0">
                  <c:v>4.5999999999999996</c:v>
                </c:pt>
                <c:pt idx="1">
                  <c:v>5.0476190476190474</c:v>
                </c:pt>
                <c:pt idx="2">
                  <c:v>4.2160278745644604</c:v>
                </c:pt>
                <c:pt idx="3">
                  <c:v>3.591022443890274</c:v>
                </c:pt>
                <c:pt idx="4">
                  <c:v>4.4112149532710276</c:v>
                </c:pt>
                <c:pt idx="5">
                  <c:v>5.4696969696969697</c:v>
                </c:pt>
                <c:pt idx="6">
                  <c:v>4.2416769420468556</c:v>
                </c:pt>
                <c:pt idx="7">
                  <c:v>4.66</c:v>
                </c:pt>
                <c:pt idx="8">
                  <c:v>4.6484375</c:v>
                </c:pt>
                <c:pt idx="9">
                  <c:v>4.4266666666666667</c:v>
                </c:pt>
                <c:pt idx="10">
                  <c:v>3.8202247191011236</c:v>
                </c:pt>
                <c:pt idx="11">
                  <c:v>4.7506925207756234</c:v>
                </c:pt>
                <c:pt idx="12">
                  <c:v>4.5714285714285712</c:v>
                </c:pt>
                <c:pt idx="13">
                  <c:v>4.5154515451545159</c:v>
                </c:pt>
                <c:pt idx="14">
                  <c:v>5.257234726688103</c:v>
                </c:pt>
                <c:pt idx="15">
                  <c:v>4.117647058823529</c:v>
                </c:pt>
                <c:pt idx="16">
                  <c:v>5.34375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E-DD4D-A7F4-FAE372D30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735632"/>
        <c:axId val="1574738752"/>
      </c:barChart>
      <c:catAx>
        <c:axId val="157473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738752"/>
        <c:crosses val="autoZero"/>
        <c:auto val="1"/>
        <c:lblAlgn val="ctr"/>
        <c:lblOffset val="100"/>
        <c:noMultiLvlLbl val="1"/>
      </c:catAx>
      <c:valAx>
        <c:axId val="157473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735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T'!$I$6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[0]!bormt_batyrs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[0]!bormt_batav</c:f>
              <c:numCache>
                <c:formatCode>0.00</c:formatCode>
                <c:ptCount val="5"/>
                <c:pt idx="0">
                  <c:v>2.6666666666666665</c:v>
                </c:pt>
                <c:pt idx="1">
                  <c:v>0</c:v>
                </c:pt>
                <c:pt idx="2">
                  <c:v>10.199999999999999</c:v>
                </c:pt>
                <c:pt idx="3">
                  <c:v>7.7142857142857144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8-884C-BDC7-BDA3D40EE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T'!$D$40</c:f>
              <c:strCache>
                <c:ptCount val="1"/>
                <c:pt idx="0">
                  <c:v>Wkts</c:v>
                </c:pt>
              </c:strCache>
            </c:strRef>
          </c:tx>
          <c:invertIfNegative val="0"/>
          <c:cat>
            <c:numRef>
              <c:f>[0]!bormt_bwlyrs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[0]!bormt_bwlwkt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3-BA45-91A6-4364DC6D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T'!$I$40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[0]!bormt_bwlyrs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[0]!bormt_bwlav</c:f>
              <c:numCache>
                <c:formatCode>0.00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34.125</c:v>
                </c:pt>
                <c:pt idx="4">
                  <c:v>41.083333333333336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4-1846-9A00-61208076F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T'!$G$40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[0]!bormt_bwlyrs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[0]!bormt_bwlec</c:f>
              <c:numCache>
                <c:formatCode>0.00</c:formatCode>
                <c:ptCount val="5"/>
                <c:pt idx="0">
                  <c:v>12.021857923497267</c:v>
                </c:pt>
                <c:pt idx="1">
                  <c:v>0</c:v>
                </c:pt>
                <c:pt idx="2">
                  <c:v>17.333333333333332</c:v>
                </c:pt>
                <c:pt idx="3">
                  <c:v>6.0666666666666664</c:v>
                </c:pt>
                <c:pt idx="4">
                  <c:v>6.4868421052631575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F-2641-9085-1DB0EC97F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'Borman T'!$H$40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[0]!bormt_bwlyrs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[0]!bormt_bwlsr</c:f>
              <c:numCache>
                <c:formatCode>0.00</c:formatCode>
                <c:ptCount val="5"/>
                <c:pt idx="0">
                  <c:v>10.98</c:v>
                </c:pt>
                <c:pt idx="1">
                  <c:v>0</c:v>
                </c:pt>
                <c:pt idx="2">
                  <c:v>0</c:v>
                </c:pt>
                <c:pt idx="3">
                  <c:v>33.75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3-954E-A4DF-F036AB2E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'Bowler T'!$F$6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'Bowler T'!$A$7:$A$18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'Bowler T'!$F$7:$F$18</c:f>
              <c:numCache>
                <c:formatCode>General</c:formatCode>
                <c:ptCount val="12"/>
                <c:pt idx="0">
                  <c:v>2</c:v>
                </c:pt>
                <c:pt idx="1">
                  <c:v>47</c:v>
                </c:pt>
                <c:pt idx="2">
                  <c:v>26</c:v>
                </c:pt>
                <c:pt idx="3">
                  <c:v>44</c:v>
                </c:pt>
                <c:pt idx="4">
                  <c:v>133</c:v>
                </c:pt>
                <c:pt idx="5">
                  <c:v>217</c:v>
                </c:pt>
                <c:pt idx="6">
                  <c:v>208</c:v>
                </c:pt>
                <c:pt idx="7">
                  <c:v>9</c:v>
                </c:pt>
                <c:pt idx="8">
                  <c:v>115</c:v>
                </c:pt>
                <c:pt idx="9">
                  <c:v>13</c:v>
                </c:pt>
                <c:pt idx="10">
                  <c:v>68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5-DC41-931E-16168F63C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722208"/>
        <c:axId val="1627910192"/>
      </c:barChart>
      <c:catAx>
        <c:axId val="162772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910192"/>
        <c:crosses val="autoZero"/>
        <c:auto val="1"/>
        <c:lblAlgn val="ctr"/>
        <c:lblOffset val="100"/>
        <c:noMultiLvlLbl val="1"/>
      </c:catAx>
      <c:valAx>
        <c:axId val="162791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722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'Bowler T'!$I$6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'Bowler T'!$A$7:$A$18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'Bowler T'!$I$7:$I$18</c:f>
              <c:numCache>
                <c:formatCode>0.00</c:formatCode>
                <c:ptCount val="12"/>
                <c:pt idx="0">
                  <c:v>2</c:v>
                </c:pt>
                <c:pt idx="1">
                  <c:v>7.8330000000000002</c:v>
                </c:pt>
                <c:pt idx="2">
                  <c:v>4.3330000000000002</c:v>
                </c:pt>
                <c:pt idx="3">
                  <c:v>7.3330000000000002</c:v>
                </c:pt>
                <c:pt idx="4">
                  <c:v>16.625</c:v>
                </c:pt>
                <c:pt idx="5">
                  <c:v>14.467000000000001</c:v>
                </c:pt>
                <c:pt idx="6">
                  <c:v>20.8</c:v>
                </c:pt>
                <c:pt idx="7">
                  <c:v>1.8</c:v>
                </c:pt>
                <c:pt idx="8">
                  <c:v>19.167000000000002</c:v>
                </c:pt>
                <c:pt idx="9">
                  <c:v>6.5</c:v>
                </c:pt>
                <c:pt idx="10">
                  <c:v>34</c:v>
                </c:pt>
                <c:pt idx="1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C-E944-B907-1259BE211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934528"/>
        <c:axId val="1627937648"/>
      </c:barChart>
      <c:catAx>
        <c:axId val="162793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937648"/>
        <c:crosses val="autoZero"/>
        <c:auto val="1"/>
        <c:lblAlgn val="ctr"/>
        <c:lblOffset val="100"/>
        <c:noMultiLvlLbl val="1"/>
      </c:catAx>
      <c:valAx>
        <c:axId val="1627937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934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'Bowler T'!$D$44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'Bowler T'!$A$45:$A$56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'Bowler T'!$D$45:$D$56</c:f>
              <c:numCache>
                <c:formatCode>General</c:formatCode>
                <c:ptCount val="12"/>
                <c:pt idx="0">
                  <c:v>0</c:v>
                </c:pt>
                <c:pt idx="1">
                  <c:v>14</c:v>
                </c:pt>
                <c:pt idx="2">
                  <c:v>11</c:v>
                </c:pt>
                <c:pt idx="3">
                  <c:v>11</c:v>
                </c:pt>
                <c:pt idx="4">
                  <c:v>16</c:v>
                </c:pt>
                <c:pt idx="5">
                  <c:v>15</c:v>
                </c:pt>
                <c:pt idx="6">
                  <c:v>1</c:v>
                </c:pt>
                <c:pt idx="7">
                  <c:v>0</c:v>
                </c:pt>
                <c:pt idx="8">
                  <c:v>10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F-A546-ADC4-6593E4744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088944"/>
        <c:axId val="1549652320"/>
      </c:barChart>
      <c:catAx>
        <c:axId val="157208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9652320"/>
        <c:crosses val="autoZero"/>
        <c:auto val="1"/>
        <c:lblAlgn val="ctr"/>
        <c:lblOffset val="100"/>
        <c:noMultiLvlLbl val="1"/>
      </c:catAx>
      <c:valAx>
        <c:axId val="154965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2088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'Bowler T'!$I$44</c:f>
              <c:strCache>
                <c:ptCount val="1"/>
                <c:pt idx="0">
                  <c:v>Av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'Bowler T'!$A$45:$A$56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'Bowler T'!$I$45:$I$56</c:f>
              <c:numCache>
                <c:formatCode>0.00</c:formatCode>
                <c:ptCount val="12"/>
                <c:pt idx="0">
                  <c:v>0</c:v>
                </c:pt>
                <c:pt idx="1">
                  <c:v>18.071428571428573</c:v>
                </c:pt>
                <c:pt idx="2">
                  <c:v>27.09090909090909</c:v>
                </c:pt>
                <c:pt idx="3">
                  <c:v>21.90909090909091</c:v>
                </c:pt>
                <c:pt idx="4">
                  <c:v>21.8125</c:v>
                </c:pt>
                <c:pt idx="5">
                  <c:v>11.866666666666667</c:v>
                </c:pt>
                <c:pt idx="6">
                  <c:v>103</c:v>
                </c:pt>
                <c:pt idx="7">
                  <c:v>0</c:v>
                </c:pt>
                <c:pt idx="8">
                  <c:v>23.2</c:v>
                </c:pt>
                <c:pt idx="9">
                  <c:v>10.8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2-F242-98E9-22E4F6FA8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230544"/>
        <c:axId val="1573184320"/>
      </c:barChart>
      <c:catAx>
        <c:axId val="1569230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184320"/>
        <c:crosses val="autoZero"/>
        <c:auto val="1"/>
        <c:lblAlgn val="ctr"/>
        <c:lblOffset val="100"/>
        <c:noMultiLvlLbl val="1"/>
      </c:catAx>
      <c:valAx>
        <c:axId val="157318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230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'Bowler T'!$G$44</c:f>
              <c:strCache>
                <c:ptCount val="1"/>
                <c:pt idx="0">
                  <c:v>Econ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'Bowler T'!$A$45:$A$56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'Bowler T'!$G$45:$G$56</c:f>
              <c:numCache>
                <c:formatCode>0.00</c:formatCode>
                <c:ptCount val="12"/>
                <c:pt idx="0">
                  <c:v>4.666666666666667</c:v>
                </c:pt>
                <c:pt idx="1">
                  <c:v>4.3620689655172411</c:v>
                </c:pt>
                <c:pt idx="2">
                  <c:v>4.2571428571428571</c:v>
                </c:pt>
                <c:pt idx="3">
                  <c:v>3.9834710743801653</c:v>
                </c:pt>
                <c:pt idx="4">
                  <c:v>4.3086419753086416</c:v>
                </c:pt>
                <c:pt idx="5">
                  <c:v>3.8362068965517242</c:v>
                </c:pt>
                <c:pt idx="6">
                  <c:v>4.9047619047619051</c:v>
                </c:pt>
                <c:pt idx="7">
                  <c:v>4.75</c:v>
                </c:pt>
                <c:pt idx="8">
                  <c:v>4.2181818181818178</c:v>
                </c:pt>
                <c:pt idx="9">
                  <c:v>3</c:v>
                </c:pt>
                <c:pt idx="10">
                  <c:v>9.1999999999999993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2-C34C-8366-E2843503E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885040"/>
        <c:axId val="1626969312"/>
      </c:barChart>
      <c:catAx>
        <c:axId val="162688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969312"/>
        <c:crosses val="autoZero"/>
        <c:auto val="1"/>
        <c:lblAlgn val="ctr"/>
        <c:lblOffset val="100"/>
        <c:noMultiLvlLbl val="1"/>
      </c:catAx>
      <c:valAx>
        <c:axId val="162696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85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'Ahearne C'!$H$50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[0]!aheac_yrs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[0]!aheac_bwlsr</c:f>
              <c:numCache>
                <c:formatCode>0.00</c:formatCode>
                <c:ptCount val="17"/>
                <c:pt idx="0">
                  <c:v>0</c:v>
                </c:pt>
                <c:pt idx="1">
                  <c:v>63</c:v>
                </c:pt>
                <c:pt idx="2">
                  <c:v>22.959999999999997</c:v>
                </c:pt>
                <c:pt idx="3">
                  <c:v>26.733333333333334</c:v>
                </c:pt>
                <c:pt idx="4">
                  <c:v>32.1</c:v>
                </c:pt>
                <c:pt idx="5">
                  <c:v>26.4</c:v>
                </c:pt>
                <c:pt idx="6">
                  <c:v>22.118181818181817</c:v>
                </c:pt>
                <c:pt idx="7">
                  <c:v>17.647058823529413</c:v>
                </c:pt>
                <c:pt idx="8">
                  <c:v>51.20000000000001</c:v>
                </c:pt>
                <c:pt idx="9">
                  <c:v>23.684210526315791</c:v>
                </c:pt>
                <c:pt idx="10">
                  <c:v>26.7</c:v>
                </c:pt>
                <c:pt idx="11">
                  <c:v>43.320000000000007</c:v>
                </c:pt>
                <c:pt idx="12">
                  <c:v>51.333333333333336</c:v>
                </c:pt>
                <c:pt idx="13">
                  <c:v>33.33</c:v>
                </c:pt>
                <c:pt idx="14">
                  <c:v>21.952941176470592</c:v>
                </c:pt>
                <c:pt idx="15">
                  <c:v>27.818181818181817</c:v>
                </c:pt>
                <c:pt idx="1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6-6341-B9E9-6FEC3969F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4875360"/>
        <c:axId val="1627726320"/>
      </c:barChart>
      <c:catAx>
        <c:axId val="1574875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726320"/>
        <c:crosses val="autoZero"/>
        <c:auto val="1"/>
        <c:lblAlgn val="ctr"/>
        <c:lblOffset val="100"/>
        <c:noMultiLvlLbl val="1"/>
      </c:catAx>
      <c:valAx>
        <c:axId val="162772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87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'Bowler T'!$H$44</c:f>
              <c:strCache>
                <c:ptCount val="1"/>
                <c:pt idx="0">
                  <c:v>S R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'Bowler T'!$A$45:$A$56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'Bowler T'!$H$45:$H$56</c:f>
              <c:numCache>
                <c:formatCode>0.00</c:formatCode>
                <c:ptCount val="12"/>
                <c:pt idx="0">
                  <c:v>0</c:v>
                </c:pt>
                <c:pt idx="1">
                  <c:v>24.857142857142858</c:v>
                </c:pt>
                <c:pt idx="2">
                  <c:v>38.18181818181818</c:v>
                </c:pt>
                <c:pt idx="3">
                  <c:v>33</c:v>
                </c:pt>
                <c:pt idx="4">
                  <c:v>30.375</c:v>
                </c:pt>
                <c:pt idx="5">
                  <c:v>18.559999999999999</c:v>
                </c:pt>
                <c:pt idx="6">
                  <c:v>126</c:v>
                </c:pt>
                <c:pt idx="7">
                  <c:v>0</c:v>
                </c:pt>
                <c:pt idx="8">
                  <c:v>33</c:v>
                </c:pt>
                <c:pt idx="9">
                  <c:v>21.6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5-E449-87FF-61F65B7AA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592832"/>
        <c:axId val="1624595952"/>
      </c:barChart>
      <c:catAx>
        <c:axId val="162459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595952"/>
        <c:crosses val="autoZero"/>
        <c:auto val="1"/>
        <c:lblAlgn val="ctr"/>
        <c:lblOffset val="100"/>
        <c:noMultiLvlLbl val="1"/>
      </c:catAx>
      <c:valAx>
        <c:axId val="162459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592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/>
              <a:t>Average Runs</a:t>
            </a:r>
          </a:p>
        </c:rich>
      </c:tx>
      <c:layout>
        <c:manualLayout>
          <c:xMode val="edge"/>
          <c:yMode val="edge"/>
          <c:x val="0.43596117295682901"/>
          <c:y val="3.75002163191138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78939652637699"/>
          <c:y val="0.17679538460487801"/>
          <c:w val="0.79063525244009503"/>
          <c:h val="0.6224035143157089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'Dawson N'!$A$9:$A$26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2017</c:v>
                </c:pt>
                <c:pt idx="16">
                  <c:v>2020</c:v>
                </c:pt>
                <c:pt idx="17">
                  <c:v>2022</c:v>
                </c:pt>
              </c:numCache>
            </c:numRef>
          </c:cat>
          <c:val>
            <c:numRef>
              <c:f>'Dawson N'!$I$9:$I$26</c:f>
              <c:numCache>
                <c:formatCode>0.00</c:formatCode>
                <c:ptCount val="18"/>
                <c:pt idx="0">
                  <c:v>2</c:v>
                </c:pt>
                <c:pt idx="1">
                  <c:v>11.888999999999999</c:v>
                </c:pt>
                <c:pt idx="2">
                  <c:v>32.5</c:v>
                </c:pt>
                <c:pt idx="3">
                  <c:v>18.399999999999999</c:v>
                </c:pt>
                <c:pt idx="4">
                  <c:v>35.688000000000002</c:v>
                </c:pt>
                <c:pt idx="5">
                  <c:v>28.273</c:v>
                </c:pt>
                <c:pt idx="6">
                  <c:v>35.1</c:v>
                </c:pt>
                <c:pt idx="7">
                  <c:v>38.5</c:v>
                </c:pt>
                <c:pt idx="8">
                  <c:v>39.588000000000001</c:v>
                </c:pt>
                <c:pt idx="9">
                  <c:v>49.933</c:v>
                </c:pt>
                <c:pt idx="10">
                  <c:v>64.900000000000006</c:v>
                </c:pt>
                <c:pt idx="11">
                  <c:v>40</c:v>
                </c:pt>
                <c:pt idx="12">
                  <c:v>56.25</c:v>
                </c:pt>
                <c:pt idx="13">
                  <c:v>132.5</c:v>
                </c:pt>
                <c:pt idx="14">
                  <c:v>14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9-3648-9667-5A0737B37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1481552"/>
        <c:axId val="1624648336"/>
      </c:barChart>
      <c:catAx>
        <c:axId val="1551481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648336"/>
        <c:crosses val="autoZero"/>
        <c:auto val="1"/>
        <c:lblAlgn val="ctr"/>
        <c:lblOffset val="100"/>
        <c:noMultiLvlLbl val="1"/>
      </c:catAx>
      <c:valAx>
        <c:axId val="162464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1481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'Dawson N'!$A$9:$A$26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2017</c:v>
                </c:pt>
                <c:pt idx="16">
                  <c:v>2020</c:v>
                </c:pt>
                <c:pt idx="17">
                  <c:v>2022</c:v>
                </c:pt>
              </c:numCache>
            </c:numRef>
          </c:cat>
          <c:val>
            <c:numRef>
              <c:f>'Dawson N'!$F$9:$F$26</c:f>
              <c:numCache>
                <c:formatCode>General</c:formatCode>
                <c:ptCount val="18"/>
                <c:pt idx="0">
                  <c:v>12</c:v>
                </c:pt>
                <c:pt idx="1">
                  <c:v>107</c:v>
                </c:pt>
                <c:pt idx="2">
                  <c:v>65</c:v>
                </c:pt>
                <c:pt idx="3">
                  <c:v>184</c:v>
                </c:pt>
                <c:pt idx="4">
                  <c:v>571</c:v>
                </c:pt>
                <c:pt idx="5">
                  <c:v>311</c:v>
                </c:pt>
                <c:pt idx="6">
                  <c:v>351</c:v>
                </c:pt>
                <c:pt idx="7">
                  <c:v>462</c:v>
                </c:pt>
                <c:pt idx="8">
                  <c:v>673</c:v>
                </c:pt>
                <c:pt idx="9">
                  <c:v>749</c:v>
                </c:pt>
                <c:pt idx="10">
                  <c:v>649</c:v>
                </c:pt>
                <c:pt idx="11">
                  <c:v>160</c:v>
                </c:pt>
                <c:pt idx="12">
                  <c:v>675</c:v>
                </c:pt>
                <c:pt idx="13">
                  <c:v>265</c:v>
                </c:pt>
                <c:pt idx="14">
                  <c:v>14</c:v>
                </c:pt>
                <c:pt idx="15">
                  <c:v>4</c:v>
                </c:pt>
                <c:pt idx="16">
                  <c:v>0</c:v>
                </c:pt>
                <c:pt idx="17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7-804E-AA16-E379EACD2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951952"/>
        <c:axId val="1626955072"/>
      </c:barChart>
      <c:catAx>
        <c:axId val="162695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955072"/>
        <c:crosses val="autoZero"/>
        <c:auto val="1"/>
        <c:lblAlgn val="ctr"/>
        <c:lblOffset val="100"/>
        <c:noMultiLvlLbl val="1"/>
      </c:catAx>
      <c:valAx>
        <c:axId val="162695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951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0053773766101"/>
          <c:y val="0.16931841523762101"/>
          <c:w val="0.81412003072786598"/>
          <c:h val="0.60053467661520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'Dawson N'!$I$55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'Dawson N'!$A$56:$A$72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2020</c:v>
                </c:pt>
                <c:pt idx="16">
                  <c:v>2022</c:v>
                </c:pt>
              </c:numCache>
            </c:numRef>
          </c:cat>
          <c:val>
            <c:numRef>
              <c:f>'Dawson N'!$I$56:$I$72</c:f>
              <c:numCache>
                <c:formatCode>0.00</c:formatCode>
                <c:ptCount val="17"/>
                <c:pt idx="0">
                  <c:v>25.25</c:v>
                </c:pt>
                <c:pt idx="1">
                  <c:v>67</c:v>
                </c:pt>
                <c:pt idx="2">
                  <c:v>43</c:v>
                </c:pt>
                <c:pt idx="3">
                  <c:v>23.09090909090909</c:v>
                </c:pt>
                <c:pt idx="4">
                  <c:v>39</c:v>
                </c:pt>
                <c:pt idx="5">
                  <c:v>23.5</c:v>
                </c:pt>
                <c:pt idx="6">
                  <c:v>15.5</c:v>
                </c:pt>
                <c:pt idx="7">
                  <c:v>36.700000000000003</c:v>
                </c:pt>
                <c:pt idx="8">
                  <c:v>17.966666666666665</c:v>
                </c:pt>
                <c:pt idx="9">
                  <c:v>19.94736842105263</c:v>
                </c:pt>
                <c:pt idx="10">
                  <c:v>21.25</c:v>
                </c:pt>
                <c:pt idx="11">
                  <c:v>55</c:v>
                </c:pt>
                <c:pt idx="12">
                  <c:v>38.4</c:v>
                </c:pt>
                <c:pt idx="13">
                  <c:v>24</c:v>
                </c:pt>
                <c:pt idx="14">
                  <c:v>3</c:v>
                </c:pt>
                <c:pt idx="15">
                  <c:v>0</c:v>
                </c:pt>
                <c:pt idx="16">
                  <c:v>13.5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A-9F4E-B84C-D4B9C1313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78112"/>
        <c:axId val="1627181232"/>
      </c:barChart>
      <c:catAx>
        <c:axId val="162717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81232"/>
        <c:crosses val="autoZero"/>
        <c:auto val="1"/>
        <c:lblAlgn val="ctr"/>
        <c:lblOffset val="100"/>
        <c:noMultiLvlLbl val="1"/>
      </c:catAx>
      <c:valAx>
        <c:axId val="162718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78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06140233867901"/>
          <c:y val="0.16931841523762101"/>
          <c:w val="0.811659221268072"/>
          <c:h val="0.60490148884227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'Dawson N'!$H$55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'Dawson N'!$A$56:$A$72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2020</c:v>
                </c:pt>
                <c:pt idx="16">
                  <c:v>2022</c:v>
                </c:pt>
              </c:numCache>
            </c:numRef>
          </c:cat>
          <c:val>
            <c:numRef>
              <c:f>'Dawson N'!$H$56:$H$72</c:f>
              <c:numCache>
                <c:formatCode>0.00</c:formatCode>
                <c:ptCount val="17"/>
                <c:pt idx="0">
                  <c:v>26.25</c:v>
                </c:pt>
                <c:pt idx="1">
                  <c:v>57</c:v>
                </c:pt>
                <c:pt idx="2">
                  <c:v>50.4</c:v>
                </c:pt>
                <c:pt idx="3">
                  <c:v>24.6</c:v>
                </c:pt>
                <c:pt idx="4">
                  <c:v>40.090909090909093</c:v>
                </c:pt>
                <c:pt idx="5">
                  <c:v>28.285714285714285</c:v>
                </c:pt>
                <c:pt idx="6">
                  <c:v>19.700000000000003</c:v>
                </c:pt>
                <c:pt idx="7">
                  <c:v>46.8</c:v>
                </c:pt>
                <c:pt idx="8">
                  <c:v>21.8</c:v>
                </c:pt>
                <c:pt idx="9">
                  <c:v>23.210526315789473</c:v>
                </c:pt>
                <c:pt idx="10">
                  <c:v>25.5</c:v>
                </c:pt>
                <c:pt idx="11">
                  <c:v>72</c:v>
                </c:pt>
                <c:pt idx="12">
                  <c:v>39.6</c:v>
                </c:pt>
                <c:pt idx="13">
                  <c:v>54</c:v>
                </c:pt>
                <c:pt idx="14">
                  <c:v>24</c:v>
                </c:pt>
                <c:pt idx="15">
                  <c:v>0</c:v>
                </c:pt>
                <c:pt idx="1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1-8343-86B5-0BD1D16AC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534016"/>
        <c:axId val="1624645248"/>
      </c:barChart>
      <c:catAx>
        <c:axId val="162453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645248"/>
        <c:crosses val="autoZero"/>
        <c:auto val="1"/>
        <c:lblAlgn val="ctr"/>
        <c:lblOffset val="100"/>
        <c:noMultiLvlLbl val="1"/>
      </c:catAx>
      <c:valAx>
        <c:axId val="162464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534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'Dawson N'!$G$55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'Dawson N'!$A$56:$A$72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2020</c:v>
                </c:pt>
                <c:pt idx="16">
                  <c:v>2022</c:v>
                </c:pt>
              </c:numCache>
            </c:numRef>
          </c:cat>
          <c:val>
            <c:numRef>
              <c:f>'Dawson N'!$G$56:$G$72</c:f>
              <c:numCache>
                <c:formatCode>0.00</c:formatCode>
                <c:ptCount val="17"/>
                <c:pt idx="0">
                  <c:v>5.7714285714285714</c:v>
                </c:pt>
                <c:pt idx="1">
                  <c:v>7.0526315789473681</c:v>
                </c:pt>
                <c:pt idx="2">
                  <c:v>5.1190476190476186</c:v>
                </c:pt>
                <c:pt idx="3">
                  <c:v>5.6319290465631928</c:v>
                </c:pt>
                <c:pt idx="4">
                  <c:v>5.8367346938775508</c:v>
                </c:pt>
                <c:pt idx="5">
                  <c:v>4.9848484848484844</c:v>
                </c:pt>
                <c:pt idx="6">
                  <c:v>4.7208121827411169</c:v>
                </c:pt>
                <c:pt idx="7">
                  <c:v>4.7051282051282053</c:v>
                </c:pt>
                <c:pt idx="8">
                  <c:v>4.9449541284403669</c:v>
                </c:pt>
                <c:pt idx="9">
                  <c:v>5.1564625850340136</c:v>
                </c:pt>
                <c:pt idx="10">
                  <c:v>5</c:v>
                </c:pt>
                <c:pt idx="11">
                  <c:v>4.583333333333333</c:v>
                </c:pt>
                <c:pt idx="12">
                  <c:v>5.8181818181818183</c:v>
                </c:pt>
                <c:pt idx="13">
                  <c:v>2.6666666666666665</c:v>
                </c:pt>
                <c:pt idx="14">
                  <c:v>0.75</c:v>
                </c:pt>
                <c:pt idx="15">
                  <c:v>5.333333333333333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C-BE4B-B854-9081AF21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537472"/>
        <c:axId val="1624491024"/>
      </c:barChart>
      <c:catAx>
        <c:axId val="162453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491024"/>
        <c:crosses val="autoZero"/>
        <c:auto val="1"/>
        <c:lblAlgn val="ctr"/>
        <c:lblOffset val="100"/>
        <c:noMultiLvlLbl val="1"/>
      </c:catAx>
      <c:valAx>
        <c:axId val="1624491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1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53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Wkts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2238766818699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'Dawson N'!$D$55</c:f>
              <c:strCache>
                <c:ptCount val="1"/>
                <c:pt idx="0">
                  <c:v>Wickets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'Dawson N'!$A$56:$A$72</c:f>
              <c:numCache>
                <c:formatCode>General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2020</c:v>
                </c:pt>
                <c:pt idx="16">
                  <c:v>2022</c:v>
                </c:pt>
              </c:numCache>
            </c:numRef>
          </c:cat>
          <c:val>
            <c:numRef>
              <c:f>'Dawson N'!$D$56:$D$72</c:f>
              <c:numCache>
                <c:formatCode>General</c:formatCode>
                <c:ptCount val="17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  <c:pt idx="4">
                  <c:v>11</c:v>
                </c:pt>
                <c:pt idx="5">
                  <c:v>14</c:v>
                </c:pt>
                <c:pt idx="6">
                  <c:v>18</c:v>
                </c:pt>
                <c:pt idx="7">
                  <c:v>10</c:v>
                </c:pt>
                <c:pt idx="8">
                  <c:v>30</c:v>
                </c:pt>
                <c:pt idx="9">
                  <c:v>19</c:v>
                </c:pt>
                <c:pt idx="10">
                  <c:v>8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3-D74A-B795-B7BC407FE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580864"/>
        <c:axId val="1624561232"/>
      </c:barChart>
      <c:catAx>
        <c:axId val="162458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561232"/>
        <c:crosses val="autoZero"/>
        <c:auto val="1"/>
        <c:lblAlgn val="ctr"/>
        <c:lblOffset val="100"/>
        <c:noMultiLvlLbl val="1"/>
      </c:catAx>
      <c:valAx>
        <c:axId val="162456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1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580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'Drever A'!$G$7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[0]!dreva_yrs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[0]!dreva_batrun</c:f>
              <c:numCache>
                <c:formatCode>General</c:formatCode>
                <c:ptCount val="11"/>
                <c:pt idx="0">
                  <c:v>17</c:v>
                </c:pt>
                <c:pt idx="1">
                  <c:v>15</c:v>
                </c:pt>
                <c:pt idx="2">
                  <c:v>3</c:v>
                </c:pt>
                <c:pt idx="3">
                  <c:v>19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E-A048-97E6-6BF3F303A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736352"/>
        <c:axId val="1624739472"/>
      </c:barChart>
      <c:catAx>
        <c:axId val="162473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739472"/>
        <c:crosses val="autoZero"/>
        <c:auto val="1"/>
        <c:lblAlgn val="ctr"/>
        <c:lblOffset val="100"/>
        <c:noMultiLvlLbl val="1"/>
      </c:catAx>
      <c:valAx>
        <c:axId val="162473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736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'Drever A'!$J$7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[0]!dreva_yrs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[0]!dreva_batav</c:f>
              <c:numCache>
                <c:formatCode>0.00</c:formatCode>
                <c:ptCount val="11"/>
                <c:pt idx="0">
                  <c:v>17</c:v>
                </c:pt>
                <c:pt idx="1">
                  <c:v>3</c:v>
                </c:pt>
                <c:pt idx="2">
                  <c:v>1.5</c:v>
                </c:pt>
                <c:pt idx="3">
                  <c:v>9.5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9-D14D-84D1-A5C2B85B4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763760"/>
        <c:axId val="1624766880"/>
      </c:barChart>
      <c:catAx>
        <c:axId val="162476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766880"/>
        <c:crosses val="autoZero"/>
        <c:auto val="1"/>
        <c:lblAlgn val="ctr"/>
        <c:lblOffset val="100"/>
        <c:noMultiLvlLbl val="1"/>
      </c:catAx>
      <c:valAx>
        <c:axId val="162476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7637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0053773766101"/>
          <c:y val="0.16931841523762101"/>
          <c:w val="0.81412003072786598"/>
          <c:h val="0.60053467661520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'Drever A'!$J$44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'Drever A'!$B$45:$B$47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'Drever A'!$J$45:$J$47</c:f>
              <c:numCache>
                <c:formatCode>0.00</c:formatCode>
                <c:ptCount val="3"/>
                <c:pt idx="0">
                  <c:v>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2-2C4F-A936-8899EC458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791440"/>
        <c:axId val="1624794560"/>
      </c:barChart>
      <c:catAx>
        <c:axId val="162479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794560"/>
        <c:crosses val="autoZero"/>
        <c:auto val="1"/>
        <c:lblAlgn val="ctr"/>
        <c:lblOffset val="100"/>
        <c:noMultiLvlLbl val="1"/>
      </c:catAx>
      <c:valAx>
        <c:axId val="162479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Runs/Wkt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791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'Akers V'!$F$7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'Akers V'!$A$8:$A$15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'Akers V'!$F$8:$F$15</c:f>
              <c:numCache>
                <c:formatCode>General</c:formatCode>
                <c:ptCount val="8"/>
                <c:pt idx="0">
                  <c:v>1</c:v>
                </c:pt>
                <c:pt idx="1">
                  <c:v>23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2-B443-ABCB-0624EA451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558560"/>
        <c:axId val="1626793344"/>
      </c:barChart>
      <c:catAx>
        <c:axId val="1626558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793344"/>
        <c:crosses val="autoZero"/>
        <c:auto val="1"/>
        <c:lblAlgn val="ctr"/>
        <c:lblOffset val="100"/>
        <c:noMultiLvlLbl val="1"/>
      </c:catAx>
      <c:valAx>
        <c:axId val="162679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558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06140233867901"/>
          <c:y val="0.16931841523762101"/>
          <c:w val="0.811659221268072"/>
          <c:h val="0.60490148884227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'Drever A'!$I$44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'Drever A'!$B$45:$B$47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'Drever A'!$I$45:$I$47</c:f>
              <c:numCache>
                <c:formatCode>0.00</c:formatCode>
                <c:ptCount val="3"/>
                <c:pt idx="0">
                  <c:v>12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2-9D4D-AC3B-DE2B0BC95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18896"/>
        <c:axId val="1624822016"/>
      </c:barChart>
      <c:catAx>
        <c:axId val="162481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22016"/>
        <c:crosses val="autoZero"/>
        <c:auto val="1"/>
        <c:lblAlgn val="ctr"/>
        <c:lblOffset val="100"/>
        <c:noMultiLvlLbl val="1"/>
      </c:catAx>
      <c:valAx>
        <c:axId val="1624822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18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'Drever A'!$H$44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'Drever A'!$B$45:$B$47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'Drever A'!$H$45:$H$47</c:f>
              <c:numCache>
                <c:formatCode>0.00</c:formatCode>
                <c:ptCount val="3"/>
                <c:pt idx="0">
                  <c:v>4.5</c:v>
                </c:pt>
                <c:pt idx="1">
                  <c:v>7.5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7E-9546-ADC9-929836962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98960"/>
        <c:axId val="1624896544"/>
      </c:barChart>
      <c:catAx>
        <c:axId val="162489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Title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96544"/>
        <c:crosses val="autoZero"/>
        <c:auto val="1"/>
        <c:lblAlgn val="ctr"/>
        <c:lblOffset val="100"/>
        <c:noMultiLvlLbl val="1"/>
      </c:catAx>
      <c:valAx>
        <c:axId val="162489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1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98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Wkts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2238766818699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'Drever A'!$E$44</c:f>
              <c:strCache>
                <c:ptCount val="1"/>
                <c:pt idx="0">
                  <c:v>Wickets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'Drever A'!$B$45:$B$47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2021</c:v>
                </c:pt>
              </c:numCache>
            </c:numRef>
          </c:cat>
          <c:val>
            <c:numRef>
              <c:f>'Drever A'!$E$45:$E$47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6-BD4C-8243-26D97A26C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009120"/>
        <c:axId val="1625012240"/>
      </c:barChart>
      <c:catAx>
        <c:axId val="1625009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012240"/>
        <c:crosses val="autoZero"/>
        <c:auto val="1"/>
        <c:lblAlgn val="ctr"/>
        <c:lblOffset val="100"/>
        <c:noMultiLvlLbl val="1"/>
      </c:catAx>
      <c:valAx>
        <c:axId val="162501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1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009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'Elburn A'!$F$6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[0]!elbua_yrs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[0]!elbua_batrun</c:f>
              <c:numCache>
                <c:formatCode>General</c:formatCode>
                <c:ptCount val="11"/>
                <c:pt idx="0">
                  <c:v>30</c:v>
                </c:pt>
                <c:pt idx="1">
                  <c:v>235</c:v>
                </c:pt>
                <c:pt idx="2">
                  <c:v>119</c:v>
                </c:pt>
                <c:pt idx="3">
                  <c:v>113</c:v>
                </c:pt>
                <c:pt idx="4">
                  <c:v>101</c:v>
                </c:pt>
                <c:pt idx="5">
                  <c:v>84</c:v>
                </c:pt>
                <c:pt idx="6">
                  <c:v>219</c:v>
                </c:pt>
                <c:pt idx="7">
                  <c:v>157</c:v>
                </c:pt>
                <c:pt idx="8">
                  <c:v>77</c:v>
                </c:pt>
                <c:pt idx="9">
                  <c:v>144</c:v>
                </c:pt>
                <c:pt idx="10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8-1E4A-A6F7-441D7367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881696"/>
        <c:axId val="1624884816"/>
      </c:barChart>
      <c:catAx>
        <c:axId val="162488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4816"/>
        <c:crosses val="autoZero"/>
        <c:auto val="1"/>
        <c:lblAlgn val="ctr"/>
        <c:lblOffset val="100"/>
        <c:noMultiLvlLbl val="1"/>
      </c:catAx>
      <c:valAx>
        <c:axId val="162488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81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'Elburn A'!$I$6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[0]!elbua_yrs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[0]!elbua_batav</c:f>
              <c:numCache>
                <c:formatCode>0.00</c:formatCode>
                <c:ptCount val="11"/>
                <c:pt idx="0">
                  <c:v>6</c:v>
                </c:pt>
                <c:pt idx="1">
                  <c:v>16.785714285714285</c:v>
                </c:pt>
                <c:pt idx="2">
                  <c:v>9.1538461538461533</c:v>
                </c:pt>
                <c:pt idx="3">
                  <c:v>10.272727272727273</c:v>
                </c:pt>
                <c:pt idx="4">
                  <c:v>14.428571428571429</c:v>
                </c:pt>
                <c:pt idx="5">
                  <c:v>10.5</c:v>
                </c:pt>
                <c:pt idx="6">
                  <c:v>19.90909090909091</c:v>
                </c:pt>
                <c:pt idx="7">
                  <c:v>12.076923076923077</c:v>
                </c:pt>
                <c:pt idx="8">
                  <c:v>5.9230769230769234</c:v>
                </c:pt>
                <c:pt idx="9">
                  <c:v>16</c:v>
                </c:pt>
                <c:pt idx="10">
                  <c:v>20.705882352941178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5-8348-AB1E-22FF7D8A5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96384"/>
        <c:axId val="1627199504"/>
      </c:barChart>
      <c:catAx>
        <c:axId val="16271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9504"/>
        <c:crosses val="autoZero"/>
        <c:auto val="1"/>
        <c:lblAlgn val="ctr"/>
        <c:lblOffset val="100"/>
        <c:noMultiLvlLbl val="1"/>
      </c:catAx>
      <c:valAx>
        <c:axId val="162719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96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'Elburn A'!$D$44</c:f>
              <c:strCache>
                <c:ptCount val="1"/>
                <c:pt idx="0">
                  <c:v>Wickets</c:v>
                </c:pt>
              </c:strCache>
            </c:strRef>
          </c:tx>
          <c:invertIfNegative val="0"/>
          <c:cat>
            <c:numRef>
              <c:f>[0]!elbua_yrs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[0]!elbua_wkt</c:f>
              <c:numCache>
                <c:formatCode>General</c:formatCode>
                <c:ptCount val="11"/>
                <c:pt idx="0">
                  <c:v>1</c:v>
                </c:pt>
                <c:pt idx="1">
                  <c:v>9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6</c:v>
                </c:pt>
                <c:pt idx="9">
                  <c:v>16</c:v>
                </c:pt>
                <c:pt idx="1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6-2943-A300-5FB8B382C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626480"/>
        <c:axId val="1288630240"/>
      </c:barChart>
      <c:catAx>
        <c:axId val="128862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30240"/>
        <c:crosses val="autoZero"/>
        <c:auto val="1"/>
        <c:lblAlgn val="ctr"/>
        <c:lblOffset val="100"/>
        <c:noMultiLvlLbl val="1"/>
      </c:catAx>
      <c:valAx>
        <c:axId val="128863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626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'Elburn A'!$I$44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cat>
            <c:numRef>
              <c:f>[0]!elbua_yrs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[0]!elbua_bwlav</c:f>
              <c:numCache>
                <c:formatCode>0.00</c:formatCode>
                <c:ptCount val="11"/>
                <c:pt idx="0">
                  <c:v>63</c:v>
                </c:pt>
                <c:pt idx="1">
                  <c:v>25.777777777777779</c:v>
                </c:pt>
                <c:pt idx="2">
                  <c:v>111</c:v>
                </c:pt>
                <c:pt idx="3">
                  <c:v>35.333333333333336</c:v>
                </c:pt>
                <c:pt idx="4">
                  <c:v>23.3</c:v>
                </c:pt>
                <c:pt idx="5">
                  <c:v>35.333333333333336</c:v>
                </c:pt>
                <c:pt idx="6">
                  <c:v>58.333333333333336</c:v>
                </c:pt>
                <c:pt idx="7">
                  <c:v>26.125</c:v>
                </c:pt>
                <c:pt idx="8">
                  <c:v>28.666666666666668</c:v>
                </c:pt>
                <c:pt idx="9">
                  <c:v>19</c:v>
                </c:pt>
                <c:pt idx="10">
                  <c:v>26.695652173913043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B-5742-B6C8-0BB683CCA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520720"/>
        <c:axId val="1223185856"/>
      </c:barChart>
      <c:catAx>
        <c:axId val="128852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3185856"/>
        <c:crosses val="autoZero"/>
        <c:auto val="1"/>
        <c:lblAlgn val="ctr"/>
        <c:lblOffset val="100"/>
        <c:noMultiLvlLbl val="1"/>
      </c:catAx>
      <c:valAx>
        <c:axId val="122318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852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'Elburn A'!$G$44</c:f>
              <c:strCache>
                <c:ptCount val="1"/>
                <c:pt idx="0">
                  <c:v>Economy</c:v>
                </c:pt>
              </c:strCache>
            </c:strRef>
          </c:tx>
          <c:invertIfNegative val="0"/>
          <c:cat>
            <c:numRef>
              <c:f>[0]!elbua_yrs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[0]!elbua_bwlec</c:f>
              <c:numCache>
                <c:formatCode>0.00</c:formatCode>
                <c:ptCount val="11"/>
                <c:pt idx="0">
                  <c:v>7</c:v>
                </c:pt>
                <c:pt idx="1">
                  <c:v>4.522417153996102</c:v>
                </c:pt>
                <c:pt idx="2">
                  <c:v>6.5294117647058822</c:v>
                </c:pt>
                <c:pt idx="3">
                  <c:v>5</c:v>
                </c:pt>
                <c:pt idx="4">
                  <c:v>5.0432900432900434</c:v>
                </c:pt>
                <c:pt idx="5">
                  <c:v>6.838709677419355</c:v>
                </c:pt>
                <c:pt idx="6">
                  <c:v>8.4951456310679614</c:v>
                </c:pt>
                <c:pt idx="7">
                  <c:v>4.3244361680115873</c:v>
                </c:pt>
                <c:pt idx="8">
                  <c:v>6.1648745519713266</c:v>
                </c:pt>
                <c:pt idx="9">
                  <c:v>5.2323580034423403</c:v>
                </c:pt>
                <c:pt idx="10">
                  <c:v>5.4821428571428568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C-4A4B-A81D-5B9B5FFC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786048"/>
        <c:axId val="1313789808"/>
      </c:barChart>
      <c:catAx>
        <c:axId val="131378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9808"/>
        <c:crosses val="autoZero"/>
        <c:auto val="1"/>
        <c:lblAlgn val="ctr"/>
        <c:lblOffset val="100"/>
        <c:noMultiLvlLbl val="1"/>
      </c:catAx>
      <c:valAx>
        <c:axId val="1313789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786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'Elburn A'!$H$44</c:f>
              <c:strCache>
                <c:ptCount val="1"/>
                <c:pt idx="0">
                  <c:v>Strike Rate</c:v>
                </c:pt>
              </c:strCache>
            </c:strRef>
          </c:tx>
          <c:invertIfNegative val="0"/>
          <c:cat>
            <c:numRef>
              <c:f>[0]!elbua_yrs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[0]!elbua_bwlsr</c:f>
              <c:numCache>
                <c:formatCode>0.00</c:formatCode>
                <c:ptCount val="11"/>
                <c:pt idx="0">
                  <c:v>54</c:v>
                </c:pt>
                <c:pt idx="1">
                  <c:v>34.199999999999996</c:v>
                </c:pt>
                <c:pt idx="2">
                  <c:v>102</c:v>
                </c:pt>
                <c:pt idx="3">
                  <c:v>42.4</c:v>
                </c:pt>
                <c:pt idx="4">
                  <c:v>27.720000000000006</c:v>
                </c:pt>
                <c:pt idx="5">
                  <c:v>31</c:v>
                </c:pt>
                <c:pt idx="6">
                  <c:v>41.2</c:v>
                </c:pt>
                <c:pt idx="7">
                  <c:v>36.247500000000002</c:v>
                </c:pt>
                <c:pt idx="8">
                  <c:v>27.899999999999995</c:v>
                </c:pt>
                <c:pt idx="9">
                  <c:v>21.787500000000001</c:v>
                </c:pt>
                <c:pt idx="10">
                  <c:v>29.217391304347824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A-A84E-A8F6-F4582F220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3819264"/>
        <c:axId val="1313823024"/>
      </c:barChart>
      <c:catAx>
        <c:axId val="13138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23024"/>
        <c:crosses val="autoZero"/>
        <c:auto val="1"/>
        <c:lblAlgn val="ctr"/>
        <c:lblOffset val="100"/>
        <c:noMultiLvlLbl val="1"/>
      </c:catAx>
      <c:valAx>
        <c:axId val="1313823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13819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B'!$F$6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[0]!gallb_yrs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2021</c:v>
                </c:pt>
                <c:pt idx="12">
                  <c:v>2024</c:v>
                </c:pt>
              </c:numCache>
            </c:numRef>
          </c:cat>
          <c:val>
            <c:numRef>
              <c:f>[0]!gallb_batrun</c:f>
              <c:numCache>
                <c:formatCode>General</c:formatCode>
                <c:ptCount val="13"/>
                <c:pt idx="0">
                  <c:v>169</c:v>
                </c:pt>
                <c:pt idx="1">
                  <c:v>66</c:v>
                </c:pt>
                <c:pt idx="2">
                  <c:v>225</c:v>
                </c:pt>
                <c:pt idx="3">
                  <c:v>377</c:v>
                </c:pt>
                <c:pt idx="4">
                  <c:v>344</c:v>
                </c:pt>
                <c:pt idx="5">
                  <c:v>628</c:v>
                </c:pt>
                <c:pt idx="6">
                  <c:v>189</c:v>
                </c:pt>
                <c:pt idx="7">
                  <c:v>935</c:v>
                </c:pt>
                <c:pt idx="8">
                  <c:v>300</c:v>
                </c:pt>
                <c:pt idx="9">
                  <c:v>222</c:v>
                </c:pt>
                <c:pt idx="10">
                  <c:v>112</c:v>
                </c:pt>
                <c:pt idx="11">
                  <c:v>29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1-9147-8A9F-FF6569793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250976"/>
        <c:axId val="1627254096"/>
      </c:barChart>
      <c:catAx>
        <c:axId val="162725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254096"/>
        <c:crosses val="autoZero"/>
        <c:auto val="1"/>
        <c:lblAlgn val="ctr"/>
        <c:lblOffset val="100"/>
        <c:noMultiLvlLbl val="1"/>
      </c:catAx>
      <c:valAx>
        <c:axId val="162725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250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'Silk R'!$I$6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'Akers V'!$A$8:$A$15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'Akers V'!$I$8:$I$15</c:f>
              <c:numCache>
                <c:formatCode>0.00</c:formatCode>
                <c:ptCount val="8"/>
                <c:pt idx="0">
                  <c:v>0.5</c:v>
                </c:pt>
                <c:pt idx="1">
                  <c:v>23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5-3D41-AF7D-F13290796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824144"/>
        <c:axId val="1626827264"/>
      </c:barChart>
      <c:catAx>
        <c:axId val="162682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27264"/>
        <c:crosses val="autoZero"/>
        <c:auto val="1"/>
        <c:lblAlgn val="ctr"/>
        <c:lblOffset val="100"/>
        <c:noMultiLvlLbl val="1"/>
      </c:catAx>
      <c:valAx>
        <c:axId val="162682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82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B'!$I$6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[0]!gallb_yrs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2021</c:v>
                </c:pt>
                <c:pt idx="12">
                  <c:v>2024</c:v>
                </c:pt>
              </c:numCache>
            </c:numRef>
          </c:cat>
          <c:val>
            <c:numRef>
              <c:f>[0]!gallb_batav</c:f>
              <c:numCache>
                <c:formatCode>0.00</c:formatCode>
                <c:ptCount val="13"/>
                <c:pt idx="0">
                  <c:v>21.125</c:v>
                </c:pt>
                <c:pt idx="1">
                  <c:v>16.5</c:v>
                </c:pt>
                <c:pt idx="2">
                  <c:v>18.75</c:v>
                </c:pt>
                <c:pt idx="3">
                  <c:v>41.889000000000003</c:v>
                </c:pt>
                <c:pt idx="4">
                  <c:v>34.4</c:v>
                </c:pt>
                <c:pt idx="5">
                  <c:v>52.332999999999998</c:v>
                </c:pt>
                <c:pt idx="6">
                  <c:v>21</c:v>
                </c:pt>
                <c:pt idx="7">
                  <c:v>103.889</c:v>
                </c:pt>
                <c:pt idx="8">
                  <c:v>23.077000000000002</c:v>
                </c:pt>
                <c:pt idx="9">
                  <c:v>27.75</c:v>
                </c:pt>
                <c:pt idx="10">
                  <c:v>22.4</c:v>
                </c:pt>
                <c:pt idx="11">
                  <c:v>29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14-A844-9D93-DCAF7DB6B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823120"/>
        <c:axId val="1624471888"/>
      </c:barChart>
      <c:catAx>
        <c:axId val="1571823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471888"/>
        <c:crosses val="autoZero"/>
        <c:auto val="1"/>
        <c:lblAlgn val="ctr"/>
        <c:lblOffset val="100"/>
        <c:noMultiLvlLbl val="1"/>
      </c:catAx>
      <c:valAx>
        <c:axId val="162447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18231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B'!$D$45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[0]!gallb_yrs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2021</c:v>
                </c:pt>
                <c:pt idx="12">
                  <c:v>2024</c:v>
                </c:pt>
              </c:numCache>
            </c:numRef>
          </c:cat>
          <c:val>
            <c:numRef>
              <c:f>[0]!gallb_wkt</c:f>
              <c:numCache>
                <c:formatCode>General</c:formatCode>
                <c:ptCount val="13"/>
                <c:pt idx="0">
                  <c:v>14</c:v>
                </c:pt>
                <c:pt idx="1">
                  <c:v>15</c:v>
                </c:pt>
                <c:pt idx="2">
                  <c:v>19</c:v>
                </c:pt>
                <c:pt idx="3">
                  <c:v>7</c:v>
                </c:pt>
                <c:pt idx="4">
                  <c:v>24</c:v>
                </c:pt>
                <c:pt idx="5">
                  <c:v>11</c:v>
                </c:pt>
                <c:pt idx="6">
                  <c:v>4</c:v>
                </c:pt>
                <c:pt idx="7">
                  <c:v>9</c:v>
                </c:pt>
                <c:pt idx="8">
                  <c:v>15</c:v>
                </c:pt>
                <c:pt idx="9">
                  <c:v>12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B-BC4D-9213-79327B5F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963968"/>
        <c:axId val="1624967088"/>
      </c:barChart>
      <c:catAx>
        <c:axId val="162496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967088"/>
        <c:crosses val="autoZero"/>
        <c:auto val="1"/>
        <c:lblAlgn val="ctr"/>
        <c:lblOffset val="100"/>
        <c:noMultiLvlLbl val="1"/>
      </c:catAx>
      <c:valAx>
        <c:axId val="162496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963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B'!$I$45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[0]!gallb_yrs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2021</c:v>
                </c:pt>
                <c:pt idx="12">
                  <c:v>2024</c:v>
                </c:pt>
              </c:numCache>
            </c:numRef>
          </c:cat>
          <c:val>
            <c:numRef>
              <c:f>[0]!gallb_bwlav</c:f>
              <c:numCache>
                <c:formatCode>0.00</c:formatCode>
                <c:ptCount val="13"/>
                <c:pt idx="0">
                  <c:v>17.5</c:v>
                </c:pt>
                <c:pt idx="1">
                  <c:v>10.199999999999999</c:v>
                </c:pt>
                <c:pt idx="2">
                  <c:v>19</c:v>
                </c:pt>
                <c:pt idx="3">
                  <c:v>37.428571428571431</c:v>
                </c:pt>
                <c:pt idx="4">
                  <c:v>14.375</c:v>
                </c:pt>
                <c:pt idx="5">
                  <c:v>21.727272727272727</c:v>
                </c:pt>
                <c:pt idx="6">
                  <c:v>16.25</c:v>
                </c:pt>
                <c:pt idx="7">
                  <c:v>34.888888888888886</c:v>
                </c:pt>
                <c:pt idx="8">
                  <c:v>18.333333333333332</c:v>
                </c:pt>
                <c:pt idx="9">
                  <c:v>24.916666666666668</c:v>
                </c:pt>
                <c:pt idx="10">
                  <c:v>18</c:v>
                </c:pt>
                <c:pt idx="11">
                  <c:v>0</c:v>
                </c:pt>
                <c:pt idx="12">
                  <c:v>6.333333333333333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3-E248-9AFB-E4BCD1E4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991616"/>
        <c:axId val="1624994736"/>
      </c:barChart>
      <c:catAx>
        <c:axId val="16249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994736"/>
        <c:crosses val="autoZero"/>
        <c:auto val="1"/>
        <c:lblAlgn val="ctr"/>
        <c:lblOffset val="100"/>
        <c:noMultiLvlLbl val="1"/>
      </c:catAx>
      <c:valAx>
        <c:axId val="162499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991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B'!$G$45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[0]!gallb_yrs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2021</c:v>
                </c:pt>
                <c:pt idx="12">
                  <c:v>2024</c:v>
                </c:pt>
              </c:numCache>
            </c:numRef>
          </c:cat>
          <c:val>
            <c:numRef>
              <c:f>[0]!gallb_bwlec</c:f>
              <c:numCache>
                <c:formatCode>0.00</c:formatCode>
                <c:ptCount val="13"/>
                <c:pt idx="0">
                  <c:v>3.6029411764705883</c:v>
                </c:pt>
                <c:pt idx="1">
                  <c:v>3.3188720173535793</c:v>
                </c:pt>
                <c:pt idx="2">
                  <c:v>3.824152542372881</c:v>
                </c:pt>
                <c:pt idx="3">
                  <c:v>4.09375</c:v>
                </c:pt>
                <c:pt idx="4">
                  <c:v>4.1071428571428568</c:v>
                </c:pt>
                <c:pt idx="5">
                  <c:v>4.3297101449275361</c:v>
                </c:pt>
                <c:pt idx="6">
                  <c:v>4.2763157894736841</c:v>
                </c:pt>
                <c:pt idx="7">
                  <c:v>5.5673758865248226</c:v>
                </c:pt>
                <c:pt idx="8">
                  <c:v>3.5211267605633805</c:v>
                </c:pt>
                <c:pt idx="9">
                  <c:v>4.82258064516129</c:v>
                </c:pt>
                <c:pt idx="10">
                  <c:v>6</c:v>
                </c:pt>
                <c:pt idx="11">
                  <c:v>0</c:v>
                </c:pt>
                <c:pt idx="12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6-8A42-B751-234858DB3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848800"/>
        <c:axId val="1573851920"/>
      </c:barChart>
      <c:catAx>
        <c:axId val="1573848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851920"/>
        <c:crosses val="autoZero"/>
        <c:auto val="1"/>
        <c:lblAlgn val="ctr"/>
        <c:lblOffset val="100"/>
        <c:noMultiLvlLbl val="1"/>
      </c:catAx>
      <c:valAx>
        <c:axId val="1573851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848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B'!$H$45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[0]!gallb_yrs</c:f>
              <c:numCache>
                <c:formatCode>General</c:formatCod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2021</c:v>
                </c:pt>
                <c:pt idx="12">
                  <c:v>2024</c:v>
                </c:pt>
              </c:numCache>
            </c:numRef>
          </c:cat>
          <c:val>
            <c:numRef>
              <c:f>[0]!gallb_bwlsr</c:f>
              <c:numCache>
                <c:formatCode>0.00</c:formatCode>
                <c:ptCount val="13"/>
                <c:pt idx="0">
                  <c:v>29.142857142857142</c:v>
                </c:pt>
                <c:pt idx="1">
                  <c:v>18.440000000000001</c:v>
                </c:pt>
                <c:pt idx="2">
                  <c:v>29.810526315789478</c:v>
                </c:pt>
                <c:pt idx="3">
                  <c:v>54.857142857142854</c:v>
                </c:pt>
                <c:pt idx="4">
                  <c:v>21</c:v>
                </c:pt>
                <c:pt idx="5">
                  <c:v>30.109090909090913</c:v>
                </c:pt>
                <c:pt idx="6">
                  <c:v>22.799999999999997</c:v>
                </c:pt>
                <c:pt idx="7">
                  <c:v>37.599999999999994</c:v>
                </c:pt>
                <c:pt idx="8">
                  <c:v>31.24</c:v>
                </c:pt>
                <c:pt idx="9">
                  <c:v>31</c:v>
                </c:pt>
                <c:pt idx="10">
                  <c:v>18</c:v>
                </c:pt>
                <c:pt idx="11">
                  <c:v>0</c:v>
                </c:pt>
                <c:pt idx="1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4-5C41-B5CE-A3129A7AA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249216"/>
        <c:axId val="1624252336"/>
      </c:barChart>
      <c:catAx>
        <c:axId val="162424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252336"/>
        <c:crosses val="autoZero"/>
        <c:auto val="1"/>
        <c:lblAlgn val="ctr"/>
        <c:lblOffset val="100"/>
        <c:noMultiLvlLbl val="1"/>
      </c:catAx>
      <c:valAx>
        <c:axId val="162425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249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G'!$F$6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[0]!gallg_yrs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[0]!gallg_batrun</c:f>
              <c:numCache>
                <c:formatCode>General</c:formatCode>
                <c:ptCount val="9"/>
                <c:pt idx="0">
                  <c:v>0</c:v>
                </c:pt>
                <c:pt idx="2">
                  <c:v>198</c:v>
                </c:pt>
                <c:pt idx="3">
                  <c:v>48</c:v>
                </c:pt>
                <c:pt idx="4">
                  <c:v>38</c:v>
                </c:pt>
                <c:pt idx="5">
                  <c:v>72</c:v>
                </c:pt>
                <c:pt idx="6">
                  <c:v>64</c:v>
                </c:pt>
                <c:pt idx="7">
                  <c:v>44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E-CB4B-964C-AB1E98F6D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284192"/>
        <c:axId val="1624287312"/>
      </c:barChart>
      <c:catAx>
        <c:axId val="162428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287312"/>
        <c:crosses val="autoZero"/>
        <c:auto val="1"/>
        <c:lblAlgn val="ctr"/>
        <c:lblOffset val="100"/>
        <c:noMultiLvlLbl val="1"/>
      </c:catAx>
      <c:valAx>
        <c:axId val="1624287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284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G'!$I$6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[0]!gallg_yrs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[0]!gallg_batav</c:f>
              <c:numCache>
                <c:formatCode>General</c:formatCode>
                <c:ptCount val="9"/>
                <c:pt idx="2" formatCode="0.00">
                  <c:v>28.286000000000001</c:v>
                </c:pt>
                <c:pt idx="3" formatCode="0.00">
                  <c:v>12</c:v>
                </c:pt>
                <c:pt idx="4" formatCode="0.00">
                  <c:v>0</c:v>
                </c:pt>
                <c:pt idx="5" formatCode="0.00">
                  <c:v>36</c:v>
                </c:pt>
                <c:pt idx="6" formatCode="0.00">
                  <c:v>64</c:v>
                </c:pt>
                <c:pt idx="7" formatCode="0.00">
                  <c:v>44</c:v>
                </c:pt>
                <c:pt idx="8" formatCode="0.0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2-5B41-8FC1-F8749C259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312048"/>
        <c:axId val="1624315168"/>
      </c:barChart>
      <c:catAx>
        <c:axId val="162431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315168"/>
        <c:crosses val="autoZero"/>
        <c:auto val="1"/>
        <c:lblAlgn val="ctr"/>
        <c:lblOffset val="100"/>
        <c:noMultiLvlLbl val="1"/>
      </c:catAx>
      <c:valAx>
        <c:axId val="162431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312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G'!$D$42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[0]!gallg_yrs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[0]!gallg_wkt</c:f>
              <c:numCache>
                <c:formatCode>General</c:formatCode>
                <c:ptCount val="9"/>
                <c:pt idx="0">
                  <c:v>2</c:v>
                </c:pt>
                <c:pt idx="2">
                  <c:v>16</c:v>
                </c:pt>
                <c:pt idx="3">
                  <c:v>14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A-FD43-AEEC-ED23105C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4339456"/>
        <c:axId val="1624342576"/>
      </c:barChart>
      <c:catAx>
        <c:axId val="1624339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342576"/>
        <c:crosses val="autoZero"/>
        <c:auto val="1"/>
        <c:lblAlgn val="ctr"/>
        <c:lblOffset val="100"/>
        <c:noMultiLvlLbl val="1"/>
      </c:catAx>
      <c:valAx>
        <c:axId val="162434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339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G'!$G$42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[0]!gallg_yrs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[0]!gallg_bwlec</c:f>
              <c:numCache>
                <c:formatCode>0.00</c:formatCode>
                <c:ptCount val="9"/>
                <c:pt idx="0">
                  <c:v>7.4</c:v>
                </c:pt>
                <c:pt idx="2">
                  <c:v>3.4387755102040818</c:v>
                </c:pt>
                <c:pt idx="3">
                  <c:v>2.6862745098039214</c:v>
                </c:pt>
                <c:pt idx="4">
                  <c:v>3.4594594594594597</c:v>
                </c:pt>
                <c:pt idx="5">
                  <c:v>3.1666666666666665</c:v>
                </c:pt>
                <c:pt idx="6">
                  <c:v>4.8181818181818183</c:v>
                </c:pt>
                <c:pt idx="7">
                  <c:v>4.7368421052631575</c:v>
                </c:pt>
                <c:pt idx="8">
                  <c:v>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0-904D-B8DC-C9EE3EF37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45040"/>
        <c:axId val="1627124320"/>
      </c:barChart>
      <c:catAx>
        <c:axId val="1627145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24320"/>
        <c:crosses val="autoZero"/>
        <c:auto val="1"/>
        <c:lblAlgn val="ctr"/>
        <c:lblOffset val="100"/>
        <c:noMultiLvlLbl val="1"/>
      </c:catAx>
      <c:valAx>
        <c:axId val="162712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45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G'!$H$42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[0]!gallg_yrs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[0]!gallg_bwlsr</c:f>
              <c:numCache>
                <c:formatCode>0.00</c:formatCode>
                <c:ptCount val="9"/>
                <c:pt idx="0">
                  <c:v>15</c:v>
                </c:pt>
                <c:pt idx="2">
                  <c:v>36.75</c:v>
                </c:pt>
                <c:pt idx="3">
                  <c:v>21.857142857142858</c:v>
                </c:pt>
                <c:pt idx="4">
                  <c:v>22.2</c:v>
                </c:pt>
                <c:pt idx="5">
                  <c:v>72</c:v>
                </c:pt>
                <c:pt idx="6">
                  <c:v>66</c:v>
                </c:pt>
                <c:pt idx="7">
                  <c:v>16.285714285714285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7-8149-BED2-43AF06195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19328"/>
        <c:axId val="1627122448"/>
      </c:barChart>
      <c:catAx>
        <c:axId val="162711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22448"/>
        <c:crosses val="autoZero"/>
        <c:auto val="1"/>
        <c:lblAlgn val="ctr"/>
        <c:lblOffset val="100"/>
        <c:noMultiLvlLbl val="1"/>
      </c:catAx>
      <c:valAx>
        <c:axId val="162712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19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'Akers V'!$D$42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'Akers V'!$A$43:$A$48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'Akers V'!$D$43:$D$48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9-2348-AC84-CB51E9BA6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6533168"/>
        <c:axId val="1576536288"/>
      </c:barChart>
      <c:catAx>
        <c:axId val="157653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36288"/>
        <c:crosses val="autoZero"/>
        <c:auto val="1"/>
        <c:lblAlgn val="ctr"/>
        <c:lblOffset val="100"/>
        <c:noMultiLvlLbl val="1"/>
      </c:catAx>
      <c:valAx>
        <c:axId val="1576536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533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G'!$I$42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[0]!gallg_yrs</c:f>
              <c:numCache>
                <c:formatCode>General</c:formatCode>
                <c:ptCount val="9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</c:numCache>
            </c:numRef>
          </c:cat>
          <c:val>
            <c:numRef>
              <c:f>[0]!gallg_bwlav</c:f>
              <c:numCache>
                <c:formatCode>0.00</c:formatCode>
                <c:ptCount val="9"/>
                <c:pt idx="0">
                  <c:v>18.5</c:v>
                </c:pt>
                <c:pt idx="2">
                  <c:v>21.0625</c:v>
                </c:pt>
                <c:pt idx="3">
                  <c:v>9.7857142857142865</c:v>
                </c:pt>
                <c:pt idx="4">
                  <c:v>12.8</c:v>
                </c:pt>
                <c:pt idx="5">
                  <c:v>38</c:v>
                </c:pt>
                <c:pt idx="6">
                  <c:v>53</c:v>
                </c:pt>
                <c:pt idx="7">
                  <c:v>12.857142857142858</c:v>
                </c:pt>
                <c:pt idx="8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B-B340-9CB1-5F6E14A09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919696"/>
        <c:axId val="1627946304"/>
      </c:barChart>
      <c:catAx>
        <c:axId val="162791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946304"/>
        <c:crosses val="autoZero"/>
        <c:auto val="1"/>
        <c:lblAlgn val="ctr"/>
        <c:lblOffset val="100"/>
        <c:noMultiLvlLbl val="1"/>
      </c:catAx>
      <c:valAx>
        <c:axId val="1627946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919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J'!$F$7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[0]!gallj_yrs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[0]!gallj_batrun</c:f>
              <c:numCache>
                <c:formatCode>General</c:formatCode>
                <c:ptCount val="7"/>
                <c:pt idx="0">
                  <c:v>2</c:v>
                </c:pt>
                <c:pt idx="1">
                  <c:v>474</c:v>
                </c:pt>
                <c:pt idx="2">
                  <c:v>370</c:v>
                </c:pt>
                <c:pt idx="3">
                  <c:v>49</c:v>
                </c:pt>
                <c:pt idx="4">
                  <c:v>103</c:v>
                </c:pt>
                <c:pt idx="5">
                  <c:v>66</c:v>
                </c:pt>
                <c:pt idx="6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6-AE42-9937-40A47CA32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985440"/>
        <c:axId val="1627989200"/>
      </c:barChart>
      <c:catAx>
        <c:axId val="162798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989200"/>
        <c:crosses val="autoZero"/>
        <c:auto val="1"/>
        <c:lblAlgn val="ctr"/>
        <c:lblOffset val="100"/>
        <c:noMultiLvlLbl val="1"/>
      </c:catAx>
      <c:valAx>
        <c:axId val="162798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985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J'!$I$7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[0]!gallj_yrs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[0]!gallj_batav</c:f>
              <c:numCache>
                <c:formatCode>0.00</c:formatCode>
                <c:ptCount val="7"/>
                <c:pt idx="0">
                  <c:v>2</c:v>
                </c:pt>
                <c:pt idx="1">
                  <c:v>59.25</c:v>
                </c:pt>
                <c:pt idx="2">
                  <c:v>61.666666666666664</c:v>
                </c:pt>
                <c:pt idx="3">
                  <c:v>24.5</c:v>
                </c:pt>
                <c:pt idx="4">
                  <c:v>0</c:v>
                </c:pt>
                <c:pt idx="5">
                  <c:v>33</c:v>
                </c:pt>
                <c:pt idx="6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B-4F45-B212-0C048F94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8014160"/>
        <c:axId val="1628017920"/>
      </c:barChart>
      <c:catAx>
        <c:axId val="162801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017920"/>
        <c:crosses val="autoZero"/>
        <c:auto val="1"/>
        <c:lblAlgn val="ctr"/>
        <c:lblOffset val="100"/>
        <c:noMultiLvlLbl val="1"/>
      </c:catAx>
      <c:valAx>
        <c:axId val="162801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0141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J'!$D$40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[0]!gallj_yrs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[0]!gallj_wkt</c:f>
              <c:numCache>
                <c:formatCode>General</c:formatCode>
                <c:ptCount val="7"/>
                <c:pt idx="1">
                  <c:v>16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5-454B-AB09-4EF3F6176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072032"/>
        <c:axId val="1627075152"/>
      </c:barChart>
      <c:catAx>
        <c:axId val="162707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075152"/>
        <c:crosses val="autoZero"/>
        <c:auto val="1"/>
        <c:lblAlgn val="ctr"/>
        <c:lblOffset val="100"/>
        <c:noMultiLvlLbl val="1"/>
      </c:catAx>
      <c:valAx>
        <c:axId val="1627075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072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65485564304499"/>
          <c:y val="0.16931841523762101"/>
          <c:w val="0.79406583552055998"/>
          <c:h val="0.62158027121609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J'!$I$40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[0]!gallj_yrs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[0]!gallj_bwlav</c:f>
              <c:numCache>
                <c:formatCode>0.00</c:formatCode>
                <c:ptCount val="7"/>
                <c:pt idx="0">
                  <c:v>0</c:v>
                </c:pt>
                <c:pt idx="1">
                  <c:v>11.9375</c:v>
                </c:pt>
                <c:pt idx="2">
                  <c:v>51.5</c:v>
                </c:pt>
                <c:pt idx="3">
                  <c:v>54</c:v>
                </c:pt>
                <c:pt idx="4">
                  <c:v>0</c:v>
                </c:pt>
                <c:pt idx="5">
                  <c:v>63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E-3E42-834B-5166D7C5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105600"/>
        <c:axId val="1627063776"/>
      </c:barChart>
      <c:catAx>
        <c:axId val="162710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063776"/>
        <c:crosses val="autoZero"/>
        <c:auto val="1"/>
        <c:lblAlgn val="ctr"/>
        <c:lblOffset val="100"/>
        <c:noMultiLvlLbl val="1"/>
      </c:catAx>
      <c:valAx>
        <c:axId val="162706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Runs/Wkts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1056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Economy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654855643045"/>
          <c:y val="0.16931841523762101"/>
          <c:w val="0.81906583552056"/>
          <c:h val="0.607691382327208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J'!$G$40</c:f>
              <c:strCache>
                <c:ptCount val="1"/>
                <c:pt idx="0">
                  <c:v>Economy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[0]!gallj_yrs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[0]!gallj_bwlec</c:f>
              <c:numCache>
                <c:formatCode>0.00</c:formatCode>
                <c:ptCount val="7"/>
                <c:pt idx="0">
                  <c:v>0</c:v>
                </c:pt>
                <c:pt idx="1">
                  <c:v>4.441860465116279</c:v>
                </c:pt>
                <c:pt idx="2">
                  <c:v>6.8666666666666663</c:v>
                </c:pt>
                <c:pt idx="3">
                  <c:v>6.75</c:v>
                </c:pt>
                <c:pt idx="4">
                  <c:v>0</c:v>
                </c:pt>
                <c:pt idx="5">
                  <c:v>7</c:v>
                </c:pt>
                <c:pt idx="6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D-194F-A17A-4461CBD49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6998624"/>
        <c:axId val="1627001744"/>
      </c:barChart>
      <c:catAx>
        <c:axId val="1626998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001744"/>
        <c:crosses val="autoZero"/>
        <c:auto val="1"/>
        <c:lblAlgn val="ctr"/>
        <c:lblOffset val="100"/>
        <c:noMultiLvlLbl val="1"/>
      </c:catAx>
      <c:valAx>
        <c:axId val="162700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Runs/Over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6998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Strike Rate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43263342082201"/>
          <c:y val="0.16931841523762101"/>
          <c:w val="0.79128805774278199"/>
          <c:h val="0.603061752697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'Gallant J'!$H$40</c:f>
              <c:strCache>
                <c:ptCount val="1"/>
                <c:pt idx="0">
                  <c:v>Strike 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[0]!gallj_yrs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[0]!gallj_bwlsr</c:f>
              <c:numCache>
                <c:formatCode>0.00</c:formatCode>
                <c:ptCount val="7"/>
                <c:pt idx="0">
                  <c:v>0</c:v>
                </c:pt>
                <c:pt idx="1">
                  <c:v>16.125</c:v>
                </c:pt>
                <c:pt idx="2">
                  <c:v>45</c:v>
                </c:pt>
                <c:pt idx="3">
                  <c:v>48</c:v>
                </c:pt>
                <c:pt idx="4">
                  <c:v>0</c:v>
                </c:pt>
                <c:pt idx="5">
                  <c:v>54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0-FB4E-B8EB-5823D0146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7026032"/>
        <c:axId val="1627029152"/>
      </c:barChart>
      <c:catAx>
        <c:axId val="1627026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029152"/>
        <c:crosses val="autoZero"/>
        <c:auto val="1"/>
        <c:lblAlgn val="ctr"/>
        <c:lblOffset val="100"/>
        <c:noMultiLvlLbl val="1"/>
      </c:catAx>
      <c:valAx>
        <c:axId val="162702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Balls/Wkt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7026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Runs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210363907214"/>
          <c:y val="0.16931841523762101"/>
          <c:w val="0.83851032134496695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'Gilbert J'!$F$6</c:f>
              <c:strCache>
                <c:ptCount val="1"/>
                <c:pt idx="0">
                  <c:v>Runs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[0]!gilbj_yrs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[0]!gilbj_batrun</c:f>
              <c:numCache>
                <c:formatCode>General</c:formatCode>
                <c:ptCount val="25"/>
                <c:pt idx="0">
                  <c:v>16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126</c:v>
                </c:pt>
                <c:pt idx="7">
                  <c:v>34</c:v>
                </c:pt>
                <c:pt idx="8">
                  <c:v>40</c:v>
                </c:pt>
                <c:pt idx="9">
                  <c:v>36</c:v>
                </c:pt>
                <c:pt idx="10">
                  <c:v>27</c:v>
                </c:pt>
                <c:pt idx="11">
                  <c:v>16</c:v>
                </c:pt>
                <c:pt idx="12">
                  <c:v>0</c:v>
                </c:pt>
                <c:pt idx="13">
                  <c:v>76</c:v>
                </c:pt>
                <c:pt idx="14">
                  <c:v>37</c:v>
                </c:pt>
                <c:pt idx="15">
                  <c:v>39</c:v>
                </c:pt>
                <c:pt idx="16">
                  <c:v>5</c:v>
                </c:pt>
                <c:pt idx="17">
                  <c:v>162</c:v>
                </c:pt>
                <c:pt idx="18">
                  <c:v>15</c:v>
                </c:pt>
                <c:pt idx="19">
                  <c:v>266</c:v>
                </c:pt>
                <c:pt idx="20">
                  <c:v>330</c:v>
                </c:pt>
                <c:pt idx="21">
                  <c:v>1035</c:v>
                </c:pt>
                <c:pt idx="22">
                  <c:v>191</c:v>
                </c:pt>
                <c:pt idx="23">
                  <c:v>265</c:v>
                </c:pt>
                <c:pt idx="24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5-7541-961C-4FBD9967A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209216"/>
        <c:axId val="1625212336"/>
      </c:barChart>
      <c:catAx>
        <c:axId val="1625209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212336"/>
        <c:crosses val="autoZero"/>
        <c:auto val="1"/>
        <c:lblAlgn val="ctr"/>
        <c:lblOffset val="100"/>
        <c:noMultiLvlLbl val="1"/>
      </c:catAx>
      <c:valAx>
        <c:axId val="162521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209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7703703703699"/>
          <c:y val="0.16931841523762101"/>
          <c:w val="0.81734370370370402"/>
          <c:h val="0.635469126678545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'Gilbert J'!$I$6</c:f>
              <c:strCache>
                <c:ptCount val="1"/>
                <c:pt idx="0">
                  <c:v>Average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[0]!gilbj_yrs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[0]!gilbj_batav</c:f>
              <c:numCache>
                <c:formatCode>0.00</c:formatCode>
                <c:ptCount val="25"/>
                <c:pt idx="0">
                  <c:v>3.2</c:v>
                </c:pt>
                <c:pt idx="1">
                  <c:v>3.5710000000000002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42</c:v>
                </c:pt>
                <c:pt idx="7">
                  <c:v>11.333</c:v>
                </c:pt>
                <c:pt idx="8">
                  <c:v>8</c:v>
                </c:pt>
                <c:pt idx="9">
                  <c:v>7.2</c:v>
                </c:pt>
                <c:pt idx="10">
                  <c:v>6.75</c:v>
                </c:pt>
                <c:pt idx="11">
                  <c:v>8</c:v>
                </c:pt>
                <c:pt idx="12">
                  <c:v>0</c:v>
                </c:pt>
                <c:pt idx="13">
                  <c:v>76</c:v>
                </c:pt>
                <c:pt idx="14">
                  <c:v>12.333</c:v>
                </c:pt>
                <c:pt idx="15">
                  <c:v>39</c:v>
                </c:pt>
                <c:pt idx="16">
                  <c:v>5</c:v>
                </c:pt>
                <c:pt idx="17">
                  <c:v>18</c:v>
                </c:pt>
                <c:pt idx="18">
                  <c:v>15</c:v>
                </c:pt>
                <c:pt idx="19">
                  <c:v>38</c:v>
                </c:pt>
                <c:pt idx="20">
                  <c:v>27.5</c:v>
                </c:pt>
                <c:pt idx="21">
                  <c:v>51.75</c:v>
                </c:pt>
                <c:pt idx="22">
                  <c:v>23.875</c:v>
                </c:pt>
                <c:pt idx="23">
                  <c:v>22.083333333333332</c:v>
                </c:pt>
                <c:pt idx="24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5-B648-A858-CB04B948D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236080"/>
        <c:axId val="1625239200"/>
      </c:barChart>
      <c:catAx>
        <c:axId val="162523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239200"/>
        <c:crosses val="autoZero"/>
        <c:auto val="1"/>
        <c:lblAlgn val="ctr"/>
        <c:lblOffset val="100"/>
        <c:noMultiLvlLbl val="1"/>
      </c:catAx>
      <c:valAx>
        <c:axId val="162523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RunsWkt 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236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Total Wickets</a:t>
            </a:r>
          </a:p>
        </c:rich>
      </c:tx>
      <c:layout>
        <c:manualLayout>
          <c:xMode val="edge"/>
          <c:yMode val="edge"/>
          <c:x val="0.46536779493472402"/>
          <c:y val="3.9408866995073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70601851852"/>
          <c:y val="0.17372812500000001"/>
          <c:w val="0.83851032134496695"/>
          <c:h val="0.59137187499999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'Gilbert J'!$D$57</c:f>
              <c:strCache>
                <c:ptCount val="1"/>
                <c:pt idx="0">
                  <c:v>Wkts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[0]!gilbj_bwlyrs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[0]!gilbj_wkt</c:f>
              <c:numCache>
                <c:formatCode>General</c:formatCode>
                <c:ptCount val="25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8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8</c:v>
                </c:pt>
                <c:pt idx="18">
                  <c:v>0</c:v>
                </c:pt>
                <c:pt idx="19">
                  <c:v>4</c:v>
                </c:pt>
                <c:pt idx="20">
                  <c:v>9</c:v>
                </c:pt>
                <c:pt idx="21">
                  <c:v>13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C-0F40-BA45-51C573D4F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263216"/>
        <c:axId val="1624842064"/>
      </c:barChart>
      <c:catAx>
        <c:axId val="162526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4842064"/>
        <c:crosses val="autoZero"/>
        <c:auto val="1"/>
        <c:lblAlgn val="ctr"/>
        <c:lblOffset val="100"/>
        <c:noMultiLvlLbl val="1"/>
      </c:catAx>
      <c:valAx>
        <c:axId val="162484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/>
                  <a:t>Wkts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5263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6" Type="http://schemas.openxmlformats.org/officeDocument/2006/relationships/chart" Target="../charts/chart111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4.xml"/><Relationship Id="rId2" Type="http://schemas.openxmlformats.org/officeDocument/2006/relationships/chart" Target="../charts/chart113.xml"/><Relationship Id="rId1" Type="http://schemas.openxmlformats.org/officeDocument/2006/relationships/chart" Target="../charts/chart112.xml"/><Relationship Id="rId6" Type="http://schemas.openxmlformats.org/officeDocument/2006/relationships/chart" Target="../charts/chart117.xml"/><Relationship Id="rId5" Type="http://schemas.openxmlformats.org/officeDocument/2006/relationships/chart" Target="../charts/chart116.xml"/><Relationship Id="rId4" Type="http://schemas.openxmlformats.org/officeDocument/2006/relationships/chart" Target="../charts/chart11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0.xml"/><Relationship Id="rId2" Type="http://schemas.openxmlformats.org/officeDocument/2006/relationships/chart" Target="../charts/chart119.xml"/><Relationship Id="rId1" Type="http://schemas.openxmlformats.org/officeDocument/2006/relationships/chart" Target="../charts/chart118.xml"/><Relationship Id="rId6" Type="http://schemas.openxmlformats.org/officeDocument/2006/relationships/chart" Target="../charts/chart123.xml"/><Relationship Id="rId5" Type="http://schemas.openxmlformats.org/officeDocument/2006/relationships/chart" Target="../charts/chart122.xml"/><Relationship Id="rId4" Type="http://schemas.openxmlformats.org/officeDocument/2006/relationships/chart" Target="../charts/chart12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6.xml"/><Relationship Id="rId2" Type="http://schemas.openxmlformats.org/officeDocument/2006/relationships/chart" Target="../charts/chart125.xml"/><Relationship Id="rId1" Type="http://schemas.openxmlformats.org/officeDocument/2006/relationships/chart" Target="../charts/chart124.xml"/><Relationship Id="rId6" Type="http://schemas.openxmlformats.org/officeDocument/2006/relationships/chart" Target="../charts/chart129.xml"/><Relationship Id="rId5" Type="http://schemas.openxmlformats.org/officeDocument/2006/relationships/chart" Target="../charts/chart128.xml"/><Relationship Id="rId4" Type="http://schemas.openxmlformats.org/officeDocument/2006/relationships/chart" Target="../charts/chart127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2.xml"/><Relationship Id="rId2" Type="http://schemas.openxmlformats.org/officeDocument/2006/relationships/chart" Target="../charts/chart131.xml"/><Relationship Id="rId1" Type="http://schemas.openxmlformats.org/officeDocument/2006/relationships/chart" Target="../charts/chart130.xml"/><Relationship Id="rId6" Type="http://schemas.openxmlformats.org/officeDocument/2006/relationships/chart" Target="../charts/chart135.xml"/><Relationship Id="rId5" Type="http://schemas.openxmlformats.org/officeDocument/2006/relationships/chart" Target="../charts/chart134.xml"/><Relationship Id="rId4" Type="http://schemas.openxmlformats.org/officeDocument/2006/relationships/chart" Target="../charts/chart133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7.xml"/><Relationship Id="rId1" Type="http://schemas.openxmlformats.org/officeDocument/2006/relationships/chart" Target="../charts/chart136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0.xml"/><Relationship Id="rId2" Type="http://schemas.openxmlformats.org/officeDocument/2006/relationships/chart" Target="../charts/chart139.xml"/><Relationship Id="rId1" Type="http://schemas.openxmlformats.org/officeDocument/2006/relationships/chart" Target="../charts/chart138.xml"/><Relationship Id="rId6" Type="http://schemas.openxmlformats.org/officeDocument/2006/relationships/chart" Target="../charts/chart143.xml"/><Relationship Id="rId5" Type="http://schemas.openxmlformats.org/officeDocument/2006/relationships/chart" Target="../charts/chart142.xml"/><Relationship Id="rId4" Type="http://schemas.openxmlformats.org/officeDocument/2006/relationships/chart" Target="../charts/chart14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6.xml"/><Relationship Id="rId2" Type="http://schemas.openxmlformats.org/officeDocument/2006/relationships/chart" Target="../charts/chart145.xml"/><Relationship Id="rId1" Type="http://schemas.openxmlformats.org/officeDocument/2006/relationships/chart" Target="../charts/chart144.xml"/><Relationship Id="rId6" Type="http://schemas.openxmlformats.org/officeDocument/2006/relationships/chart" Target="../charts/chart149.xml"/><Relationship Id="rId5" Type="http://schemas.openxmlformats.org/officeDocument/2006/relationships/chart" Target="../charts/chart148.xml"/><Relationship Id="rId4" Type="http://schemas.openxmlformats.org/officeDocument/2006/relationships/chart" Target="../charts/chart14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2.xml"/><Relationship Id="rId2" Type="http://schemas.openxmlformats.org/officeDocument/2006/relationships/chart" Target="../charts/chart151.xml"/><Relationship Id="rId1" Type="http://schemas.openxmlformats.org/officeDocument/2006/relationships/chart" Target="../charts/chart150.xml"/><Relationship Id="rId6" Type="http://schemas.openxmlformats.org/officeDocument/2006/relationships/chart" Target="../charts/chart155.xml"/><Relationship Id="rId5" Type="http://schemas.openxmlformats.org/officeDocument/2006/relationships/chart" Target="../charts/chart154.xml"/><Relationship Id="rId4" Type="http://schemas.openxmlformats.org/officeDocument/2006/relationships/chart" Target="../charts/chart153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8.xml"/><Relationship Id="rId2" Type="http://schemas.openxmlformats.org/officeDocument/2006/relationships/chart" Target="../charts/chart157.xml"/><Relationship Id="rId1" Type="http://schemas.openxmlformats.org/officeDocument/2006/relationships/chart" Target="../charts/chart156.xml"/><Relationship Id="rId6" Type="http://schemas.openxmlformats.org/officeDocument/2006/relationships/chart" Target="../charts/chart161.xml"/><Relationship Id="rId5" Type="http://schemas.openxmlformats.org/officeDocument/2006/relationships/chart" Target="../charts/chart160.xml"/><Relationship Id="rId4" Type="http://schemas.openxmlformats.org/officeDocument/2006/relationships/chart" Target="../charts/chart159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4.xml"/><Relationship Id="rId2" Type="http://schemas.openxmlformats.org/officeDocument/2006/relationships/chart" Target="../charts/chart163.xml"/><Relationship Id="rId1" Type="http://schemas.openxmlformats.org/officeDocument/2006/relationships/chart" Target="../charts/chart162.xml"/><Relationship Id="rId6" Type="http://schemas.openxmlformats.org/officeDocument/2006/relationships/chart" Target="../charts/chart167.xml"/><Relationship Id="rId5" Type="http://schemas.openxmlformats.org/officeDocument/2006/relationships/chart" Target="../charts/chart166.xml"/><Relationship Id="rId4" Type="http://schemas.openxmlformats.org/officeDocument/2006/relationships/chart" Target="../charts/chart16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0.xml"/><Relationship Id="rId2" Type="http://schemas.openxmlformats.org/officeDocument/2006/relationships/chart" Target="../charts/chart169.xml"/><Relationship Id="rId1" Type="http://schemas.openxmlformats.org/officeDocument/2006/relationships/chart" Target="../charts/chart168.xml"/><Relationship Id="rId6" Type="http://schemas.openxmlformats.org/officeDocument/2006/relationships/chart" Target="../charts/chart173.xml"/><Relationship Id="rId5" Type="http://schemas.openxmlformats.org/officeDocument/2006/relationships/chart" Target="../charts/chart172.xml"/><Relationship Id="rId4" Type="http://schemas.openxmlformats.org/officeDocument/2006/relationships/chart" Target="../charts/chart171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6.xml"/><Relationship Id="rId2" Type="http://schemas.openxmlformats.org/officeDocument/2006/relationships/chart" Target="../charts/chart175.xml"/><Relationship Id="rId1" Type="http://schemas.openxmlformats.org/officeDocument/2006/relationships/chart" Target="../charts/chart174.xml"/><Relationship Id="rId6" Type="http://schemas.openxmlformats.org/officeDocument/2006/relationships/chart" Target="../charts/chart179.xml"/><Relationship Id="rId5" Type="http://schemas.openxmlformats.org/officeDocument/2006/relationships/chart" Target="../charts/chart178.xml"/><Relationship Id="rId4" Type="http://schemas.openxmlformats.org/officeDocument/2006/relationships/chart" Target="../charts/chart177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2.xml"/><Relationship Id="rId2" Type="http://schemas.openxmlformats.org/officeDocument/2006/relationships/chart" Target="../charts/chart181.xml"/><Relationship Id="rId1" Type="http://schemas.openxmlformats.org/officeDocument/2006/relationships/chart" Target="../charts/chart180.xml"/><Relationship Id="rId6" Type="http://schemas.openxmlformats.org/officeDocument/2006/relationships/chart" Target="../charts/chart185.xml"/><Relationship Id="rId5" Type="http://schemas.openxmlformats.org/officeDocument/2006/relationships/chart" Target="../charts/chart184.xml"/><Relationship Id="rId4" Type="http://schemas.openxmlformats.org/officeDocument/2006/relationships/chart" Target="../charts/chart183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8.xml"/><Relationship Id="rId2" Type="http://schemas.openxmlformats.org/officeDocument/2006/relationships/chart" Target="../charts/chart187.xml"/><Relationship Id="rId1" Type="http://schemas.openxmlformats.org/officeDocument/2006/relationships/chart" Target="../charts/chart186.xml"/><Relationship Id="rId6" Type="http://schemas.openxmlformats.org/officeDocument/2006/relationships/chart" Target="../charts/chart191.xml"/><Relationship Id="rId5" Type="http://schemas.openxmlformats.org/officeDocument/2006/relationships/chart" Target="../charts/chart190.xml"/><Relationship Id="rId4" Type="http://schemas.openxmlformats.org/officeDocument/2006/relationships/chart" Target="../charts/chart189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4.xml"/><Relationship Id="rId7" Type="http://schemas.openxmlformats.org/officeDocument/2006/relationships/chart" Target="../charts/chart198.xml"/><Relationship Id="rId2" Type="http://schemas.openxmlformats.org/officeDocument/2006/relationships/chart" Target="../charts/chart193.xml"/><Relationship Id="rId1" Type="http://schemas.openxmlformats.org/officeDocument/2006/relationships/chart" Target="../charts/chart192.xml"/><Relationship Id="rId6" Type="http://schemas.openxmlformats.org/officeDocument/2006/relationships/chart" Target="../charts/chart197.xml"/><Relationship Id="rId5" Type="http://schemas.openxmlformats.org/officeDocument/2006/relationships/chart" Target="../charts/chart196.xml"/><Relationship Id="rId4" Type="http://schemas.openxmlformats.org/officeDocument/2006/relationships/chart" Target="../charts/chart195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1.xml"/><Relationship Id="rId2" Type="http://schemas.openxmlformats.org/officeDocument/2006/relationships/chart" Target="../charts/chart200.xml"/><Relationship Id="rId1" Type="http://schemas.openxmlformats.org/officeDocument/2006/relationships/chart" Target="../charts/chart199.xml"/><Relationship Id="rId6" Type="http://schemas.openxmlformats.org/officeDocument/2006/relationships/chart" Target="../charts/chart204.xml"/><Relationship Id="rId5" Type="http://schemas.openxmlformats.org/officeDocument/2006/relationships/chart" Target="../charts/chart203.xml"/><Relationship Id="rId4" Type="http://schemas.openxmlformats.org/officeDocument/2006/relationships/chart" Target="../charts/chart20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7.xml"/><Relationship Id="rId2" Type="http://schemas.openxmlformats.org/officeDocument/2006/relationships/chart" Target="../charts/chart206.xml"/><Relationship Id="rId1" Type="http://schemas.openxmlformats.org/officeDocument/2006/relationships/chart" Target="../charts/chart205.xml"/><Relationship Id="rId6" Type="http://schemas.openxmlformats.org/officeDocument/2006/relationships/chart" Target="../charts/chart210.xml"/><Relationship Id="rId5" Type="http://schemas.openxmlformats.org/officeDocument/2006/relationships/chart" Target="../charts/chart209.xml"/><Relationship Id="rId4" Type="http://schemas.openxmlformats.org/officeDocument/2006/relationships/chart" Target="../charts/chart208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3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chart" Target="../charts/chart216.xml"/><Relationship Id="rId5" Type="http://schemas.openxmlformats.org/officeDocument/2006/relationships/chart" Target="../charts/chart215.xml"/><Relationship Id="rId4" Type="http://schemas.openxmlformats.org/officeDocument/2006/relationships/chart" Target="../charts/chart214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8.xml"/><Relationship Id="rId1" Type="http://schemas.openxmlformats.org/officeDocument/2006/relationships/chart" Target="../charts/chart217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1.xml"/><Relationship Id="rId2" Type="http://schemas.openxmlformats.org/officeDocument/2006/relationships/chart" Target="../charts/chart220.xml"/><Relationship Id="rId1" Type="http://schemas.openxmlformats.org/officeDocument/2006/relationships/chart" Target="../charts/chart219.xml"/><Relationship Id="rId6" Type="http://schemas.openxmlformats.org/officeDocument/2006/relationships/chart" Target="../charts/chart224.xml"/><Relationship Id="rId5" Type="http://schemas.openxmlformats.org/officeDocument/2006/relationships/chart" Target="../charts/chart223.xml"/><Relationship Id="rId4" Type="http://schemas.openxmlformats.org/officeDocument/2006/relationships/chart" Target="../charts/chart22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7.xml"/><Relationship Id="rId2" Type="http://schemas.openxmlformats.org/officeDocument/2006/relationships/chart" Target="../charts/chart226.xml"/><Relationship Id="rId1" Type="http://schemas.openxmlformats.org/officeDocument/2006/relationships/chart" Target="../charts/chart225.xml"/><Relationship Id="rId6" Type="http://schemas.openxmlformats.org/officeDocument/2006/relationships/chart" Target="../charts/chart230.xml"/><Relationship Id="rId5" Type="http://schemas.openxmlformats.org/officeDocument/2006/relationships/chart" Target="../charts/chart229.xml"/><Relationship Id="rId4" Type="http://schemas.openxmlformats.org/officeDocument/2006/relationships/chart" Target="../charts/chart228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3.xml"/><Relationship Id="rId2" Type="http://schemas.openxmlformats.org/officeDocument/2006/relationships/chart" Target="../charts/chart232.xml"/><Relationship Id="rId1" Type="http://schemas.openxmlformats.org/officeDocument/2006/relationships/chart" Target="../charts/chart231.xml"/><Relationship Id="rId6" Type="http://schemas.openxmlformats.org/officeDocument/2006/relationships/chart" Target="../charts/chart236.xml"/><Relationship Id="rId5" Type="http://schemas.openxmlformats.org/officeDocument/2006/relationships/chart" Target="../charts/chart235.xml"/><Relationship Id="rId4" Type="http://schemas.openxmlformats.org/officeDocument/2006/relationships/chart" Target="../charts/chart234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9.xml"/><Relationship Id="rId2" Type="http://schemas.openxmlformats.org/officeDocument/2006/relationships/chart" Target="../charts/chart238.xml"/><Relationship Id="rId1" Type="http://schemas.openxmlformats.org/officeDocument/2006/relationships/chart" Target="../charts/chart237.xml"/><Relationship Id="rId6" Type="http://schemas.openxmlformats.org/officeDocument/2006/relationships/chart" Target="../charts/chart242.xml"/><Relationship Id="rId5" Type="http://schemas.openxmlformats.org/officeDocument/2006/relationships/chart" Target="../charts/chart241.xml"/><Relationship Id="rId4" Type="http://schemas.openxmlformats.org/officeDocument/2006/relationships/chart" Target="../charts/chart240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5.xml"/><Relationship Id="rId2" Type="http://schemas.openxmlformats.org/officeDocument/2006/relationships/chart" Target="../charts/chart244.xml"/><Relationship Id="rId1" Type="http://schemas.openxmlformats.org/officeDocument/2006/relationships/chart" Target="../charts/chart243.xml"/><Relationship Id="rId6" Type="http://schemas.openxmlformats.org/officeDocument/2006/relationships/chart" Target="../charts/chart248.xml"/><Relationship Id="rId5" Type="http://schemas.openxmlformats.org/officeDocument/2006/relationships/chart" Target="../charts/chart247.xml"/><Relationship Id="rId4" Type="http://schemas.openxmlformats.org/officeDocument/2006/relationships/chart" Target="../charts/chart246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0.xml"/><Relationship Id="rId1" Type="http://schemas.openxmlformats.org/officeDocument/2006/relationships/chart" Target="../charts/chart249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3.xml"/><Relationship Id="rId2" Type="http://schemas.openxmlformats.org/officeDocument/2006/relationships/chart" Target="../charts/chart252.xml"/><Relationship Id="rId1" Type="http://schemas.openxmlformats.org/officeDocument/2006/relationships/chart" Target="../charts/chart251.xml"/><Relationship Id="rId6" Type="http://schemas.openxmlformats.org/officeDocument/2006/relationships/chart" Target="../charts/chart256.xml"/><Relationship Id="rId5" Type="http://schemas.openxmlformats.org/officeDocument/2006/relationships/chart" Target="../charts/chart255.xml"/><Relationship Id="rId4" Type="http://schemas.openxmlformats.org/officeDocument/2006/relationships/chart" Target="../charts/chart254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9.xml"/><Relationship Id="rId2" Type="http://schemas.openxmlformats.org/officeDocument/2006/relationships/chart" Target="../charts/chart258.xml"/><Relationship Id="rId1" Type="http://schemas.openxmlformats.org/officeDocument/2006/relationships/chart" Target="../charts/chart257.xml"/><Relationship Id="rId6" Type="http://schemas.openxmlformats.org/officeDocument/2006/relationships/chart" Target="../charts/chart262.xml"/><Relationship Id="rId5" Type="http://schemas.openxmlformats.org/officeDocument/2006/relationships/chart" Target="../charts/chart261.xml"/><Relationship Id="rId4" Type="http://schemas.openxmlformats.org/officeDocument/2006/relationships/chart" Target="../charts/chart260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5.xml"/><Relationship Id="rId2" Type="http://schemas.openxmlformats.org/officeDocument/2006/relationships/chart" Target="../charts/chart264.xml"/><Relationship Id="rId1" Type="http://schemas.openxmlformats.org/officeDocument/2006/relationships/chart" Target="../charts/chart263.xml"/><Relationship Id="rId6" Type="http://schemas.openxmlformats.org/officeDocument/2006/relationships/chart" Target="../charts/chart268.xml"/><Relationship Id="rId5" Type="http://schemas.openxmlformats.org/officeDocument/2006/relationships/chart" Target="../charts/chart267.xml"/><Relationship Id="rId4" Type="http://schemas.openxmlformats.org/officeDocument/2006/relationships/chart" Target="../charts/chart266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0.xml"/><Relationship Id="rId1" Type="http://schemas.openxmlformats.org/officeDocument/2006/relationships/chart" Target="../charts/chart269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3.xml"/><Relationship Id="rId2" Type="http://schemas.openxmlformats.org/officeDocument/2006/relationships/chart" Target="../charts/chart272.xml"/><Relationship Id="rId1" Type="http://schemas.openxmlformats.org/officeDocument/2006/relationships/chart" Target="../charts/chart271.xml"/><Relationship Id="rId6" Type="http://schemas.openxmlformats.org/officeDocument/2006/relationships/chart" Target="../charts/chart276.xml"/><Relationship Id="rId5" Type="http://schemas.openxmlformats.org/officeDocument/2006/relationships/chart" Target="../charts/chart275.xml"/><Relationship Id="rId4" Type="http://schemas.openxmlformats.org/officeDocument/2006/relationships/chart" Target="../charts/chart27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9.xml"/><Relationship Id="rId2" Type="http://schemas.openxmlformats.org/officeDocument/2006/relationships/chart" Target="../charts/chart278.xml"/><Relationship Id="rId1" Type="http://schemas.openxmlformats.org/officeDocument/2006/relationships/chart" Target="../charts/chart277.xml"/><Relationship Id="rId6" Type="http://schemas.openxmlformats.org/officeDocument/2006/relationships/chart" Target="../charts/chart282.xml"/><Relationship Id="rId5" Type="http://schemas.openxmlformats.org/officeDocument/2006/relationships/chart" Target="../charts/chart281.xml"/><Relationship Id="rId4" Type="http://schemas.openxmlformats.org/officeDocument/2006/relationships/chart" Target="../charts/chart280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4.xml"/><Relationship Id="rId1" Type="http://schemas.openxmlformats.org/officeDocument/2006/relationships/chart" Target="../charts/chart283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7.xml"/><Relationship Id="rId2" Type="http://schemas.openxmlformats.org/officeDocument/2006/relationships/chart" Target="../charts/chart286.xml"/><Relationship Id="rId1" Type="http://schemas.openxmlformats.org/officeDocument/2006/relationships/chart" Target="../charts/chart285.xml"/><Relationship Id="rId6" Type="http://schemas.openxmlformats.org/officeDocument/2006/relationships/chart" Target="../charts/chart290.xml"/><Relationship Id="rId5" Type="http://schemas.openxmlformats.org/officeDocument/2006/relationships/chart" Target="../charts/chart289.xml"/><Relationship Id="rId4" Type="http://schemas.openxmlformats.org/officeDocument/2006/relationships/chart" Target="../charts/chart288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2.xml"/><Relationship Id="rId1" Type="http://schemas.openxmlformats.org/officeDocument/2006/relationships/chart" Target="../charts/chart291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5.xml"/><Relationship Id="rId2" Type="http://schemas.openxmlformats.org/officeDocument/2006/relationships/chart" Target="../charts/chart294.xml"/><Relationship Id="rId1" Type="http://schemas.openxmlformats.org/officeDocument/2006/relationships/chart" Target="../charts/chart293.xml"/><Relationship Id="rId6" Type="http://schemas.openxmlformats.org/officeDocument/2006/relationships/chart" Target="../charts/chart298.xml"/><Relationship Id="rId5" Type="http://schemas.openxmlformats.org/officeDocument/2006/relationships/chart" Target="../charts/chart297.xml"/><Relationship Id="rId4" Type="http://schemas.openxmlformats.org/officeDocument/2006/relationships/chart" Target="../charts/chart29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27</xdr:row>
      <xdr:rowOff>12700</xdr:rowOff>
    </xdr:from>
    <xdr:to>
      <xdr:col>7</xdr:col>
      <xdr:colOff>455467</xdr:colOff>
      <xdr:row>45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27</xdr:row>
      <xdr:rowOff>4234</xdr:rowOff>
    </xdr:from>
    <xdr:to>
      <xdr:col>16</xdr:col>
      <xdr:colOff>269200</xdr:colOff>
      <xdr:row>45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70</xdr:row>
      <xdr:rowOff>12700</xdr:rowOff>
    </xdr:from>
    <xdr:to>
      <xdr:col>6</xdr:col>
      <xdr:colOff>347133</xdr:colOff>
      <xdr:row>88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70</xdr:row>
      <xdr:rowOff>12700</xdr:rowOff>
    </xdr:from>
    <xdr:to>
      <xdr:col>14</xdr:col>
      <xdr:colOff>304800</xdr:colOff>
      <xdr:row>88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90</xdr:row>
      <xdr:rowOff>12700</xdr:rowOff>
    </xdr:from>
    <xdr:to>
      <xdr:col>6</xdr:col>
      <xdr:colOff>347134</xdr:colOff>
      <xdr:row>108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90</xdr:row>
      <xdr:rowOff>4234</xdr:rowOff>
    </xdr:from>
    <xdr:to>
      <xdr:col>14</xdr:col>
      <xdr:colOff>304800</xdr:colOff>
      <xdr:row>108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21</xdr:row>
      <xdr:rowOff>12700</xdr:rowOff>
    </xdr:from>
    <xdr:to>
      <xdr:col>7</xdr:col>
      <xdr:colOff>455467</xdr:colOff>
      <xdr:row>39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21</xdr:row>
      <xdr:rowOff>4234</xdr:rowOff>
    </xdr:from>
    <xdr:to>
      <xdr:col>16</xdr:col>
      <xdr:colOff>269200</xdr:colOff>
      <xdr:row>39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59</xdr:row>
      <xdr:rowOff>12700</xdr:rowOff>
    </xdr:from>
    <xdr:to>
      <xdr:col>6</xdr:col>
      <xdr:colOff>347133</xdr:colOff>
      <xdr:row>77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59</xdr:row>
      <xdr:rowOff>12700</xdr:rowOff>
    </xdr:from>
    <xdr:to>
      <xdr:col>13</xdr:col>
      <xdr:colOff>448733</xdr:colOff>
      <xdr:row>77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79</xdr:row>
      <xdr:rowOff>12700</xdr:rowOff>
    </xdr:from>
    <xdr:to>
      <xdr:col>6</xdr:col>
      <xdr:colOff>347134</xdr:colOff>
      <xdr:row>97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79</xdr:row>
      <xdr:rowOff>4234</xdr:rowOff>
    </xdr:from>
    <xdr:to>
      <xdr:col>13</xdr:col>
      <xdr:colOff>448734</xdr:colOff>
      <xdr:row>97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516466</xdr:colOff>
      <xdr:row>29</xdr:row>
      <xdr:rowOff>55034</xdr:rowOff>
    </xdr:from>
    <xdr:to>
      <xdr:col>16</xdr:col>
      <xdr:colOff>497800</xdr:colOff>
      <xdr:row>50</xdr:row>
      <xdr:rowOff>94634</xdr:rowOff>
    </xdr:to>
    <xdr:graphicFrame macro="">
      <xdr:nvGraphicFramePr>
        <xdr:cNvPr id="4493" name="Chart 1">
          <a:extLst>
            <a:ext uri="{FF2B5EF4-FFF2-40B4-BE49-F238E27FC236}">
              <a16:creationId xmlns:a16="http://schemas.microsoft.com/office/drawing/2014/main" id="{00000000-0008-0000-0B00-00008D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93134</xdr:colOff>
      <xdr:row>29</xdr:row>
      <xdr:rowOff>71967</xdr:rowOff>
    </xdr:from>
    <xdr:to>
      <xdr:col>8</xdr:col>
      <xdr:colOff>49067</xdr:colOff>
      <xdr:row>50</xdr:row>
      <xdr:rowOff>111567</xdr:rowOff>
    </xdr:to>
    <xdr:graphicFrame macro="">
      <xdr:nvGraphicFramePr>
        <xdr:cNvPr id="4494" name="Chart 2">
          <a:extLst>
            <a:ext uri="{FF2B5EF4-FFF2-40B4-BE49-F238E27FC236}">
              <a16:creationId xmlns:a16="http://schemas.microsoft.com/office/drawing/2014/main" id="{00000000-0008-0000-0B00-00008E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118534</xdr:colOff>
      <xdr:row>74</xdr:row>
      <xdr:rowOff>131234</xdr:rowOff>
    </xdr:from>
    <xdr:to>
      <xdr:col>16</xdr:col>
      <xdr:colOff>99868</xdr:colOff>
      <xdr:row>93</xdr:row>
      <xdr:rowOff>115634</xdr:rowOff>
    </xdr:to>
    <xdr:graphicFrame macro="">
      <xdr:nvGraphicFramePr>
        <xdr:cNvPr id="4495" name="Chart 3">
          <a:extLst>
            <a:ext uri="{FF2B5EF4-FFF2-40B4-BE49-F238E27FC236}">
              <a16:creationId xmlns:a16="http://schemas.microsoft.com/office/drawing/2014/main" id="{00000000-0008-0000-0B00-00008F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118534</xdr:colOff>
      <xdr:row>95</xdr:row>
      <xdr:rowOff>8468</xdr:rowOff>
    </xdr:from>
    <xdr:to>
      <xdr:col>16</xdr:col>
      <xdr:colOff>99868</xdr:colOff>
      <xdr:row>113</xdr:row>
      <xdr:rowOff>145268</xdr:rowOff>
    </xdr:to>
    <xdr:graphicFrame macro="">
      <xdr:nvGraphicFramePr>
        <xdr:cNvPr id="4496" name="Chart 4">
          <a:extLst>
            <a:ext uri="{FF2B5EF4-FFF2-40B4-BE49-F238E27FC236}">
              <a16:creationId xmlns:a16="http://schemas.microsoft.com/office/drawing/2014/main" id="{00000000-0008-0000-0B00-000090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-1</xdr:colOff>
      <xdr:row>95</xdr:row>
      <xdr:rowOff>8468</xdr:rowOff>
    </xdr:from>
    <xdr:to>
      <xdr:col>7</xdr:col>
      <xdr:colOff>658666</xdr:colOff>
      <xdr:row>113</xdr:row>
      <xdr:rowOff>145268</xdr:rowOff>
    </xdr:to>
    <xdr:graphicFrame macro="">
      <xdr:nvGraphicFramePr>
        <xdr:cNvPr id="4497" name="Chart 5">
          <a:extLst>
            <a:ext uri="{FF2B5EF4-FFF2-40B4-BE49-F238E27FC236}">
              <a16:creationId xmlns:a16="http://schemas.microsoft.com/office/drawing/2014/main" id="{00000000-0008-0000-0B00-000091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-1</xdr:colOff>
      <xdr:row>74</xdr:row>
      <xdr:rowOff>135468</xdr:rowOff>
    </xdr:from>
    <xdr:to>
      <xdr:col>7</xdr:col>
      <xdr:colOff>658666</xdr:colOff>
      <xdr:row>93</xdr:row>
      <xdr:rowOff>119868</xdr:rowOff>
    </xdr:to>
    <xdr:graphicFrame macro="">
      <xdr:nvGraphicFramePr>
        <xdr:cNvPr id="4498" name="Chart 6">
          <a:extLst>
            <a:ext uri="{FF2B5EF4-FFF2-40B4-BE49-F238E27FC236}">
              <a16:creationId xmlns:a16="http://schemas.microsoft.com/office/drawing/2014/main" id="{00000000-0008-0000-0B00-0000921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577427</xdr:colOff>
      <xdr:row>20</xdr:row>
      <xdr:rowOff>134620</xdr:rowOff>
    </xdr:from>
    <xdr:to>
      <xdr:col>8</xdr:col>
      <xdr:colOff>221787</xdr:colOff>
      <xdr:row>39</xdr:row>
      <xdr:rowOff>108860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409787</xdr:colOff>
      <xdr:row>20</xdr:row>
      <xdr:rowOff>126154</xdr:rowOff>
    </xdr:from>
    <xdr:to>
      <xdr:col>16</xdr:col>
      <xdr:colOff>391120</xdr:colOff>
      <xdr:row>39</xdr:row>
      <xdr:rowOff>100394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433495</xdr:colOff>
      <xdr:row>50</xdr:row>
      <xdr:rowOff>20320</xdr:rowOff>
    </xdr:from>
    <xdr:to>
      <xdr:col>16</xdr:col>
      <xdr:colOff>414829</xdr:colOff>
      <xdr:row>68</xdr:row>
      <xdr:rowOff>157120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443655</xdr:colOff>
      <xdr:row>69</xdr:row>
      <xdr:rowOff>80434</xdr:rowOff>
    </xdr:from>
    <xdr:to>
      <xdr:col>16</xdr:col>
      <xdr:colOff>424989</xdr:colOff>
      <xdr:row>88</xdr:row>
      <xdr:rowOff>64834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619760</xdr:colOff>
      <xdr:row>69</xdr:row>
      <xdr:rowOff>80434</xdr:rowOff>
    </xdr:from>
    <xdr:to>
      <xdr:col>8</xdr:col>
      <xdr:colOff>231947</xdr:colOff>
      <xdr:row>88</xdr:row>
      <xdr:rowOff>64834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619760</xdr:colOff>
      <xdr:row>50</xdr:row>
      <xdr:rowOff>14394</xdr:rowOff>
    </xdr:from>
    <xdr:to>
      <xdr:col>8</xdr:col>
      <xdr:colOff>231947</xdr:colOff>
      <xdr:row>68</xdr:row>
      <xdr:rowOff>151194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20</xdr:row>
      <xdr:rowOff>20320</xdr:rowOff>
    </xdr:from>
    <xdr:to>
      <xdr:col>7</xdr:col>
      <xdr:colOff>670520</xdr:colOff>
      <xdr:row>41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20</xdr:row>
      <xdr:rowOff>10160</xdr:rowOff>
    </xdr:from>
    <xdr:to>
      <xdr:col>16</xdr:col>
      <xdr:colOff>164213</xdr:colOff>
      <xdr:row>41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58</xdr:row>
      <xdr:rowOff>10160</xdr:rowOff>
    </xdr:from>
    <xdr:to>
      <xdr:col>6</xdr:col>
      <xdr:colOff>382693</xdr:colOff>
      <xdr:row>76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480907</xdr:colOff>
      <xdr:row>76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77</xdr:row>
      <xdr:rowOff>160866</xdr:rowOff>
    </xdr:from>
    <xdr:to>
      <xdr:col>6</xdr:col>
      <xdr:colOff>392853</xdr:colOff>
      <xdr:row>95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77</xdr:row>
      <xdr:rowOff>152400</xdr:rowOff>
    </xdr:from>
    <xdr:to>
      <xdr:col>13</xdr:col>
      <xdr:colOff>494453</xdr:colOff>
      <xdr:row>95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22</xdr:row>
      <xdr:rowOff>12700</xdr:rowOff>
    </xdr:from>
    <xdr:to>
      <xdr:col>7</xdr:col>
      <xdr:colOff>455467</xdr:colOff>
      <xdr:row>40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22</xdr:row>
      <xdr:rowOff>4234</xdr:rowOff>
    </xdr:from>
    <xdr:to>
      <xdr:col>16</xdr:col>
      <xdr:colOff>269200</xdr:colOff>
      <xdr:row>40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61</xdr:row>
      <xdr:rowOff>12700</xdr:rowOff>
    </xdr:from>
    <xdr:to>
      <xdr:col>6</xdr:col>
      <xdr:colOff>347133</xdr:colOff>
      <xdr:row>79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61</xdr:row>
      <xdr:rowOff>12700</xdr:rowOff>
    </xdr:from>
    <xdr:to>
      <xdr:col>13</xdr:col>
      <xdr:colOff>448733</xdr:colOff>
      <xdr:row>79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81</xdr:row>
      <xdr:rowOff>12700</xdr:rowOff>
    </xdr:from>
    <xdr:to>
      <xdr:col>6</xdr:col>
      <xdr:colOff>347134</xdr:colOff>
      <xdr:row>99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81</xdr:row>
      <xdr:rowOff>4234</xdr:rowOff>
    </xdr:from>
    <xdr:to>
      <xdr:col>13</xdr:col>
      <xdr:colOff>448734</xdr:colOff>
      <xdr:row>99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223520</xdr:colOff>
      <xdr:row>19</xdr:row>
      <xdr:rowOff>0</xdr:rowOff>
    </xdr:from>
    <xdr:to>
      <xdr:col>7</xdr:col>
      <xdr:colOff>568920</xdr:colOff>
      <xdr:row>37</xdr:row>
      <xdr:rowOff>136800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121920</xdr:colOff>
      <xdr:row>19</xdr:row>
      <xdr:rowOff>0</xdr:rowOff>
    </xdr:from>
    <xdr:to>
      <xdr:col>16</xdr:col>
      <xdr:colOff>103253</xdr:colOff>
      <xdr:row>37</xdr:row>
      <xdr:rowOff>136800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254000</xdr:colOff>
      <xdr:row>54</xdr:row>
      <xdr:rowOff>20320</xdr:rowOff>
    </xdr:from>
    <xdr:to>
      <xdr:col>7</xdr:col>
      <xdr:colOff>568960</xdr:colOff>
      <xdr:row>73</xdr:row>
      <xdr:rowOff>4720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264161</xdr:colOff>
      <xdr:row>74</xdr:row>
      <xdr:rowOff>20320</xdr:rowOff>
    </xdr:from>
    <xdr:to>
      <xdr:col>7</xdr:col>
      <xdr:colOff>579120</xdr:colOff>
      <xdr:row>92</xdr:row>
      <xdr:rowOff>20320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104987</xdr:colOff>
      <xdr:row>74</xdr:row>
      <xdr:rowOff>1694</xdr:rowOff>
    </xdr:from>
    <xdr:to>
      <xdr:col>16</xdr:col>
      <xdr:colOff>132080</xdr:colOff>
      <xdr:row>92</xdr:row>
      <xdr:rowOff>1694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91440</xdr:colOff>
      <xdr:row>54</xdr:row>
      <xdr:rowOff>20320</xdr:rowOff>
    </xdr:from>
    <xdr:to>
      <xdr:col>16</xdr:col>
      <xdr:colOff>132080</xdr:colOff>
      <xdr:row>73</xdr:row>
      <xdr:rowOff>4720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17</xdr:row>
      <xdr:rowOff>12700</xdr:rowOff>
    </xdr:from>
    <xdr:to>
      <xdr:col>7</xdr:col>
      <xdr:colOff>455467</xdr:colOff>
      <xdr:row>35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17</xdr:row>
      <xdr:rowOff>4234</xdr:rowOff>
    </xdr:from>
    <xdr:to>
      <xdr:col>16</xdr:col>
      <xdr:colOff>269200</xdr:colOff>
      <xdr:row>35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50</xdr:row>
      <xdr:rowOff>12700</xdr:rowOff>
    </xdr:from>
    <xdr:to>
      <xdr:col>6</xdr:col>
      <xdr:colOff>347133</xdr:colOff>
      <xdr:row>68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50</xdr:row>
      <xdr:rowOff>12700</xdr:rowOff>
    </xdr:from>
    <xdr:to>
      <xdr:col>13</xdr:col>
      <xdr:colOff>448733</xdr:colOff>
      <xdr:row>68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70</xdr:row>
      <xdr:rowOff>12700</xdr:rowOff>
    </xdr:from>
    <xdr:to>
      <xdr:col>6</xdr:col>
      <xdr:colOff>347134</xdr:colOff>
      <xdr:row>88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70</xdr:row>
      <xdr:rowOff>4234</xdr:rowOff>
    </xdr:from>
    <xdr:to>
      <xdr:col>13</xdr:col>
      <xdr:colOff>448734</xdr:colOff>
      <xdr:row>88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34</xdr:row>
      <xdr:rowOff>12700</xdr:rowOff>
    </xdr:from>
    <xdr:to>
      <xdr:col>7</xdr:col>
      <xdr:colOff>455467</xdr:colOff>
      <xdr:row>52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34</xdr:row>
      <xdr:rowOff>4234</xdr:rowOff>
    </xdr:from>
    <xdr:to>
      <xdr:col>16</xdr:col>
      <xdr:colOff>269200</xdr:colOff>
      <xdr:row>52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85</xdr:row>
      <xdr:rowOff>12700</xdr:rowOff>
    </xdr:from>
    <xdr:to>
      <xdr:col>8</xdr:col>
      <xdr:colOff>10160</xdr:colOff>
      <xdr:row>103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282786</xdr:colOff>
      <xdr:row>85</xdr:row>
      <xdr:rowOff>12700</xdr:rowOff>
    </xdr:from>
    <xdr:to>
      <xdr:col>17</xdr:col>
      <xdr:colOff>0</xdr:colOff>
      <xdr:row>103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105</xdr:row>
      <xdr:rowOff>12700</xdr:rowOff>
    </xdr:from>
    <xdr:to>
      <xdr:col>8</xdr:col>
      <xdr:colOff>10161</xdr:colOff>
      <xdr:row>123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282787</xdr:colOff>
      <xdr:row>105</xdr:row>
      <xdr:rowOff>4234</xdr:rowOff>
    </xdr:from>
    <xdr:to>
      <xdr:col>17</xdr:col>
      <xdr:colOff>1</xdr:colOff>
      <xdr:row>123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4232</xdr:colOff>
      <xdr:row>34</xdr:row>
      <xdr:rowOff>8466</xdr:rowOff>
    </xdr:from>
    <xdr:to>
      <xdr:col>16</xdr:col>
      <xdr:colOff>662899</xdr:colOff>
      <xdr:row>55</xdr:row>
      <xdr:rowOff>48066</xdr:rowOff>
    </xdr:to>
    <xdr:graphicFrame macro="">
      <xdr:nvGraphicFramePr>
        <xdr:cNvPr id="8325" name="Chart 1">
          <a:extLst>
            <a:ext uri="{FF2B5EF4-FFF2-40B4-BE49-F238E27FC236}">
              <a16:creationId xmlns:a16="http://schemas.microsoft.com/office/drawing/2014/main" id="{00000000-0008-0000-1200-000085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122766</xdr:colOff>
      <xdr:row>34</xdr:row>
      <xdr:rowOff>8466</xdr:rowOff>
    </xdr:from>
    <xdr:to>
      <xdr:col>8</xdr:col>
      <xdr:colOff>78699</xdr:colOff>
      <xdr:row>55</xdr:row>
      <xdr:rowOff>48066</xdr:rowOff>
    </xdr:to>
    <xdr:graphicFrame macro="">
      <xdr:nvGraphicFramePr>
        <xdr:cNvPr id="8326" name="Chart 2">
          <a:extLst>
            <a:ext uri="{FF2B5EF4-FFF2-40B4-BE49-F238E27FC236}">
              <a16:creationId xmlns:a16="http://schemas.microsoft.com/office/drawing/2014/main" id="{00000000-0008-0000-1200-000086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10160</xdr:colOff>
      <xdr:row>56</xdr:row>
      <xdr:rowOff>142240</xdr:rowOff>
    </xdr:from>
    <xdr:to>
      <xdr:col>16</xdr:col>
      <xdr:colOff>668827</xdr:colOff>
      <xdr:row>86</xdr:row>
      <xdr:rowOff>20320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11</xdr:row>
      <xdr:rowOff>132080</xdr:rowOff>
    </xdr:from>
    <xdr:to>
      <xdr:col>7</xdr:col>
      <xdr:colOff>701000</xdr:colOff>
      <xdr:row>33</xdr:row>
      <xdr:rowOff>20320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2A35CA-9BF0-CA40-932F-12A9E29C4C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325120</xdr:colOff>
      <xdr:row>11</xdr:row>
      <xdr:rowOff>152400</xdr:rowOff>
    </xdr:from>
    <xdr:to>
      <xdr:col>16</xdr:col>
      <xdr:colOff>306453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F49DF1-66B5-1C47-9A50-C888B4D5D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233680</xdr:colOff>
      <xdr:row>43</xdr:row>
      <xdr:rowOff>10160</xdr:rowOff>
    </xdr:from>
    <xdr:to>
      <xdr:col>6</xdr:col>
      <xdr:colOff>453813</xdr:colOff>
      <xdr:row>61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A742C3-99A9-C740-940A-466E0ED421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71120</xdr:colOff>
      <xdr:row>43</xdr:row>
      <xdr:rowOff>0</xdr:rowOff>
    </xdr:from>
    <xdr:to>
      <xdr:col>13</xdr:col>
      <xdr:colOff>552027</xdr:colOff>
      <xdr:row>61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7BF22F-0EE6-CD4E-9080-F3130398E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243840</xdr:colOff>
      <xdr:row>62</xdr:row>
      <xdr:rowOff>160866</xdr:rowOff>
    </xdr:from>
    <xdr:to>
      <xdr:col>6</xdr:col>
      <xdr:colOff>463973</xdr:colOff>
      <xdr:row>80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CC36FBE-9D5D-4C4E-98EF-F3037C22A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84666</xdr:colOff>
      <xdr:row>62</xdr:row>
      <xdr:rowOff>152400</xdr:rowOff>
    </xdr:from>
    <xdr:to>
      <xdr:col>13</xdr:col>
      <xdr:colOff>565573</xdr:colOff>
      <xdr:row>80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1BE05D4-CFBA-164D-99C9-51A17BBAA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18</xdr:row>
      <xdr:rowOff>10160</xdr:rowOff>
    </xdr:from>
    <xdr:to>
      <xdr:col>7</xdr:col>
      <xdr:colOff>497800</xdr:colOff>
      <xdr:row>37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C91B4A-E5FF-2C4A-8D0F-81524283E5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1</xdr:rowOff>
    </xdr:from>
    <xdr:to>
      <xdr:col>15</xdr:col>
      <xdr:colOff>651893</xdr:colOff>
      <xdr:row>37</xdr:row>
      <xdr:rowOff>111761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E1B37E-B6C4-414A-8205-7449B7B00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182880</xdr:colOff>
      <xdr:row>51</xdr:row>
      <xdr:rowOff>0</xdr:rowOff>
    </xdr:from>
    <xdr:to>
      <xdr:col>6</xdr:col>
      <xdr:colOff>403013</xdr:colOff>
      <xdr:row>69</xdr:row>
      <xdr:rowOff>136800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07EC86-F620-1C40-B398-CF66FC6BB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23706</xdr:colOff>
      <xdr:row>51</xdr:row>
      <xdr:rowOff>0</xdr:rowOff>
    </xdr:from>
    <xdr:to>
      <xdr:col>13</xdr:col>
      <xdr:colOff>504613</xdr:colOff>
      <xdr:row>69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563BA5-2424-8244-BD93-3CBEF34D51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182881</xdr:colOff>
      <xdr:row>71</xdr:row>
      <xdr:rowOff>0</xdr:rowOff>
    </xdr:from>
    <xdr:to>
      <xdr:col>6</xdr:col>
      <xdr:colOff>403014</xdr:colOff>
      <xdr:row>89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E048215-A1B5-BD47-9B38-4229C8566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23707</xdr:colOff>
      <xdr:row>70</xdr:row>
      <xdr:rowOff>154094</xdr:rowOff>
    </xdr:from>
    <xdr:to>
      <xdr:col>13</xdr:col>
      <xdr:colOff>504614</xdr:colOff>
      <xdr:row>88</xdr:row>
      <xdr:rowOff>154094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022B59-F109-AF41-ABDE-366D2C103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13</xdr:row>
      <xdr:rowOff>20320</xdr:rowOff>
    </xdr:from>
    <xdr:to>
      <xdr:col>7</xdr:col>
      <xdr:colOff>670520</xdr:colOff>
      <xdr:row>34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7CD3D2-4C2E-8B47-BEC2-A5C7BFEF4A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13</xdr:row>
      <xdr:rowOff>10160</xdr:rowOff>
    </xdr:from>
    <xdr:to>
      <xdr:col>16</xdr:col>
      <xdr:colOff>164213</xdr:colOff>
      <xdr:row>34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B45EAA-3933-EA47-B6A9-B27A2A587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44</xdr:row>
      <xdr:rowOff>10160</xdr:rowOff>
    </xdr:from>
    <xdr:to>
      <xdr:col>6</xdr:col>
      <xdr:colOff>382693</xdr:colOff>
      <xdr:row>62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7A927F-5B65-CF4B-BA48-9EE8C2758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480907</xdr:colOff>
      <xdr:row>62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878CF6-3E72-7E40-AF83-CDAC670D0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63</xdr:row>
      <xdr:rowOff>160866</xdr:rowOff>
    </xdr:from>
    <xdr:to>
      <xdr:col>6</xdr:col>
      <xdr:colOff>392853</xdr:colOff>
      <xdr:row>81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A8995D0-8BCF-AF41-8E59-6DE26F571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63</xdr:row>
      <xdr:rowOff>152400</xdr:rowOff>
    </xdr:from>
    <xdr:to>
      <xdr:col>13</xdr:col>
      <xdr:colOff>494453</xdr:colOff>
      <xdr:row>81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72E2BB9-D7B7-BB49-A3D4-8C9D33216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13</xdr:row>
      <xdr:rowOff>132080</xdr:rowOff>
    </xdr:from>
    <xdr:to>
      <xdr:col>7</xdr:col>
      <xdr:colOff>701000</xdr:colOff>
      <xdr:row>35</xdr:row>
      <xdr:rowOff>20320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55D3B1-B15D-F641-958E-5CCAAE2AE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325120</xdr:colOff>
      <xdr:row>13</xdr:row>
      <xdr:rowOff>152400</xdr:rowOff>
    </xdr:from>
    <xdr:to>
      <xdr:col>16</xdr:col>
      <xdr:colOff>306453</xdr:colOff>
      <xdr:row>34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6831C1-BCF1-1A44-8DD8-7622EF0EB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233680</xdr:colOff>
      <xdr:row>46</xdr:row>
      <xdr:rowOff>10160</xdr:rowOff>
    </xdr:from>
    <xdr:to>
      <xdr:col>6</xdr:col>
      <xdr:colOff>453813</xdr:colOff>
      <xdr:row>64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B2BFE3-C965-874E-B25A-AF0EC2F5C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71120</xdr:colOff>
      <xdr:row>46</xdr:row>
      <xdr:rowOff>0</xdr:rowOff>
    </xdr:from>
    <xdr:to>
      <xdr:col>13</xdr:col>
      <xdr:colOff>552027</xdr:colOff>
      <xdr:row>64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7882EE-2EB0-AB4F-A3ED-F9FF7E83F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243840</xdr:colOff>
      <xdr:row>65</xdr:row>
      <xdr:rowOff>160866</xdr:rowOff>
    </xdr:from>
    <xdr:to>
      <xdr:col>6</xdr:col>
      <xdr:colOff>463973</xdr:colOff>
      <xdr:row>83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99C789E-3B04-114F-A458-E240D4245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84666</xdr:colOff>
      <xdr:row>65</xdr:row>
      <xdr:rowOff>152400</xdr:rowOff>
    </xdr:from>
    <xdr:to>
      <xdr:col>13</xdr:col>
      <xdr:colOff>565573</xdr:colOff>
      <xdr:row>83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CDF5ECA-D6D5-0043-A409-DEEBCA7CB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18</xdr:row>
      <xdr:rowOff>12700</xdr:rowOff>
    </xdr:from>
    <xdr:to>
      <xdr:col>7</xdr:col>
      <xdr:colOff>455467</xdr:colOff>
      <xdr:row>36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18</xdr:row>
      <xdr:rowOff>4234</xdr:rowOff>
    </xdr:from>
    <xdr:to>
      <xdr:col>16</xdr:col>
      <xdr:colOff>269200</xdr:colOff>
      <xdr:row>36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53</xdr:row>
      <xdr:rowOff>12700</xdr:rowOff>
    </xdr:from>
    <xdr:to>
      <xdr:col>6</xdr:col>
      <xdr:colOff>347133</xdr:colOff>
      <xdr:row>71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53</xdr:row>
      <xdr:rowOff>12700</xdr:rowOff>
    </xdr:from>
    <xdr:to>
      <xdr:col>13</xdr:col>
      <xdr:colOff>448733</xdr:colOff>
      <xdr:row>71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73</xdr:row>
      <xdr:rowOff>12700</xdr:rowOff>
    </xdr:from>
    <xdr:to>
      <xdr:col>6</xdr:col>
      <xdr:colOff>347134</xdr:colOff>
      <xdr:row>91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73</xdr:row>
      <xdr:rowOff>4234</xdr:rowOff>
    </xdr:from>
    <xdr:to>
      <xdr:col>13</xdr:col>
      <xdr:colOff>448734</xdr:colOff>
      <xdr:row>91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17</xdr:row>
      <xdr:rowOff>12700</xdr:rowOff>
    </xdr:from>
    <xdr:to>
      <xdr:col>7</xdr:col>
      <xdr:colOff>455467</xdr:colOff>
      <xdr:row>35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994D3-B7F2-3E4E-9EA1-3F3842829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3387</xdr:colOff>
      <xdr:row>17</xdr:row>
      <xdr:rowOff>24554</xdr:rowOff>
    </xdr:from>
    <xdr:to>
      <xdr:col>15</xdr:col>
      <xdr:colOff>655280</xdr:colOff>
      <xdr:row>35</xdr:row>
      <xdr:rowOff>161354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B94DF21-C6E1-0449-8DF7-9F4775C94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126999</xdr:colOff>
      <xdr:row>51</xdr:row>
      <xdr:rowOff>12700</xdr:rowOff>
    </xdr:from>
    <xdr:to>
      <xdr:col>7</xdr:col>
      <xdr:colOff>470199</xdr:colOff>
      <xdr:row>69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3BA4B1-7094-9C4F-AD03-0359F5696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668865</xdr:colOff>
      <xdr:row>51</xdr:row>
      <xdr:rowOff>12700</xdr:rowOff>
    </xdr:from>
    <xdr:to>
      <xdr:col>15</xdr:col>
      <xdr:colOff>493905</xdr:colOff>
      <xdr:row>69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CD5E8F-8638-F14F-B94E-14D72480D0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127000</xdr:colOff>
      <xdr:row>71</xdr:row>
      <xdr:rowOff>12700</xdr:rowOff>
    </xdr:from>
    <xdr:to>
      <xdr:col>7</xdr:col>
      <xdr:colOff>470200</xdr:colOff>
      <xdr:row>89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219B02C-1F7B-EE46-B459-697D46A40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689186</xdr:colOff>
      <xdr:row>71</xdr:row>
      <xdr:rowOff>14394</xdr:rowOff>
    </xdr:from>
    <xdr:to>
      <xdr:col>15</xdr:col>
      <xdr:colOff>514226</xdr:colOff>
      <xdr:row>89</xdr:row>
      <xdr:rowOff>14394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6CE0065-5A99-CE47-A248-28C22ECA4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28</xdr:row>
      <xdr:rowOff>12700</xdr:rowOff>
    </xdr:from>
    <xdr:to>
      <xdr:col>7</xdr:col>
      <xdr:colOff>455467</xdr:colOff>
      <xdr:row>46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28</xdr:row>
      <xdr:rowOff>4234</xdr:rowOff>
    </xdr:from>
    <xdr:to>
      <xdr:col>16</xdr:col>
      <xdr:colOff>269200</xdr:colOff>
      <xdr:row>46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355600</xdr:colOff>
      <xdr:row>42</xdr:row>
      <xdr:rowOff>10160</xdr:rowOff>
    </xdr:from>
    <xdr:to>
      <xdr:col>6</xdr:col>
      <xdr:colOff>751840</xdr:colOff>
      <xdr:row>60</xdr:row>
      <xdr:rowOff>146960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77DBDC-0CDB-B545-8196-E2E0A6CCA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162560</xdr:colOff>
      <xdr:row>42</xdr:row>
      <xdr:rowOff>10160</xdr:rowOff>
    </xdr:from>
    <xdr:to>
      <xdr:col>12</xdr:col>
      <xdr:colOff>582507</xdr:colOff>
      <xdr:row>60</xdr:row>
      <xdr:rowOff>146960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1501A6-E0E6-4E42-9F7B-B61997330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325120</xdr:colOff>
      <xdr:row>62</xdr:row>
      <xdr:rowOff>10160</xdr:rowOff>
    </xdr:from>
    <xdr:to>
      <xdr:col>6</xdr:col>
      <xdr:colOff>745067</xdr:colOff>
      <xdr:row>80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91169E-C0A8-5B47-B30D-13425C188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162560</xdr:colOff>
      <xdr:row>62</xdr:row>
      <xdr:rowOff>0</xdr:rowOff>
    </xdr:from>
    <xdr:to>
      <xdr:col>12</xdr:col>
      <xdr:colOff>582507</xdr:colOff>
      <xdr:row>80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6998644-6246-FE41-8748-E841CB52D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396240</xdr:colOff>
      <xdr:row>13</xdr:row>
      <xdr:rowOff>0</xdr:rowOff>
    </xdr:from>
    <xdr:to>
      <xdr:col>6</xdr:col>
      <xdr:colOff>680680</xdr:colOff>
      <xdr:row>31</xdr:row>
      <xdr:rowOff>146960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31F9CAA-8E2A-E347-87C4-EC71EDB89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132081</xdr:colOff>
      <xdr:row>13</xdr:row>
      <xdr:rowOff>0</xdr:rowOff>
    </xdr:from>
    <xdr:to>
      <xdr:col>13</xdr:col>
      <xdr:colOff>457201</xdr:colOff>
      <xdr:row>31</xdr:row>
      <xdr:rowOff>136800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2975E4-F54A-B740-A834-7BF5F4D4E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13</xdr:row>
      <xdr:rowOff>20320</xdr:rowOff>
    </xdr:from>
    <xdr:to>
      <xdr:col>7</xdr:col>
      <xdr:colOff>670520</xdr:colOff>
      <xdr:row>34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7AEB58-B874-C941-81E4-FBADE3A20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13</xdr:row>
      <xdr:rowOff>10160</xdr:rowOff>
    </xdr:from>
    <xdr:to>
      <xdr:col>16</xdr:col>
      <xdr:colOff>164213</xdr:colOff>
      <xdr:row>34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3FB8E9-F8BF-C244-9080-375A0088D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44</xdr:row>
      <xdr:rowOff>10160</xdr:rowOff>
    </xdr:from>
    <xdr:to>
      <xdr:col>6</xdr:col>
      <xdr:colOff>382693</xdr:colOff>
      <xdr:row>62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E6EC9B-0B86-BD4D-8F11-2528FAF03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480907</xdr:colOff>
      <xdr:row>62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6C19E9A-5D89-7442-85B1-F26327FAE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63</xdr:row>
      <xdr:rowOff>160866</xdr:rowOff>
    </xdr:from>
    <xdr:to>
      <xdr:col>6</xdr:col>
      <xdr:colOff>392853</xdr:colOff>
      <xdr:row>81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D404F8C-639E-AC45-AB2C-B239F8F96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63</xdr:row>
      <xdr:rowOff>152400</xdr:rowOff>
    </xdr:from>
    <xdr:to>
      <xdr:col>13</xdr:col>
      <xdr:colOff>494453</xdr:colOff>
      <xdr:row>81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3095F2-A1D6-2645-9551-D1A806719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13</xdr:row>
      <xdr:rowOff>20320</xdr:rowOff>
    </xdr:from>
    <xdr:to>
      <xdr:col>7</xdr:col>
      <xdr:colOff>670520</xdr:colOff>
      <xdr:row>34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2C2AA-AD5A-5A41-BA09-0FEE34E9D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13</xdr:row>
      <xdr:rowOff>10160</xdr:rowOff>
    </xdr:from>
    <xdr:to>
      <xdr:col>16</xdr:col>
      <xdr:colOff>164213</xdr:colOff>
      <xdr:row>34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4EC4FC-5A18-C74C-B521-2CE8E8E52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44</xdr:row>
      <xdr:rowOff>0</xdr:rowOff>
    </xdr:from>
    <xdr:to>
      <xdr:col>6</xdr:col>
      <xdr:colOff>382693</xdr:colOff>
      <xdr:row>62</xdr:row>
      <xdr:rowOff>136800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3BEB29-70D3-A44F-B5D9-97025D674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480907</xdr:colOff>
      <xdr:row>62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C1D45B-C4CF-0B43-BD3C-AC7CC25EC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63</xdr:row>
      <xdr:rowOff>160866</xdr:rowOff>
    </xdr:from>
    <xdr:to>
      <xdr:col>6</xdr:col>
      <xdr:colOff>392853</xdr:colOff>
      <xdr:row>81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4748D05-F373-884F-A02F-FA17C16B7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63</xdr:row>
      <xdr:rowOff>152400</xdr:rowOff>
    </xdr:from>
    <xdr:to>
      <xdr:col>13</xdr:col>
      <xdr:colOff>494453</xdr:colOff>
      <xdr:row>81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C231BFF-FFDF-744B-BEB4-CF5548519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11</xdr:row>
      <xdr:rowOff>20320</xdr:rowOff>
    </xdr:from>
    <xdr:to>
      <xdr:col>7</xdr:col>
      <xdr:colOff>670520</xdr:colOff>
      <xdr:row>32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2B2C74-36B5-B64F-8E4E-3A2E2E8E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11</xdr:row>
      <xdr:rowOff>10160</xdr:rowOff>
    </xdr:from>
    <xdr:to>
      <xdr:col>16</xdr:col>
      <xdr:colOff>164213</xdr:colOff>
      <xdr:row>32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9A73A0-B63E-8348-B677-CFFFE41C2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40</xdr:row>
      <xdr:rowOff>10160</xdr:rowOff>
    </xdr:from>
    <xdr:to>
      <xdr:col>6</xdr:col>
      <xdr:colOff>382693</xdr:colOff>
      <xdr:row>58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9C7D9F-D3DC-A04E-946B-5AF4075BA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480907</xdr:colOff>
      <xdr:row>58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376EC4-F816-9C46-A4DA-DCA88DE44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59</xdr:row>
      <xdr:rowOff>160866</xdr:rowOff>
    </xdr:from>
    <xdr:to>
      <xdr:col>6</xdr:col>
      <xdr:colOff>392853</xdr:colOff>
      <xdr:row>77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4429A95-BC69-DD42-B380-E18DF5B31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59</xdr:row>
      <xdr:rowOff>152400</xdr:rowOff>
    </xdr:from>
    <xdr:to>
      <xdr:col>13</xdr:col>
      <xdr:colOff>494453</xdr:colOff>
      <xdr:row>77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64AA0CC-A083-F94D-B3E8-EA0749BB4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11</xdr:row>
      <xdr:rowOff>20320</xdr:rowOff>
    </xdr:from>
    <xdr:to>
      <xdr:col>7</xdr:col>
      <xdr:colOff>670520</xdr:colOff>
      <xdr:row>32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5512E-CBC1-4E4A-8703-2794027AC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11</xdr:row>
      <xdr:rowOff>10160</xdr:rowOff>
    </xdr:from>
    <xdr:to>
      <xdr:col>16</xdr:col>
      <xdr:colOff>164213</xdr:colOff>
      <xdr:row>32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F38403-AF88-574B-A433-8BFC2276E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40</xdr:row>
      <xdr:rowOff>10160</xdr:rowOff>
    </xdr:from>
    <xdr:to>
      <xdr:col>6</xdr:col>
      <xdr:colOff>382693</xdr:colOff>
      <xdr:row>58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1F9614-2A13-0344-A6F2-39A2398415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40</xdr:row>
      <xdr:rowOff>0</xdr:rowOff>
    </xdr:from>
    <xdr:to>
      <xdr:col>13</xdr:col>
      <xdr:colOff>480907</xdr:colOff>
      <xdr:row>58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557001-3B8B-1446-ABF2-0D64FCCDD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59</xdr:row>
      <xdr:rowOff>160866</xdr:rowOff>
    </xdr:from>
    <xdr:to>
      <xdr:col>6</xdr:col>
      <xdr:colOff>392853</xdr:colOff>
      <xdr:row>77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F694836-D166-0246-AFDC-B67C94835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59</xdr:row>
      <xdr:rowOff>152400</xdr:rowOff>
    </xdr:from>
    <xdr:to>
      <xdr:col>13</xdr:col>
      <xdr:colOff>494453</xdr:colOff>
      <xdr:row>77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84C6C11-4340-624D-8D91-D882BA735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11</xdr:row>
      <xdr:rowOff>132080</xdr:rowOff>
    </xdr:from>
    <xdr:to>
      <xdr:col>7</xdr:col>
      <xdr:colOff>701000</xdr:colOff>
      <xdr:row>33</xdr:row>
      <xdr:rowOff>20320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698B47-BEBA-6D43-8BC5-0E89D40EB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325120</xdr:colOff>
      <xdr:row>11</xdr:row>
      <xdr:rowOff>152400</xdr:rowOff>
    </xdr:from>
    <xdr:to>
      <xdr:col>16</xdr:col>
      <xdr:colOff>306453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37F6B6-7BE9-8749-A23A-A5C8B1646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233680</xdr:colOff>
      <xdr:row>43</xdr:row>
      <xdr:rowOff>10160</xdr:rowOff>
    </xdr:from>
    <xdr:to>
      <xdr:col>6</xdr:col>
      <xdr:colOff>453813</xdr:colOff>
      <xdr:row>61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72D4AD2-E0B1-4F48-8CE8-EEBBA57F5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71120</xdr:colOff>
      <xdr:row>43</xdr:row>
      <xdr:rowOff>0</xdr:rowOff>
    </xdr:from>
    <xdr:to>
      <xdr:col>13</xdr:col>
      <xdr:colOff>552027</xdr:colOff>
      <xdr:row>61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638E36C-4B24-FD48-B799-9A96367C6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243840</xdr:colOff>
      <xdr:row>62</xdr:row>
      <xdr:rowOff>160866</xdr:rowOff>
    </xdr:from>
    <xdr:to>
      <xdr:col>6</xdr:col>
      <xdr:colOff>463973</xdr:colOff>
      <xdr:row>80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7C40F1-8B74-944D-B859-1DBE3B79F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84666</xdr:colOff>
      <xdr:row>62</xdr:row>
      <xdr:rowOff>152400</xdr:rowOff>
    </xdr:from>
    <xdr:to>
      <xdr:col>13</xdr:col>
      <xdr:colOff>565573</xdr:colOff>
      <xdr:row>80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E2E373-FC98-DC4F-A395-1F14660F5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19</xdr:row>
      <xdr:rowOff>20320</xdr:rowOff>
    </xdr:from>
    <xdr:to>
      <xdr:col>7</xdr:col>
      <xdr:colOff>670520</xdr:colOff>
      <xdr:row>40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3280EC-907B-2E4C-9040-9766DC1D2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19</xdr:row>
      <xdr:rowOff>10160</xdr:rowOff>
    </xdr:from>
    <xdr:to>
      <xdr:col>16</xdr:col>
      <xdr:colOff>164213</xdr:colOff>
      <xdr:row>40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13EC14-7AEF-1347-8352-335EEECC1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55</xdr:row>
      <xdr:rowOff>10160</xdr:rowOff>
    </xdr:from>
    <xdr:to>
      <xdr:col>6</xdr:col>
      <xdr:colOff>382693</xdr:colOff>
      <xdr:row>73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A4B57D7-D747-CE4C-A0B4-00915E77B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55</xdr:row>
      <xdr:rowOff>0</xdr:rowOff>
    </xdr:from>
    <xdr:to>
      <xdr:col>13</xdr:col>
      <xdr:colOff>480907</xdr:colOff>
      <xdr:row>73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5C4FF3D-F5FA-0341-AEC2-41C5C5609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74</xdr:row>
      <xdr:rowOff>160866</xdr:rowOff>
    </xdr:from>
    <xdr:to>
      <xdr:col>6</xdr:col>
      <xdr:colOff>392853</xdr:colOff>
      <xdr:row>92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F386112-A32A-9C4B-957F-FAEA375E80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74</xdr:row>
      <xdr:rowOff>152400</xdr:rowOff>
    </xdr:from>
    <xdr:to>
      <xdr:col>13</xdr:col>
      <xdr:colOff>494453</xdr:colOff>
      <xdr:row>92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AC4E5D0-9A04-724F-959A-96881639E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12</xdr:row>
      <xdr:rowOff>20320</xdr:rowOff>
    </xdr:from>
    <xdr:to>
      <xdr:col>7</xdr:col>
      <xdr:colOff>670520</xdr:colOff>
      <xdr:row>33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9D054-05F9-F749-9E15-A7C8E450E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12</xdr:row>
      <xdr:rowOff>10160</xdr:rowOff>
    </xdr:from>
    <xdr:to>
      <xdr:col>16</xdr:col>
      <xdr:colOff>164213</xdr:colOff>
      <xdr:row>33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FE85F9-DBEA-E74A-9A0D-53E018245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42</xdr:row>
      <xdr:rowOff>10160</xdr:rowOff>
    </xdr:from>
    <xdr:to>
      <xdr:col>6</xdr:col>
      <xdr:colOff>382693</xdr:colOff>
      <xdr:row>60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682544-F602-6248-BE6B-C70C5DC1E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13</xdr:col>
      <xdr:colOff>480907</xdr:colOff>
      <xdr:row>60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333034-BF95-1141-A65B-57C16B335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61</xdr:row>
      <xdr:rowOff>160866</xdr:rowOff>
    </xdr:from>
    <xdr:to>
      <xdr:col>6</xdr:col>
      <xdr:colOff>392853</xdr:colOff>
      <xdr:row>79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BE90F8C-EDD7-A44E-AF43-63665930E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61</xdr:row>
      <xdr:rowOff>152400</xdr:rowOff>
    </xdr:from>
    <xdr:to>
      <xdr:col>13</xdr:col>
      <xdr:colOff>494453</xdr:colOff>
      <xdr:row>79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BBD6AD-07EF-A445-B498-14611C7C6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</xdr:colOff>
      <xdr:row>19</xdr:row>
      <xdr:rowOff>18626</xdr:rowOff>
    </xdr:from>
    <xdr:to>
      <xdr:col>7</xdr:col>
      <xdr:colOff>345400</xdr:colOff>
      <xdr:row>38</xdr:row>
      <xdr:rowOff>3026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5080</xdr:colOff>
      <xdr:row>19</xdr:row>
      <xdr:rowOff>10160</xdr:rowOff>
    </xdr:from>
    <xdr:to>
      <xdr:col>15</xdr:col>
      <xdr:colOff>656973</xdr:colOff>
      <xdr:row>37</xdr:row>
      <xdr:rowOff>146960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284480</xdr:colOff>
      <xdr:row>54</xdr:row>
      <xdr:rowOff>0</xdr:rowOff>
    </xdr:from>
    <xdr:to>
      <xdr:col>6</xdr:col>
      <xdr:colOff>457200</xdr:colOff>
      <xdr:row>72</xdr:row>
      <xdr:rowOff>136800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1087CF-646B-B74C-AD78-BC88967E0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54</xdr:row>
      <xdr:rowOff>0</xdr:rowOff>
    </xdr:from>
    <xdr:to>
      <xdr:col>13</xdr:col>
      <xdr:colOff>480907</xdr:colOff>
      <xdr:row>72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598BAF-2293-0447-98CF-95868524F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284480</xdr:colOff>
      <xdr:row>73</xdr:row>
      <xdr:rowOff>132080</xdr:rowOff>
    </xdr:from>
    <xdr:to>
      <xdr:col>6</xdr:col>
      <xdr:colOff>480907</xdr:colOff>
      <xdr:row>92</xdr:row>
      <xdr:rowOff>106320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3F98504-51C8-3542-A873-F12FDE74A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74</xdr:row>
      <xdr:rowOff>0</xdr:rowOff>
    </xdr:from>
    <xdr:to>
      <xdr:col>13</xdr:col>
      <xdr:colOff>480907</xdr:colOff>
      <xdr:row>92</xdr:row>
      <xdr:rowOff>136800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9CD850D-D3E8-9249-9ED8-8D2FAF746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</xdr:colOff>
      <xdr:row>42</xdr:row>
      <xdr:rowOff>15240</xdr:rowOff>
    </xdr:from>
    <xdr:to>
      <xdr:col>18</xdr:col>
      <xdr:colOff>223520</xdr:colOff>
      <xdr:row>64</xdr:row>
      <xdr:rowOff>15240</xdr:rowOff>
    </xdr:to>
    <xdr:graphicFrame macro="">
      <xdr:nvGraphicFramePr>
        <xdr:cNvPr id="1422" name="Chart 2">
          <a:extLst>
            <a:ext uri="{FF2B5EF4-FFF2-40B4-BE49-F238E27FC236}">
              <a16:creationId xmlns:a16="http://schemas.microsoft.com/office/drawing/2014/main" id="{00000000-0008-0000-1600-00008E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</xdr:colOff>
      <xdr:row>42</xdr:row>
      <xdr:rowOff>17780</xdr:rowOff>
    </xdr:from>
    <xdr:to>
      <xdr:col>8</xdr:col>
      <xdr:colOff>660400</xdr:colOff>
      <xdr:row>64</xdr:row>
      <xdr:rowOff>5080</xdr:rowOff>
    </xdr:to>
    <xdr:graphicFrame macro="">
      <xdr:nvGraphicFramePr>
        <xdr:cNvPr id="1423" name="Chart 3">
          <a:extLst>
            <a:ext uri="{FF2B5EF4-FFF2-40B4-BE49-F238E27FC236}">
              <a16:creationId xmlns:a16="http://schemas.microsoft.com/office/drawing/2014/main" id="{00000000-0008-0000-1600-00008F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103</xdr:row>
      <xdr:rowOff>12699</xdr:rowOff>
    </xdr:from>
    <xdr:to>
      <xdr:col>9</xdr:col>
      <xdr:colOff>121920</xdr:colOff>
      <xdr:row>122</xdr:row>
      <xdr:rowOff>8466</xdr:rowOff>
    </xdr:to>
    <xdr:graphicFrame macro="">
      <xdr:nvGraphicFramePr>
        <xdr:cNvPr id="1424" name="Chart 4">
          <a:extLst>
            <a:ext uri="{FF2B5EF4-FFF2-40B4-BE49-F238E27FC236}">
              <a16:creationId xmlns:a16="http://schemas.microsoft.com/office/drawing/2014/main" id="{00000000-0008-0000-1600-00009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342900</xdr:colOff>
      <xdr:row>103</xdr:row>
      <xdr:rowOff>14394</xdr:rowOff>
    </xdr:from>
    <xdr:to>
      <xdr:col>18</xdr:col>
      <xdr:colOff>91440</xdr:colOff>
      <xdr:row>122</xdr:row>
      <xdr:rowOff>1693</xdr:rowOff>
    </xdr:to>
    <xdr:graphicFrame macro="">
      <xdr:nvGraphicFramePr>
        <xdr:cNvPr id="1425" name="Chart 5">
          <a:extLst>
            <a:ext uri="{FF2B5EF4-FFF2-40B4-BE49-F238E27FC236}">
              <a16:creationId xmlns:a16="http://schemas.microsoft.com/office/drawing/2014/main" id="{00000000-0008-0000-1600-00009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343748</xdr:colOff>
      <xdr:row>123</xdr:row>
      <xdr:rowOff>38946</xdr:rowOff>
    </xdr:from>
    <xdr:to>
      <xdr:col>18</xdr:col>
      <xdr:colOff>101600</xdr:colOff>
      <xdr:row>142</xdr:row>
      <xdr:rowOff>142240</xdr:rowOff>
    </xdr:to>
    <xdr:graphicFrame macro="">
      <xdr:nvGraphicFramePr>
        <xdr:cNvPr id="1426" name="Chart 6">
          <a:extLst>
            <a:ext uri="{FF2B5EF4-FFF2-40B4-BE49-F238E27FC236}">
              <a16:creationId xmlns:a16="http://schemas.microsoft.com/office/drawing/2014/main" id="{00000000-0008-0000-1600-00009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38100</xdr:rowOff>
    </xdr:from>
    <xdr:to>
      <xdr:col>9</xdr:col>
      <xdr:colOff>142240</xdr:colOff>
      <xdr:row>142</xdr:row>
      <xdr:rowOff>101600</xdr:rowOff>
    </xdr:to>
    <xdr:graphicFrame macro="">
      <xdr:nvGraphicFramePr>
        <xdr:cNvPr id="1427" name="Chart 7">
          <a:extLst>
            <a:ext uri="{FF2B5EF4-FFF2-40B4-BE49-F238E27FC236}">
              <a16:creationId xmlns:a16="http://schemas.microsoft.com/office/drawing/2014/main" id="{00000000-0008-0000-1600-00009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335199</xdr:colOff>
      <xdr:row>13</xdr:row>
      <xdr:rowOff>40479</xdr:rowOff>
    </xdr:from>
    <xdr:to>
      <xdr:col>7</xdr:col>
      <xdr:colOff>680599</xdr:colOff>
      <xdr:row>34</xdr:row>
      <xdr:rowOff>30319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56A0C7-4074-2B4C-B283-7F874F141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172801</xdr:colOff>
      <xdr:row>13</xdr:row>
      <xdr:rowOff>30319</xdr:rowOff>
    </xdr:from>
    <xdr:to>
      <xdr:col>16</xdr:col>
      <xdr:colOff>154134</xdr:colOff>
      <xdr:row>34</xdr:row>
      <xdr:rowOff>30319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31EF06-FAB8-A444-89F0-BA0316886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44</xdr:row>
      <xdr:rowOff>10160</xdr:rowOff>
    </xdr:from>
    <xdr:to>
      <xdr:col>6</xdr:col>
      <xdr:colOff>382693</xdr:colOff>
      <xdr:row>62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D09CE3-9808-F44E-A2A7-B4A98EAB9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44</xdr:row>
      <xdr:rowOff>0</xdr:rowOff>
    </xdr:from>
    <xdr:to>
      <xdr:col>13</xdr:col>
      <xdr:colOff>480907</xdr:colOff>
      <xdr:row>62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C5194C-27C2-E148-BE00-2F88755C1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63</xdr:row>
      <xdr:rowOff>160866</xdr:rowOff>
    </xdr:from>
    <xdr:to>
      <xdr:col>6</xdr:col>
      <xdr:colOff>392853</xdr:colOff>
      <xdr:row>81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5CEE37C-6724-4344-B361-7948F9736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63</xdr:row>
      <xdr:rowOff>152400</xdr:rowOff>
    </xdr:from>
    <xdr:to>
      <xdr:col>13</xdr:col>
      <xdr:colOff>494453</xdr:colOff>
      <xdr:row>81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C74B46-6106-B542-AE60-D5AE18016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85</xdr:row>
      <xdr:rowOff>0</xdr:rowOff>
    </xdr:from>
    <xdr:to>
      <xdr:col>17</xdr:col>
      <xdr:colOff>658667</xdr:colOff>
      <xdr:row>107</xdr:row>
      <xdr:rowOff>142240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81CAD351-297A-A949-8038-A5C717D58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12</xdr:row>
      <xdr:rowOff>20320</xdr:rowOff>
    </xdr:from>
    <xdr:to>
      <xdr:col>7</xdr:col>
      <xdr:colOff>670520</xdr:colOff>
      <xdr:row>33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DC40AF-701D-644B-AD6A-1F0D54637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12</xdr:row>
      <xdr:rowOff>10160</xdr:rowOff>
    </xdr:from>
    <xdr:to>
      <xdr:col>16</xdr:col>
      <xdr:colOff>164213</xdr:colOff>
      <xdr:row>33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4F9BC2-67DB-1745-8076-AE4F9025A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41</xdr:row>
      <xdr:rowOff>10160</xdr:rowOff>
    </xdr:from>
    <xdr:to>
      <xdr:col>6</xdr:col>
      <xdr:colOff>382693</xdr:colOff>
      <xdr:row>59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75D5AB-004A-9F47-B79F-15670F8D4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13</xdr:col>
      <xdr:colOff>480907</xdr:colOff>
      <xdr:row>59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638A38-D19B-0E4D-A5E6-A1FB8FD2A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60</xdr:row>
      <xdr:rowOff>160866</xdr:rowOff>
    </xdr:from>
    <xdr:to>
      <xdr:col>6</xdr:col>
      <xdr:colOff>392853</xdr:colOff>
      <xdr:row>78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079F6A-F436-BE43-B1AF-32590B9D7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60</xdr:row>
      <xdr:rowOff>152400</xdr:rowOff>
    </xdr:from>
    <xdr:to>
      <xdr:col>13</xdr:col>
      <xdr:colOff>494453</xdr:colOff>
      <xdr:row>78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84900B2-55FB-6747-9070-6B25C475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16</xdr:row>
      <xdr:rowOff>38946</xdr:rowOff>
    </xdr:from>
    <xdr:to>
      <xdr:col>6</xdr:col>
      <xdr:colOff>675600</xdr:colOff>
      <xdr:row>35</xdr:row>
      <xdr:rowOff>10306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D562D6-3955-BD4A-BB42-57799A9C0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177799</xdr:colOff>
      <xdr:row>16</xdr:row>
      <xdr:rowOff>10160</xdr:rowOff>
    </xdr:from>
    <xdr:to>
      <xdr:col>13</xdr:col>
      <xdr:colOff>640039</xdr:colOff>
      <xdr:row>34</xdr:row>
      <xdr:rowOff>144080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DC2A11-32E0-644D-8ECB-EDDF52E1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47</xdr:row>
      <xdr:rowOff>111760</xdr:rowOff>
    </xdr:from>
    <xdr:to>
      <xdr:col>6</xdr:col>
      <xdr:colOff>264800</xdr:colOff>
      <xdr:row>67</xdr:row>
      <xdr:rowOff>100560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3D9B5E-BBFD-B345-BBCE-96DE545AF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355600</xdr:colOff>
      <xdr:row>47</xdr:row>
      <xdr:rowOff>121919</xdr:rowOff>
    </xdr:from>
    <xdr:to>
      <xdr:col>12</xdr:col>
      <xdr:colOff>457840</xdr:colOff>
      <xdr:row>67</xdr:row>
      <xdr:rowOff>110719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E8B941-9E07-F744-A095-6FB961E7B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162560</xdr:colOff>
      <xdr:row>68</xdr:row>
      <xdr:rowOff>10160</xdr:rowOff>
    </xdr:from>
    <xdr:to>
      <xdr:col>6</xdr:col>
      <xdr:colOff>264800</xdr:colOff>
      <xdr:row>87</xdr:row>
      <xdr:rowOff>161520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A773AF-47EC-5D42-BFD3-D5E514829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365760</xdr:colOff>
      <xdr:row>68</xdr:row>
      <xdr:rowOff>30480</xdr:rowOff>
    </xdr:from>
    <xdr:to>
      <xdr:col>12</xdr:col>
      <xdr:colOff>468000</xdr:colOff>
      <xdr:row>88</xdr:row>
      <xdr:rowOff>19280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D755E06-A808-DE41-A32A-26CBDCA60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17</xdr:row>
      <xdr:rowOff>12700</xdr:rowOff>
    </xdr:from>
    <xdr:to>
      <xdr:col>7</xdr:col>
      <xdr:colOff>455467</xdr:colOff>
      <xdr:row>35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663787</xdr:colOff>
      <xdr:row>17</xdr:row>
      <xdr:rowOff>14394</xdr:rowOff>
    </xdr:from>
    <xdr:to>
      <xdr:col>15</xdr:col>
      <xdr:colOff>614640</xdr:colOff>
      <xdr:row>35</xdr:row>
      <xdr:rowOff>151194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52</xdr:row>
      <xdr:rowOff>12700</xdr:rowOff>
    </xdr:from>
    <xdr:to>
      <xdr:col>6</xdr:col>
      <xdr:colOff>347133</xdr:colOff>
      <xdr:row>70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52</xdr:row>
      <xdr:rowOff>12700</xdr:rowOff>
    </xdr:from>
    <xdr:to>
      <xdr:col>14</xdr:col>
      <xdr:colOff>91440</xdr:colOff>
      <xdr:row>70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72</xdr:row>
      <xdr:rowOff>12700</xdr:rowOff>
    </xdr:from>
    <xdr:to>
      <xdr:col>6</xdr:col>
      <xdr:colOff>347134</xdr:colOff>
      <xdr:row>90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72</xdr:row>
      <xdr:rowOff>4234</xdr:rowOff>
    </xdr:from>
    <xdr:to>
      <xdr:col>14</xdr:col>
      <xdr:colOff>81280</xdr:colOff>
      <xdr:row>90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365759</xdr:colOff>
      <xdr:row>36</xdr:row>
      <xdr:rowOff>91441</xdr:rowOff>
    </xdr:from>
    <xdr:to>
      <xdr:col>16</xdr:col>
      <xdr:colOff>401280</xdr:colOff>
      <xdr:row>57</xdr:row>
      <xdr:rowOff>131041</xdr:rowOff>
    </xdr:to>
    <xdr:graphicFrame macro="">
      <xdr:nvGraphicFramePr>
        <xdr:cNvPr id="6277" name="Chart 1">
          <a:extLst>
            <a:ext uri="{FF2B5EF4-FFF2-40B4-BE49-F238E27FC236}">
              <a16:creationId xmlns:a16="http://schemas.microsoft.com/office/drawing/2014/main" id="{00000000-0008-0000-1900-00008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84666</xdr:colOff>
      <xdr:row>36</xdr:row>
      <xdr:rowOff>80434</xdr:rowOff>
    </xdr:from>
    <xdr:to>
      <xdr:col>8</xdr:col>
      <xdr:colOff>89706</xdr:colOff>
      <xdr:row>57</xdr:row>
      <xdr:rowOff>120034</xdr:rowOff>
    </xdr:to>
    <xdr:graphicFrame macro="">
      <xdr:nvGraphicFramePr>
        <xdr:cNvPr id="6278" name="Chart 2">
          <a:extLst>
            <a:ext uri="{FF2B5EF4-FFF2-40B4-BE49-F238E27FC236}">
              <a16:creationId xmlns:a16="http://schemas.microsoft.com/office/drawing/2014/main" id="{00000000-0008-0000-1900-000086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28</xdr:row>
      <xdr:rowOff>12700</xdr:rowOff>
    </xdr:from>
    <xdr:to>
      <xdr:col>7</xdr:col>
      <xdr:colOff>455467</xdr:colOff>
      <xdr:row>46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28</xdr:row>
      <xdr:rowOff>4234</xdr:rowOff>
    </xdr:from>
    <xdr:to>
      <xdr:col>16</xdr:col>
      <xdr:colOff>269200</xdr:colOff>
      <xdr:row>46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67</xdr:row>
      <xdr:rowOff>12700</xdr:rowOff>
    </xdr:from>
    <xdr:to>
      <xdr:col>6</xdr:col>
      <xdr:colOff>347133</xdr:colOff>
      <xdr:row>85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67</xdr:row>
      <xdr:rowOff>12700</xdr:rowOff>
    </xdr:from>
    <xdr:to>
      <xdr:col>13</xdr:col>
      <xdr:colOff>448733</xdr:colOff>
      <xdr:row>85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87</xdr:row>
      <xdr:rowOff>12700</xdr:rowOff>
    </xdr:from>
    <xdr:to>
      <xdr:col>6</xdr:col>
      <xdr:colOff>347134</xdr:colOff>
      <xdr:row>105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87</xdr:row>
      <xdr:rowOff>4234</xdr:rowOff>
    </xdr:from>
    <xdr:to>
      <xdr:col>13</xdr:col>
      <xdr:colOff>448734</xdr:colOff>
      <xdr:row>105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29</xdr:row>
      <xdr:rowOff>12700</xdr:rowOff>
    </xdr:from>
    <xdr:to>
      <xdr:col>7</xdr:col>
      <xdr:colOff>455467</xdr:colOff>
      <xdr:row>47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13547</xdr:colOff>
      <xdr:row>29</xdr:row>
      <xdr:rowOff>14394</xdr:rowOff>
    </xdr:from>
    <xdr:to>
      <xdr:col>15</xdr:col>
      <xdr:colOff>665440</xdr:colOff>
      <xdr:row>47</xdr:row>
      <xdr:rowOff>151194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74</xdr:row>
      <xdr:rowOff>12700</xdr:rowOff>
    </xdr:from>
    <xdr:to>
      <xdr:col>8</xdr:col>
      <xdr:colOff>162560</xdr:colOff>
      <xdr:row>92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414866</xdr:colOff>
      <xdr:row>73</xdr:row>
      <xdr:rowOff>144780</xdr:rowOff>
    </xdr:from>
    <xdr:to>
      <xdr:col>17</xdr:col>
      <xdr:colOff>477520</xdr:colOff>
      <xdr:row>92</xdr:row>
      <xdr:rowOff>119020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94</xdr:row>
      <xdr:rowOff>12700</xdr:rowOff>
    </xdr:from>
    <xdr:to>
      <xdr:col>8</xdr:col>
      <xdr:colOff>142240</xdr:colOff>
      <xdr:row>112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425027</xdr:colOff>
      <xdr:row>93</xdr:row>
      <xdr:rowOff>156634</xdr:rowOff>
    </xdr:from>
    <xdr:to>
      <xdr:col>17</xdr:col>
      <xdr:colOff>477520</xdr:colOff>
      <xdr:row>111</xdr:row>
      <xdr:rowOff>156634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314960</xdr:colOff>
      <xdr:row>14</xdr:row>
      <xdr:rowOff>0</xdr:rowOff>
    </xdr:from>
    <xdr:to>
      <xdr:col>7</xdr:col>
      <xdr:colOff>660360</xdr:colOff>
      <xdr:row>32</xdr:row>
      <xdr:rowOff>136800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8820C-7FE2-7143-8DDB-CB46769AB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15</xdr:col>
      <xdr:colOff>651893</xdr:colOff>
      <xdr:row>32</xdr:row>
      <xdr:rowOff>136800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D6E117-3C59-4C47-A51A-D0E7C1EDF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223520</xdr:colOff>
      <xdr:row>45</xdr:row>
      <xdr:rowOff>0</xdr:rowOff>
    </xdr:from>
    <xdr:to>
      <xdr:col>6</xdr:col>
      <xdr:colOff>443653</xdr:colOff>
      <xdr:row>63</xdr:row>
      <xdr:rowOff>136800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A6EA2A-7F8D-8D41-923A-43DF4C73C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64346</xdr:colOff>
      <xdr:row>45</xdr:row>
      <xdr:rowOff>0</xdr:rowOff>
    </xdr:from>
    <xdr:to>
      <xdr:col>13</xdr:col>
      <xdr:colOff>545253</xdr:colOff>
      <xdr:row>63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97758C-F7D6-824B-BD92-A6FE1F8D82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223521</xdr:colOff>
      <xdr:row>65</xdr:row>
      <xdr:rowOff>0</xdr:rowOff>
    </xdr:from>
    <xdr:to>
      <xdr:col>6</xdr:col>
      <xdr:colOff>443654</xdr:colOff>
      <xdr:row>83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A7F387-AE40-1A43-BBAE-763050B87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64347</xdr:colOff>
      <xdr:row>64</xdr:row>
      <xdr:rowOff>154094</xdr:rowOff>
    </xdr:from>
    <xdr:to>
      <xdr:col>13</xdr:col>
      <xdr:colOff>545254</xdr:colOff>
      <xdr:row>82</xdr:row>
      <xdr:rowOff>154094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AF244D5-96E8-F140-8E7E-E517E2A50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14</xdr:row>
      <xdr:rowOff>12700</xdr:rowOff>
    </xdr:from>
    <xdr:to>
      <xdr:col>7</xdr:col>
      <xdr:colOff>455467</xdr:colOff>
      <xdr:row>32</xdr:row>
      <xdr:rowOff>150220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14</xdr:row>
      <xdr:rowOff>4234</xdr:rowOff>
    </xdr:from>
    <xdr:to>
      <xdr:col>16</xdr:col>
      <xdr:colOff>269200</xdr:colOff>
      <xdr:row>32</xdr:row>
      <xdr:rowOff>141754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45</xdr:row>
      <xdr:rowOff>12700</xdr:rowOff>
    </xdr:from>
    <xdr:to>
      <xdr:col>6</xdr:col>
      <xdr:colOff>347133</xdr:colOff>
      <xdr:row>63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45</xdr:row>
      <xdr:rowOff>12700</xdr:rowOff>
    </xdr:from>
    <xdr:to>
      <xdr:col>13</xdr:col>
      <xdr:colOff>448733</xdr:colOff>
      <xdr:row>63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65</xdr:row>
      <xdr:rowOff>12700</xdr:rowOff>
    </xdr:from>
    <xdr:to>
      <xdr:col>6</xdr:col>
      <xdr:colOff>347134</xdr:colOff>
      <xdr:row>83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65</xdr:row>
      <xdr:rowOff>4234</xdr:rowOff>
    </xdr:from>
    <xdr:to>
      <xdr:col>13</xdr:col>
      <xdr:colOff>448734</xdr:colOff>
      <xdr:row>83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19</xdr:row>
      <xdr:rowOff>12700</xdr:rowOff>
    </xdr:from>
    <xdr:to>
      <xdr:col>7</xdr:col>
      <xdr:colOff>455467</xdr:colOff>
      <xdr:row>37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19</xdr:row>
      <xdr:rowOff>4234</xdr:rowOff>
    </xdr:from>
    <xdr:to>
      <xdr:col>16</xdr:col>
      <xdr:colOff>269200</xdr:colOff>
      <xdr:row>37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54</xdr:row>
      <xdr:rowOff>12700</xdr:rowOff>
    </xdr:from>
    <xdr:to>
      <xdr:col>6</xdr:col>
      <xdr:colOff>347133</xdr:colOff>
      <xdr:row>72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54</xdr:row>
      <xdr:rowOff>12700</xdr:rowOff>
    </xdr:from>
    <xdr:to>
      <xdr:col>13</xdr:col>
      <xdr:colOff>448733</xdr:colOff>
      <xdr:row>72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74</xdr:row>
      <xdr:rowOff>12700</xdr:rowOff>
    </xdr:from>
    <xdr:to>
      <xdr:col>6</xdr:col>
      <xdr:colOff>347134</xdr:colOff>
      <xdr:row>92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74</xdr:row>
      <xdr:rowOff>4234</xdr:rowOff>
    </xdr:from>
    <xdr:to>
      <xdr:col>13</xdr:col>
      <xdr:colOff>448734</xdr:colOff>
      <xdr:row>92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16</xdr:row>
      <xdr:rowOff>12700</xdr:rowOff>
    </xdr:from>
    <xdr:to>
      <xdr:col>7</xdr:col>
      <xdr:colOff>455467</xdr:colOff>
      <xdr:row>34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16</xdr:row>
      <xdr:rowOff>4234</xdr:rowOff>
    </xdr:from>
    <xdr:to>
      <xdr:col>16</xdr:col>
      <xdr:colOff>269200</xdr:colOff>
      <xdr:row>34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50</xdr:row>
      <xdr:rowOff>12700</xdr:rowOff>
    </xdr:from>
    <xdr:to>
      <xdr:col>6</xdr:col>
      <xdr:colOff>347133</xdr:colOff>
      <xdr:row>68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668866</xdr:colOff>
      <xdr:row>50</xdr:row>
      <xdr:rowOff>12700</xdr:rowOff>
    </xdr:from>
    <xdr:to>
      <xdr:col>13</xdr:col>
      <xdr:colOff>448733</xdr:colOff>
      <xdr:row>68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70</xdr:row>
      <xdr:rowOff>12700</xdr:rowOff>
    </xdr:from>
    <xdr:to>
      <xdr:col>6</xdr:col>
      <xdr:colOff>347134</xdr:colOff>
      <xdr:row>88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668867</xdr:colOff>
      <xdr:row>70</xdr:row>
      <xdr:rowOff>4234</xdr:rowOff>
    </xdr:from>
    <xdr:to>
      <xdr:col>13</xdr:col>
      <xdr:colOff>448734</xdr:colOff>
      <xdr:row>88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16</xdr:row>
      <xdr:rowOff>12700</xdr:rowOff>
    </xdr:from>
    <xdr:to>
      <xdr:col>7</xdr:col>
      <xdr:colOff>455467</xdr:colOff>
      <xdr:row>34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16</xdr:row>
      <xdr:rowOff>4234</xdr:rowOff>
    </xdr:from>
    <xdr:to>
      <xdr:col>16</xdr:col>
      <xdr:colOff>269200</xdr:colOff>
      <xdr:row>34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18626</xdr:colOff>
      <xdr:row>41</xdr:row>
      <xdr:rowOff>8467</xdr:rowOff>
    </xdr:from>
    <xdr:to>
      <xdr:col>16</xdr:col>
      <xdr:colOff>677293</xdr:colOff>
      <xdr:row>62</xdr:row>
      <xdr:rowOff>48067</xdr:rowOff>
    </xdr:to>
    <xdr:graphicFrame macro="">
      <xdr:nvGraphicFramePr>
        <xdr:cNvPr id="3469" name="Chart 1">
          <a:extLst>
            <a:ext uri="{FF2B5EF4-FFF2-40B4-BE49-F238E27FC236}">
              <a16:creationId xmlns:a16="http://schemas.microsoft.com/office/drawing/2014/main" id="{00000000-0008-0000-2100-00008D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84667</xdr:colOff>
      <xdr:row>41</xdr:row>
      <xdr:rowOff>8467</xdr:rowOff>
    </xdr:from>
    <xdr:to>
      <xdr:col>8</xdr:col>
      <xdr:colOff>40600</xdr:colOff>
      <xdr:row>62</xdr:row>
      <xdr:rowOff>48067</xdr:rowOff>
    </xdr:to>
    <xdr:graphicFrame macro="">
      <xdr:nvGraphicFramePr>
        <xdr:cNvPr id="3470" name="Chart 2">
          <a:extLst>
            <a:ext uri="{FF2B5EF4-FFF2-40B4-BE49-F238E27FC236}">
              <a16:creationId xmlns:a16="http://schemas.microsoft.com/office/drawing/2014/main" id="{00000000-0008-0000-2100-00008E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101</xdr:row>
      <xdr:rowOff>8466</xdr:rowOff>
    </xdr:from>
    <xdr:to>
      <xdr:col>7</xdr:col>
      <xdr:colOff>696767</xdr:colOff>
      <xdr:row>119</xdr:row>
      <xdr:rowOff>145266</xdr:rowOff>
    </xdr:to>
    <xdr:graphicFrame macro="">
      <xdr:nvGraphicFramePr>
        <xdr:cNvPr id="3471" name="Chart 3">
          <a:extLst>
            <a:ext uri="{FF2B5EF4-FFF2-40B4-BE49-F238E27FC236}">
              <a16:creationId xmlns:a16="http://schemas.microsoft.com/office/drawing/2014/main" id="{00000000-0008-0000-2100-00008F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232832</xdr:colOff>
      <xdr:row>101</xdr:row>
      <xdr:rowOff>8466</xdr:rowOff>
    </xdr:from>
    <xdr:to>
      <xdr:col>16</xdr:col>
      <xdr:colOff>214166</xdr:colOff>
      <xdr:row>119</xdr:row>
      <xdr:rowOff>145266</xdr:rowOff>
    </xdr:to>
    <xdr:graphicFrame macro="">
      <xdr:nvGraphicFramePr>
        <xdr:cNvPr id="3472" name="Chart 4">
          <a:extLst>
            <a:ext uri="{FF2B5EF4-FFF2-40B4-BE49-F238E27FC236}">
              <a16:creationId xmlns:a16="http://schemas.microsoft.com/office/drawing/2014/main" id="{00000000-0008-0000-2100-000090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232832</xdr:colOff>
      <xdr:row>120</xdr:row>
      <xdr:rowOff>127001</xdr:rowOff>
    </xdr:from>
    <xdr:to>
      <xdr:col>16</xdr:col>
      <xdr:colOff>214166</xdr:colOff>
      <xdr:row>139</xdr:row>
      <xdr:rowOff>111401</xdr:rowOff>
    </xdr:to>
    <xdr:graphicFrame macro="">
      <xdr:nvGraphicFramePr>
        <xdr:cNvPr id="3473" name="Chart 5">
          <a:extLst>
            <a:ext uri="{FF2B5EF4-FFF2-40B4-BE49-F238E27FC236}">
              <a16:creationId xmlns:a16="http://schemas.microsoft.com/office/drawing/2014/main" id="{00000000-0008-0000-2100-000091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38100</xdr:colOff>
      <xdr:row>120</xdr:row>
      <xdr:rowOff>127001</xdr:rowOff>
    </xdr:from>
    <xdr:to>
      <xdr:col>7</xdr:col>
      <xdr:colOff>696767</xdr:colOff>
      <xdr:row>139</xdr:row>
      <xdr:rowOff>111401</xdr:rowOff>
    </xdr:to>
    <xdr:graphicFrame macro="">
      <xdr:nvGraphicFramePr>
        <xdr:cNvPr id="3474" name="Chart 6">
          <a:extLst>
            <a:ext uri="{FF2B5EF4-FFF2-40B4-BE49-F238E27FC236}">
              <a16:creationId xmlns:a16="http://schemas.microsoft.com/office/drawing/2014/main" id="{00000000-0008-0000-2100-000092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325120</xdr:colOff>
      <xdr:row>13</xdr:row>
      <xdr:rowOff>20320</xdr:rowOff>
    </xdr:from>
    <xdr:to>
      <xdr:col>7</xdr:col>
      <xdr:colOff>670520</xdr:colOff>
      <xdr:row>34</xdr:row>
      <xdr:rowOff>10160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AA643D-2F5E-3048-8BD7-F31B4FF42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182880</xdr:colOff>
      <xdr:row>13</xdr:row>
      <xdr:rowOff>10160</xdr:rowOff>
    </xdr:from>
    <xdr:to>
      <xdr:col>16</xdr:col>
      <xdr:colOff>164213</xdr:colOff>
      <xdr:row>34</xdr:row>
      <xdr:rowOff>10160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99F800-D57D-924B-9038-7CDB9FD02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162560</xdr:colOff>
      <xdr:row>43</xdr:row>
      <xdr:rowOff>10160</xdr:rowOff>
    </xdr:from>
    <xdr:to>
      <xdr:col>6</xdr:col>
      <xdr:colOff>382693</xdr:colOff>
      <xdr:row>61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0D295E1-3B7C-4846-9DD1-775AA6D89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43</xdr:row>
      <xdr:rowOff>0</xdr:rowOff>
    </xdr:from>
    <xdr:to>
      <xdr:col>13</xdr:col>
      <xdr:colOff>480907</xdr:colOff>
      <xdr:row>61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EEAF65D-E942-3F40-A939-06E9DA8D57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172720</xdr:colOff>
      <xdr:row>62</xdr:row>
      <xdr:rowOff>160866</xdr:rowOff>
    </xdr:from>
    <xdr:to>
      <xdr:col>6</xdr:col>
      <xdr:colOff>392853</xdr:colOff>
      <xdr:row>80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EC39CF0-5E4C-8F46-9BCA-0BF8A2E73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13546</xdr:colOff>
      <xdr:row>62</xdr:row>
      <xdr:rowOff>152400</xdr:rowOff>
    </xdr:from>
    <xdr:to>
      <xdr:col>13</xdr:col>
      <xdr:colOff>494453</xdr:colOff>
      <xdr:row>80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DA1FB7-AB12-0246-8F00-0069CD7B5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673100</xdr:colOff>
      <xdr:row>39</xdr:row>
      <xdr:rowOff>8467</xdr:rowOff>
    </xdr:from>
    <xdr:to>
      <xdr:col>16</xdr:col>
      <xdr:colOff>654434</xdr:colOff>
      <xdr:row>60</xdr:row>
      <xdr:rowOff>48067</xdr:rowOff>
    </xdr:to>
    <xdr:graphicFrame macro="">
      <xdr:nvGraphicFramePr>
        <xdr:cNvPr id="5517" name="Chart 1">
          <a:extLst>
            <a:ext uri="{FF2B5EF4-FFF2-40B4-BE49-F238E27FC236}">
              <a16:creationId xmlns:a16="http://schemas.microsoft.com/office/drawing/2014/main" id="{00000000-0008-0000-2200-00008D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84666</xdr:colOff>
      <xdr:row>39</xdr:row>
      <xdr:rowOff>12700</xdr:rowOff>
    </xdr:from>
    <xdr:to>
      <xdr:col>8</xdr:col>
      <xdr:colOff>40599</xdr:colOff>
      <xdr:row>60</xdr:row>
      <xdr:rowOff>52300</xdr:rowOff>
    </xdr:to>
    <xdr:graphicFrame macro="">
      <xdr:nvGraphicFramePr>
        <xdr:cNvPr id="5518" name="Chart 2">
          <a:extLst>
            <a:ext uri="{FF2B5EF4-FFF2-40B4-BE49-F238E27FC236}">
              <a16:creationId xmlns:a16="http://schemas.microsoft.com/office/drawing/2014/main" id="{00000000-0008-0000-2200-00008E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67733</xdr:colOff>
      <xdr:row>97</xdr:row>
      <xdr:rowOff>0</xdr:rowOff>
    </xdr:from>
    <xdr:to>
      <xdr:col>8</xdr:col>
      <xdr:colOff>23666</xdr:colOff>
      <xdr:row>115</xdr:row>
      <xdr:rowOff>136800</xdr:rowOff>
    </xdr:to>
    <xdr:graphicFrame macro="">
      <xdr:nvGraphicFramePr>
        <xdr:cNvPr id="5519" name="Chart 3">
          <a:extLst>
            <a:ext uri="{FF2B5EF4-FFF2-40B4-BE49-F238E27FC236}">
              <a16:creationId xmlns:a16="http://schemas.microsoft.com/office/drawing/2014/main" id="{00000000-0008-0000-2200-00008F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258234</xdr:colOff>
      <xdr:row>97</xdr:row>
      <xdr:rowOff>0</xdr:rowOff>
    </xdr:from>
    <xdr:to>
      <xdr:col>16</xdr:col>
      <xdr:colOff>239568</xdr:colOff>
      <xdr:row>115</xdr:row>
      <xdr:rowOff>136800</xdr:rowOff>
    </xdr:to>
    <xdr:graphicFrame macro="">
      <xdr:nvGraphicFramePr>
        <xdr:cNvPr id="5520" name="Chart 4">
          <a:extLst>
            <a:ext uri="{FF2B5EF4-FFF2-40B4-BE49-F238E27FC236}">
              <a16:creationId xmlns:a16="http://schemas.microsoft.com/office/drawing/2014/main" id="{00000000-0008-0000-2200-000090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67733</xdr:colOff>
      <xdr:row>117</xdr:row>
      <xdr:rowOff>33867</xdr:rowOff>
    </xdr:from>
    <xdr:to>
      <xdr:col>8</xdr:col>
      <xdr:colOff>23666</xdr:colOff>
      <xdr:row>136</xdr:row>
      <xdr:rowOff>18267</xdr:rowOff>
    </xdr:to>
    <xdr:graphicFrame macro="">
      <xdr:nvGraphicFramePr>
        <xdr:cNvPr id="5521" name="Chart 5">
          <a:extLst>
            <a:ext uri="{FF2B5EF4-FFF2-40B4-BE49-F238E27FC236}">
              <a16:creationId xmlns:a16="http://schemas.microsoft.com/office/drawing/2014/main" id="{00000000-0008-0000-2200-000091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258234</xdr:colOff>
      <xdr:row>117</xdr:row>
      <xdr:rowOff>33867</xdr:rowOff>
    </xdr:from>
    <xdr:to>
      <xdr:col>16</xdr:col>
      <xdr:colOff>239568</xdr:colOff>
      <xdr:row>136</xdr:row>
      <xdr:rowOff>18267</xdr:rowOff>
    </xdr:to>
    <xdr:graphicFrame macro="">
      <xdr:nvGraphicFramePr>
        <xdr:cNvPr id="5522" name="Chart 6">
          <a:extLst>
            <a:ext uri="{FF2B5EF4-FFF2-40B4-BE49-F238E27FC236}">
              <a16:creationId xmlns:a16="http://schemas.microsoft.com/office/drawing/2014/main" id="{00000000-0008-0000-2200-000092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578272</xdr:colOff>
      <xdr:row>32</xdr:row>
      <xdr:rowOff>148167</xdr:rowOff>
    </xdr:from>
    <xdr:to>
      <xdr:col>16</xdr:col>
      <xdr:colOff>559606</xdr:colOff>
      <xdr:row>54</xdr:row>
      <xdr:rowOff>35367</xdr:rowOff>
    </xdr:to>
    <xdr:graphicFrame macro="">
      <xdr:nvGraphicFramePr>
        <xdr:cNvPr id="2183" name="Chart 3">
          <a:extLst>
            <a:ext uri="{FF2B5EF4-FFF2-40B4-BE49-F238E27FC236}">
              <a16:creationId xmlns:a16="http://schemas.microsoft.com/office/drawing/2014/main" id="{00000000-0008-0000-0A00-00008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50800</xdr:colOff>
      <xdr:row>33</xdr:row>
      <xdr:rowOff>4234</xdr:rowOff>
    </xdr:from>
    <xdr:to>
      <xdr:col>8</xdr:col>
      <xdr:colOff>32133</xdr:colOff>
      <xdr:row>54</xdr:row>
      <xdr:rowOff>43834</xdr:rowOff>
    </xdr:to>
    <xdr:graphicFrame macro="">
      <xdr:nvGraphicFramePr>
        <xdr:cNvPr id="2184" name="Chart 4">
          <a:extLst>
            <a:ext uri="{FF2B5EF4-FFF2-40B4-BE49-F238E27FC236}">
              <a16:creationId xmlns:a16="http://schemas.microsoft.com/office/drawing/2014/main" id="{00000000-0008-0000-0A00-00008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32</xdr:row>
      <xdr:rowOff>0</xdr:rowOff>
    </xdr:from>
    <xdr:to>
      <xdr:col>16</xdr:col>
      <xdr:colOff>279400</xdr:colOff>
      <xdr:row>50</xdr:row>
      <xdr:rowOff>12700</xdr:rowOff>
    </xdr:to>
    <xdr:graphicFrame macro="">
      <xdr:nvGraphicFramePr>
        <xdr:cNvPr id="9349" name="Chart 1">
          <a:extLst>
            <a:ext uri="{FF2B5EF4-FFF2-40B4-BE49-F238E27FC236}">
              <a16:creationId xmlns:a16="http://schemas.microsoft.com/office/drawing/2014/main" id="{00000000-0008-0000-2600-00008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32</xdr:row>
      <xdr:rowOff>0</xdr:rowOff>
    </xdr:from>
    <xdr:to>
      <xdr:col>7</xdr:col>
      <xdr:colOff>558800</xdr:colOff>
      <xdr:row>50</xdr:row>
      <xdr:rowOff>0</xdr:rowOff>
    </xdr:to>
    <xdr:graphicFrame macro="">
      <xdr:nvGraphicFramePr>
        <xdr:cNvPr id="9350" name="Chart 2">
          <a:extLst>
            <a:ext uri="{FF2B5EF4-FFF2-40B4-BE49-F238E27FC236}">
              <a16:creationId xmlns:a16="http://schemas.microsoft.com/office/drawing/2014/main" id="{00000000-0008-0000-2600-00008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330200</xdr:colOff>
      <xdr:row>79</xdr:row>
      <xdr:rowOff>101600</xdr:rowOff>
    </xdr:from>
    <xdr:to>
      <xdr:col>8</xdr:col>
      <xdr:colOff>76200</xdr:colOff>
      <xdr:row>97</xdr:row>
      <xdr:rowOff>114300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431800</xdr:colOff>
      <xdr:row>79</xdr:row>
      <xdr:rowOff>101600</xdr:rowOff>
    </xdr:from>
    <xdr:to>
      <xdr:col>16</xdr:col>
      <xdr:colOff>203200</xdr:colOff>
      <xdr:row>97</xdr:row>
      <xdr:rowOff>114300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330200</xdr:colOff>
      <xdr:row>99</xdr:row>
      <xdr:rowOff>38100</xdr:rowOff>
    </xdr:from>
    <xdr:to>
      <xdr:col>8</xdr:col>
      <xdr:colOff>76200</xdr:colOff>
      <xdr:row>117</xdr:row>
      <xdr:rowOff>50800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431800</xdr:colOff>
      <xdr:row>99</xdr:row>
      <xdr:rowOff>38100</xdr:rowOff>
    </xdr:from>
    <xdr:to>
      <xdr:col>16</xdr:col>
      <xdr:colOff>203200</xdr:colOff>
      <xdr:row>117</xdr:row>
      <xdr:rowOff>50800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21</xdr:row>
      <xdr:rowOff>12700</xdr:rowOff>
    </xdr:from>
    <xdr:to>
      <xdr:col>7</xdr:col>
      <xdr:colOff>455467</xdr:colOff>
      <xdr:row>39</xdr:row>
      <xdr:rowOff>149500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33867</xdr:colOff>
      <xdr:row>21</xdr:row>
      <xdr:rowOff>4234</xdr:rowOff>
    </xdr:from>
    <xdr:to>
      <xdr:col>16</xdr:col>
      <xdr:colOff>15200</xdr:colOff>
      <xdr:row>39</xdr:row>
      <xdr:rowOff>141034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59</xdr:row>
      <xdr:rowOff>12700</xdr:rowOff>
    </xdr:from>
    <xdr:to>
      <xdr:col>7</xdr:col>
      <xdr:colOff>467359</xdr:colOff>
      <xdr:row>77</xdr:row>
      <xdr:rowOff>149500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18626</xdr:colOff>
      <xdr:row>59</xdr:row>
      <xdr:rowOff>12700</xdr:rowOff>
    </xdr:from>
    <xdr:to>
      <xdr:col>16</xdr:col>
      <xdr:colOff>81279</xdr:colOff>
      <xdr:row>77</xdr:row>
      <xdr:rowOff>149500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79</xdr:row>
      <xdr:rowOff>12700</xdr:rowOff>
    </xdr:from>
    <xdr:to>
      <xdr:col>7</xdr:col>
      <xdr:colOff>467360</xdr:colOff>
      <xdr:row>97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18627</xdr:colOff>
      <xdr:row>79</xdr:row>
      <xdr:rowOff>4234</xdr:rowOff>
    </xdr:from>
    <xdr:to>
      <xdr:col>16</xdr:col>
      <xdr:colOff>81280</xdr:colOff>
      <xdr:row>97</xdr:row>
      <xdr:rowOff>4234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292100</xdr:colOff>
      <xdr:row>25</xdr:row>
      <xdr:rowOff>0</xdr:rowOff>
    </xdr:from>
    <xdr:to>
      <xdr:col>17</xdr:col>
      <xdr:colOff>63500</xdr:colOff>
      <xdr:row>42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24</xdr:row>
      <xdr:rowOff>127000</xdr:rowOff>
    </xdr:from>
    <xdr:to>
      <xdr:col>8</xdr:col>
      <xdr:colOff>254000</xdr:colOff>
      <xdr:row>42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66</xdr:row>
      <xdr:rowOff>12700</xdr:rowOff>
    </xdr:from>
    <xdr:to>
      <xdr:col>7</xdr:col>
      <xdr:colOff>457200</xdr:colOff>
      <xdr:row>83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546100</xdr:colOff>
      <xdr:row>66</xdr:row>
      <xdr:rowOff>12700</xdr:rowOff>
    </xdr:from>
    <xdr:to>
      <xdr:col>15</xdr:col>
      <xdr:colOff>330200</xdr:colOff>
      <xdr:row>83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546100</xdr:colOff>
      <xdr:row>83</xdr:row>
      <xdr:rowOff>101600</xdr:rowOff>
    </xdr:from>
    <xdr:to>
      <xdr:col>15</xdr:col>
      <xdr:colOff>330200</xdr:colOff>
      <xdr:row>100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83</xdr:row>
      <xdr:rowOff>76200</xdr:rowOff>
    </xdr:from>
    <xdr:to>
      <xdr:col>7</xdr:col>
      <xdr:colOff>457200</xdr:colOff>
      <xdr:row>100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25</xdr:row>
      <xdr:rowOff>139700</xdr:rowOff>
    </xdr:from>
    <xdr:to>
      <xdr:col>16</xdr:col>
      <xdr:colOff>228600</xdr:colOff>
      <xdr:row>44</xdr:row>
      <xdr:rowOff>88100</xdr:rowOff>
    </xdr:to>
    <xdr:graphicFrame macro="">
      <xdr:nvGraphicFramePr>
        <xdr:cNvPr id="10373" name="Chart 1">
          <a:extLst>
            <a:ext uri="{FF2B5EF4-FFF2-40B4-BE49-F238E27FC236}">
              <a16:creationId xmlns:a16="http://schemas.microsoft.com/office/drawing/2014/main" id="{00000000-0008-0000-2500-000085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50800</xdr:colOff>
      <xdr:row>25</xdr:row>
      <xdr:rowOff>139700</xdr:rowOff>
    </xdr:from>
    <xdr:to>
      <xdr:col>7</xdr:col>
      <xdr:colOff>508000</xdr:colOff>
      <xdr:row>44</xdr:row>
      <xdr:rowOff>63500</xdr:rowOff>
    </xdr:to>
    <xdr:graphicFrame macro="">
      <xdr:nvGraphicFramePr>
        <xdr:cNvPr id="10374" name="Chart 2">
          <a:extLst>
            <a:ext uri="{FF2B5EF4-FFF2-40B4-BE49-F238E27FC236}">
              <a16:creationId xmlns:a16="http://schemas.microsoft.com/office/drawing/2014/main" id="{00000000-0008-0000-2500-000086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215900</xdr:colOff>
      <xdr:row>30</xdr:row>
      <xdr:rowOff>0</xdr:rowOff>
    </xdr:from>
    <xdr:to>
      <xdr:col>8</xdr:col>
      <xdr:colOff>0</xdr:colOff>
      <xdr:row>48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30</xdr:row>
      <xdr:rowOff>0</xdr:rowOff>
    </xdr:from>
    <xdr:to>
      <xdr:col>16</xdr:col>
      <xdr:colOff>457200</xdr:colOff>
      <xdr:row>48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215900</xdr:colOff>
      <xdr:row>76</xdr:row>
      <xdr:rowOff>38100</xdr:rowOff>
    </xdr:from>
    <xdr:to>
      <xdr:col>7</xdr:col>
      <xdr:colOff>660400</xdr:colOff>
      <xdr:row>94</xdr:row>
      <xdr:rowOff>50800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342900</xdr:colOff>
      <xdr:row>76</xdr:row>
      <xdr:rowOff>38100</xdr:rowOff>
    </xdr:from>
    <xdr:to>
      <xdr:col>16</xdr:col>
      <xdr:colOff>114300</xdr:colOff>
      <xdr:row>94</xdr:row>
      <xdr:rowOff>50800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215900</xdr:colOff>
      <xdr:row>95</xdr:row>
      <xdr:rowOff>127000</xdr:rowOff>
    </xdr:from>
    <xdr:to>
      <xdr:col>7</xdr:col>
      <xdr:colOff>660400</xdr:colOff>
      <xdr:row>113</xdr:row>
      <xdr:rowOff>139700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342900</xdr:colOff>
      <xdr:row>95</xdr:row>
      <xdr:rowOff>127000</xdr:rowOff>
    </xdr:from>
    <xdr:to>
      <xdr:col>16</xdr:col>
      <xdr:colOff>114300</xdr:colOff>
      <xdr:row>113</xdr:row>
      <xdr:rowOff>139700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16</xdr:row>
      <xdr:rowOff>12700</xdr:rowOff>
    </xdr:from>
    <xdr:to>
      <xdr:col>7</xdr:col>
      <xdr:colOff>455467</xdr:colOff>
      <xdr:row>34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16</xdr:row>
      <xdr:rowOff>4234</xdr:rowOff>
    </xdr:from>
    <xdr:to>
      <xdr:col>16</xdr:col>
      <xdr:colOff>269200</xdr:colOff>
      <xdr:row>34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292100</xdr:colOff>
      <xdr:row>28</xdr:row>
      <xdr:rowOff>0</xdr:rowOff>
    </xdr:from>
    <xdr:to>
      <xdr:col>17</xdr:col>
      <xdr:colOff>63500</xdr:colOff>
      <xdr:row>45</xdr:row>
      <xdr:rowOff>139700</xdr:rowOff>
    </xdr:to>
    <xdr:graphicFrame macro="">
      <xdr:nvGraphicFramePr>
        <xdr:cNvPr id="11661" name="Chart 1">
          <a:extLst>
            <a:ext uri="{FF2B5EF4-FFF2-40B4-BE49-F238E27FC236}">
              <a16:creationId xmlns:a16="http://schemas.microsoft.com/office/drawing/2014/main" id="{00000000-0008-0000-2300-00008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27</xdr:row>
      <xdr:rowOff>127000</xdr:rowOff>
    </xdr:from>
    <xdr:to>
      <xdr:col>8</xdr:col>
      <xdr:colOff>254000</xdr:colOff>
      <xdr:row>45</xdr:row>
      <xdr:rowOff>139700</xdr:rowOff>
    </xdr:to>
    <xdr:graphicFrame macro="">
      <xdr:nvGraphicFramePr>
        <xdr:cNvPr id="11662" name="Chart 2">
          <a:extLst>
            <a:ext uri="{FF2B5EF4-FFF2-40B4-BE49-F238E27FC236}">
              <a16:creationId xmlns:a16="http://schemas.microsoft.com/office/drawing/2014/main" id="{00000000-0008-0000-2300-00008E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68</xdr:row>
      <xdr:rowOff>12700</xdr:rowOff>
    </xdr:from>
    <xdr:to>
      <xdr:col>7</xdr:col>
      <xdr:colOff>457200</xdr:colOff>
      <xdr:row>85</xdr:row>
      <xdr:rowOff>12700</xdr:rowOff>
    </xdr:to>
    <xdr:graphicFrame macro="">
      <xdr:nvGraphicFramePr>
        <xdr:cNvPr id="11663" name="Chart 3">
          <a:extLst>
            <a:ext uri="{FF2B5EF4-FFF2-40B4-BE49-F238E27FC236}">
              <a16:creationId xmlns:a16="http://schemas.microsoft.com/office/drawing/2014/main" id="{00000000-0008-0000-2300-00008F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546100</xdr:colOff>
      <xdr:row>68</xdr:row>
      <xdr:rowOff>12700</xdr:rowOff>
    </xdr:from>
    <xdr:to>
      <xdr:col>15</xdr:col>
      <xdr:colOff>330200</xdr:colOff>
      <xdr:row>85</xdr:row>
      <xdr:rowOff>12700</xdr:rowOff>
    </xdr:to>
    <xdr:graphicFrame macro="">
      <xdr:nvGraphicFramePr>
        <xdr:cNvPr id="11664" name="Chart 4">
          <a:extLst>
            <a:ext uri="{FF2B5EF4-FFF2-40B4-BE49-F238E27FC236}">
              <a16:creationId xmlns:a16="http://schemas.microsoft.com/office/drawing/2014/main" id="{00000000-0008-0000-2300-000090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546100</xdr:colOff>
      <xdr:row>85</xdr:row>
      <xdr:rowOff>101600</xdr:rowOff>
    </xdr:from>
    <xdr:to>
      <xdr:col>15</xdr:col>
      <xdr:colOff>330200</xdr:colOff>
      <xdr:row>102</xdr:row>
      <xdr:rowOff>101600</xdr:rowOff>
    </xdr:to>
    <xdr:graphicFrame macro="">
      <xdr:nvGraphicFramePr>
        <xdr:cNvPr id="11665" name="Chart 5">
          <a:extLst>
            <a:ext uri="{FF2B5EF4-FFF2-40B4-BE49-F238E27FC236}">
              <a16:creationId xmlns:a16="http://schemas.microsoft.com/office/drawing/2014/main" id="{00000000-0008-0000-2300-000091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85</xdr:row>
      <xdr:rowOff>76200</xdr:rowOff>
    </xdr:from>
    <xdr:to>
      <xdr:col>7</xdr:col>
      <xdr:colOff>457200</xdr:colOff>
      <xdr:row>102</xdr:row>
      <xdr:rowOff>76200</xdr:rowOff>
    </xdr:to>
    <xdr:graphicFrame macro="">
      <xdr:nvGraphicFramePr>
        <xdr:cNvPr id="11666" name="Chart 6">
          <a:extLst>
            <a:ext uri="{FF2B5EF4-FFF2-40B4-BE49-F238E27FC236}">
              <a16:creationId xmlns:a16="http://schemas.microsoft.com/office/drawing/2014/main" id="{00000000-0008-0000-2300-000092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18</xdr:row>
      <xdr:rowOff>0</xdr:rowOff>
    </xdr:from>
    <xdr:to>
      <xdr:col>5</xdr:col>
      <xdr:colOff>762640</xdr:colOff>
      <xdr:row>35</xdr:row>
      <xdr:rowOff>116480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35FE69-05D9-5C4E-8E3D-3AA979C25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18</xdr:row>
      <xdr:rowOff>0</xdr:rowOff>
    </xdr:from>
    <xdr:to>
      <xdr:col>12</xdr:col>
      <xdr:colOff>102240</xdr:colOff>
      <xdr:row>35</xdr:row>
      <xdr:rowOff>116480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405E4E-E50E-F044-83E6-B3361E1DF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101600</xdr:colOff>
      <xdr:row>50</xdr:row>
      <xdr:rowOff>132080</xdr:rowOff>
    </xdr:from>
    <xdr:to>
      <xdr:col>5</xdr:col>
      <xdr:colOff>782960</xdr:colOff>
      <xdr:row>68</xdr:row>
      <xdr:rowOff>86000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1BA68B-610E-7E4D-A516-DA1913A8E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132080</xdr:colOff>
      <xdr:row>50</xdr:row>
      <xdr:rowOff>152400</xdr:rowOff>
    </xdr:from>
    <xdr:to>
      <xdr:col>12</xdr:col>
      <xdr:colOff>234320</xdr:colOff>
      <xdr:row>68</xdr:row>
      <xdr:rowOff>106320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5B87777-7309-3B42-B006-9BE5751EB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111760</xdr:colOff>
      <xdr:row>69</xdr:row>
      <xdr:rowOff>30480</xdr:rowOff>
    </xdr:from>
    <xdr:to>
      <xdr:col>5</xdr:col>
      <xdr:colOff>793120</xdr:colOff>
      <xdr:row>86</xdr:row>
      <xdr:rowOff>146960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9CEA44-B9FF-8D46-AE52-9C2E6BB4E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121920</xdr:colOff>
      <xdr:row>69</xdr:row>
      <xdr:rowOff>50800</xdr:rowOff>
    </xdr:from>
    <xdr:to>
      <xdr:col>12</xdr:col>
      <xdr:colOff>224160</xdr:colOff>
      <xdr:row>87</xdr:row>
      <xdr:rowOff>4720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6D0EB72-5C30-4042-BA5C-6C5F6B1C6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110067</xdr:colOff>
      <xdr:row>26</xdr:row>
      <xdr:rowOff>12700</xdr:rowOff>
    </xdr:from>
    <xdr:to>
      <xdr:col>7</xdr:col>
      <xdr:colOff>455467</xdr:colOff>
      <xdr:row>44</xdr:row>
      <xdr:rowOff>149500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287867</xdr:colOff>
      <xdr:row>26</xdr:row>
      <xdr:rowOff>4234</xdr:rowOff>
    </xdr:from>
    <xdr:to>
      <xdr:col>16</xdr:col>
      <xdr:colOff>269200</xdr:colOff>
      <xdr:row>44</xdr:row>
      <xdr:rowOff>141034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65</xdr:row>
      <xdr:rowOff>12700</xdr:rowOff>
    </xdr:from>
    <xdr:to>
      <xdr:col>7</xdr:col>
      <xdr:colOff>436880</xdr:colOff>
      <xdr:row>83</xdr:row>
      <xdr:rowOff>149500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638386</xdr:colOff>
      <xdr:row>65</xdr:row>
      <xdr:rowOff>2540</xdr:rowOff>
    </xdr:from>
    <xdr:to>
      <xdr:col>15</xdr:col>
      <xdr:colOff>629920</xdr:colOff>
      <xdr:row>83</xdr:row>
      <xdr:rowOff>139340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127001</xdr:colOff>
      <xdr:row>85</xdr:row>
      <xdr:rowOff>12700</xdr:rowOff>
    </xdr:from>
    <xdr:to>
      <xdr:col>7</xdr:col>
      <xdr:colOff>447040</xdr:colOff>
      <xdr:row>103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618067</xdr:colOff>
      <xdr:row>85</xdr:row>
      <xdr:rowOff>4234</xdr:rowOff>
    </xdr:from>
    <xdr:to>
      <xdr:col>15</xdr:col>
      <xdr:colOff>640080</xdr:colOff>
      <xdr:row>103</xdr:row>
      <xdr:rowOff>4234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11</xdr:row>
      <xdr:rowOff>132080</xdr:rowOff>
    </xdr:from>
    <xdr:to>
      <xdr:col>7</xdr:col>
      <xdr:colOff>701000</xdr:colOff>
      <xdr:row>33</xdr:row>
      <xdr:rowOff>20320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5CC835-83CD-6849-A8CB-DDB87387B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325120</xdr:colOff>
      <xdr:row>11</xdr:row>
      <xdr:rowOff>152400</xdr:rowOff>
    </xdr:from>
    <xdr:to>
      <xdr:col>16</xdr:col>
      <xdr:colOff>306453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AEE6C-5215-4B42-9DA7-240E5C590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233680</xdr:colOff>
      <xdr:row>44</xdr:row>
      <xdr:rowOff>10160</xdr:rowOff>
    </xdr:from>
    <xdr:to>
      <xdr:col>6</xdr:col>
      <xdr:colOff>453813</xdr:colOff>
      <xdr:row>62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A29C569-D42D-A84F-B15F-A4AC564AB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71120</xdr:colOff>
      <xdr:row>44</xdr:row>
      <xdr:rowOff>0</xdr:rowOff>
    </xdr:from>
    <xdr:to>
      <xdr:col>13</xdr:col>
      <xdr:colOff>552027</xdr:colOff>
      <xdr:row>62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E2976E6-5514-F24F-9B4D-4F561660F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243840</xdr:colOff>
      <xdr:row>63</xdr:row>
      <xdr:rowOff>160866</xdr:rowOff>
    </xdr:from>
    <xdr:to>
      <xdr:col>6</xdr:col>
      <xdr:colOff>463973</xdr:colOff>
      <xdr:row>81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28BD844-3527-BC45-87BF-1E93C6B0F5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84666</xdr:colOff>
      <xdr:row>63</xdr:row>
      <xdr:rowOff>152400</xdr:rowOff>
    </xdr:from>
    <xdr:to>
      <xdr:col>13</xdr:col>
      <xdr:colOff>565573</xdr:colOff>
      <xdr:row>81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D5B8C23-3D17-2641-967B-661EB1364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355600</xdr:colOff>
      <xdr:row>13</xdr:row>
      <xdr:rowOff>132080</xdr:rowOff>
    </xdr:from>
    <xdr:to>
      <xdr:col>7</xdr:col>
      <xdr:colOff>701000</xdr:colOff>
      <xdr:row>35</xdr:row>
      <xdr:rowOff>20320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3BA9B0-B44A-8E40-9B6D-DBDE79F70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325120</xdr:colOff>
      <xdr:row>13</xdr:row>
      <xdr:rowOff>152400</xdr:rowOff>
    </xdr:from>
    <xdr:to>
      <xdr:col>16</xdr:col>
      <xdr:colOff>306453</xdr:colOff>
      <xdr:row>34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1CB7E5-5AC9-914E-8941-B6D130DDB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233680</xdr:colOff>
      <xdr:row>48</xdr:row>
      <xdr:rowOff>10160</xdr:rowOff>
    </xdr:from>
    <xdr:to>
      <xdr:col>6</xdr:col>
      <xdr:colOff>453813</xdr:colOff>
      <xdr:row>66</xdr:row>
      <xdr:rowOff>146960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A6F8339-A31E-DD4D-8F69-1F999E6774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71120</xdr:colOff>
      <xdr:row>48</xdr:row>
      <xdr:rowOff>0</xdr:rowOff>
    </xdr:from>
    <xdr:to>
      <xdr:col>13</xdr:col>
      <xdr:colOff>552027</xdr:colOff>
      <xdr:row>66</xdr:row>
      <xdr:rowOff>136800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7F866E-C146-444E-80D4-5A0686A99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243840</xdr:colOff>
      <xdr:row>67</xdr:row>
      <xdr:rowOff>160866</xdr:rowOff>
    </xdr:from>
    <xdr:to>
      <xdr:col>6</xdr:col>
      <xdr:colOff>463973</xdr:colOff>
      <xdr:row>85</xdr:row>
      <xdr:rowOff>160866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9710B8-6211-114C-B2F8-290349BA5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84666</xdr:colOff>
      <xdr:row>67</xdr:row>
      <xdr:rowOff>152400</xdr:rowOff>
    </xdr:from>
    <xdr:to>
      <xdr:col>13</xdr:col>
      <xdr:colOff>565573</xdr:colOff>
      <xdr:row>85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490FEEA-E029-3F49-B227-F0EC3700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06"/>
  <sheetViews>
    <sheetView tabSelected="1" zoomScale="125" zoomScaleNormal="125" zoomScalePageLayoutView="125" workbookViewId="0"/>
  </sheetViews>
  <sheetFormatPr defaultColWidth="8.76171875" defaultRowHeight="12.75" x14ac:dyDescent="0.15"/>
  <cols>
    <col min="1" max="1" width="11.19140625" customWidth="1"/>
    <col min="9" max="9" width="10.11328125" customWidth="1"/>
    <col min="11" max="11" width="7.28125" customWidth="1"/>
    <col min="12" max="12" width="14.5625" customWidth="1"/>
    <col min="13" max="13" width="8.76171875" style="3"/>
    <col min="20" max="20" width="7.8203125" customWidth="1"/>
    <col min="21" max="21" width="7.01171875" customWidth="1"/>
    <col min="22" max="22" width="9.70703125" customWidth="1"/>
    <col min="23" max="23" width="9.16796875" style="3" customWidth="1"/>
  </cols>
  <sheetData>
    <row r="1" spans="1:13" x14ac:dyDescent="0.15">
      <c r="A1" s="5" t="s">
        <v>160</v>
      </c>
      <c r="C1" s="17" t="s">
        <v>161</v>
      </c>
    </row>
    <row r="2" spans="1:13" x14ac:dyDescent="0.15">
      <c r="M2" s="6"/>
    </row>
    <row r="3" spans="1:13" x14ac:dyDescent="0.15">
      <c r="A3" s="5" t="s">
        <v>56</v>
      </c>
    </row>
    <row r="4" spans="1:13" s="5" customFormat="1" x14ac:dyDescent="0.15">
      <c r="B4" s="6" t="s">
        <v>31</v>
      </c>
      <c r="C4" s="6" t="s">
        <v>32</v>
      </c>
      <c r="D4" s="6" t="s">
        <v>33</v>
      </c>
      <c r="E4" s="6" t="s">
        <v>258</v>
      </c>
      <c r="F4" s="6" t="s">
        <v>34</v>
      </c>
      <c r="G4" s="6" t="s">
        <v>22</v>
      </c>
      <c r="H4" s="6" t="s">
        <v>35</v>
      </c>
      <c r="I4" s="7" t="s">
        <v>36</v>
      </c>
      <c r="J4" s="5" t="s">
        <v>195</v>
      </c>
      <c r="K4" s="5" t="s">
        <v>257</v>
      </c>
      <c r="L4" s="6" t="s">
        <v>563</v>
      </c>
      <c r="M4" s="6" t="s">
        <v>99</v>
      </c>
    </row>
    <row r="5" spans="1:13" x14ac:dyDescent="0.15">
      <c r="A5" s="16" t="s">
        <v>295</v>
      </c>
      <c r="B5">
        <f>'Barnard A'!B28</f>
        <v>334</v>
      </c>
      <c r="C5">
        <f>'Barnard A'!C28</f>
        <v>307</v>
      </c>
      <c r="D5">
        <f>'Barnard A'!D28</f>
        <v>77</v>
      </c>
      <c r="E5">
        <f>'Barnard A'!E28</f>
        <v>31</v>
      </c>
      <c r="F5">
        <f>'Barnard A'!F28</f>
        <v>9796</v>
      </c>
      <c r="G5">
        <f>'Barnard A'!G28</f>
        <v>14</v>
      </c>
      <c r="H5">
        <f>'Barnard A'!H28</f>
        <v>61</v>
      </c>
      <c r="I5" s="1">
        <f>'Barnard A'!I28</f>
        <v>42.591304347826089</v>
      </c>
      <c r="J5" s="11">
        <f>'Barnard A'!J28</f>
        <v>159</v>
      </c>
      <c r="K5" s="11" t="str">
        <f>IF(ISBLANK('Barnard A'!K28),"",'Barnard A'!K28)</f>
        <v xml:space="preserve">NO </v>
      </c>
      <c r="L5" s="11" t="str">
        <f>IF(ISBLANK('Barnard A'!L28),"",'Barnard A'!L28)</f>
        <v>Wakes Colne</v>
      </c>
      <c r="M5" s="3">
        <v>2019</v>
      </c>
    </row>
    <row r="6" spans="1:13" x14ac:dyDescent="0.15">
      <c r="A6" s="16" t="s">
        <v>349</v>
      </c>
      <c r="B6">
        <f>'Gould P'!B31</f>
        <v>272</v>
      </c>
      <c r="C6">
        <f>'Gould P'!C31</f>
        <v>264</v>
      </c>
      <c r="D6">
        <f>'Gould P'!D31</f>
        <v>27</v>
      </c>
      <c r="E6">
        <f>'Gould P'!E31</f>
        <v>5</v>
      </c>
      <c r="F6">
        <f>'Gould P'!F31</f>
        <v>5968</v>
      </c>
      <c r="G6">
        <f>'Gould P'!G31</f>
        <v>1</v>
      </c>
      <c r="H6">
        <f>'Gould P'!H31</f>
        <v>15</v>
      </c>
      <c r="I6" s="1">
        <f>'Gould P'!I31</f>
        <v>25.18143459915612</v>
      </c>
      <c r="J6">
        <f>'Gould P'!J31</f>
        <v>110</v>
      </c>
      <c r="M6" s="3">
        <v>1986</v>
      </c>
    </row>
    <row r="7" spans="1:13" x14ac:dyDescent="0.15">
      <c r="A7" s="16" t="s">
        <v>301</v>
      </c>
      <c r="B7">
        <f>'Dawson N'!B28</f>
        <v>156</v>
      </c>
      <c r="C7">
        <f>'Dawson N'!C28</f>
        <v>155</v>
      </c>
      <c r="D7">
        <f>'Dawson N'!D28</f>
        <v>17</v>
      </c>
      <c r="E7">
        <f>'Dawson N'!E28</f>
        <v>6</v>
      </c>
      <c r="F7">
        <f>'Dawson N'!F28</f>
        <v>5321</v>
      </c>
      <c r="G7">
        <f>'Dawson N'!G28</f>
        <v>6</v>
      </c>
      <c r="H7">
        <f>'Dawson N'!H28</f>
        <v>38</v>
      </c>
      <c r="I7" s="1">
        <f>'Dawson N'!I28</f>
        <v>38.55797101449275</v>
      </c>
      <c r="J7" s="11">
        <f>'Dawson N'!J28</f>
        <v>155</v>
      </c>
      <c r="K7" t="str">
        <f>IF(ISBLANK('Dawson N'!K28),"",'Dawson N'!K28)</f>
        <v xml:space="preserve">NO </v>
      </c>
      <c r="L7" t="s">
        <v>510</v>
      </c>
      <c r="M7" s="3">
        <v>2014</v>
      </c>
    </row>
    <row r="8" spans="1:13" x14ac:dyDescent="0.15">
      <c r="A8" s="16" t="s">
        <v>354</v>
      </c>
      <c r="B8">
        <f>'Scott D'!B27</f>
        <v>268</v>
      </c>
      <c r="C8">
        <f>'Scott D'!C27</f>
        <v>249</v>
      </c>
      <c r="D8">
        <f>'Scott D'!D27</f>
        <v>39</v>
      </c>
      <c r="E8">
        <f>'Scott D'!E27</f>
        <v>31</v>
      </c>
      <c r="F8">
        <f>'Scott D'!F27</f>
        <v>4133</v>
      </c>
      <c r="G8">
        <f>'Scott D'!G27</f>
        <v>1</v>
      </c>
      <c r="H8">
        <f>'Scott D'!H27</f>
        <v>19</v>
      </c>
      <c r="I8" s="1">
        <f>'Scott D'!I27</f>
        <v>19.68095238095238</v>
      </c>
      <c r="J8" s="11">
        <f>'Scott D'!J27</f>
        <v>137</v>
      </c>
      <c r="K8" t="str">
        <f>IF(ISBLANK('Scott D'!K27),"",'Scott D'!K27)</f>
        <v/>
      </c>
      <c r="L8" t="s">
        <v>511</v>
      </c>
      <c r="M8" s="3">
        <v>2016</v>
      </c>
    </row>
    <row r="9" spans="1:13" x14ac:dyDescent="0.15">
      <c r="A9" s="16" t="s">
        <v>313</v>
      </c>
      <c r="B9">
        <f>'Carsberg T'!B32</f>
        <v>197</v>
      </c>
      <c r="C9">
        <f>'Carsberg T'!C32</f>
        <v>183</v>
      </c>
      <c r="D9">
        <f>'Carsberg T'!D32</f>
        <v>19</v>
      </c>
      <c r="E9">
        <f>'Carsberg T'!E32</f>
        <v>12</v>
      </c>
      <c r="F9">
        <f>'Carsberg T'!F32</f>
        <v>3717</v>
      </c>
      <c r="G9">
        <f>'Carsberg T'!G32</f>
        <v>1</v>
      </c>
      <c r="H9">
        <f>'Carsberg T'!H32</f>
        <v>18</v>
      </c>
      <c r="I9" s="1">
        <f>'Carsberg T'!I32</f>
        <v>22.664634146341463</v>
      </c>
      <c r="J9" s="11">
        <f>'Carsberg T'!J32</f>
        <v>103</v>
      </c>
      <c r="L9" t="s">
        <v>475</v>
      </c>
      <c r="M9" s="8">
        <v>2013</v>
      </c>
    </row>
    <row r="10" spans="1:13" x14ac:dyDescent="0.15">
      <c r="A10" s="16" t="s">
        <v>347</v>
      </c>
      <c r="B10">
        <f>'Ahearne C'!B26</f>
        <v>210</v>
      </c>
      <c r="C10">
        <f>'Ahearne C'!C26</f>
        <v>182</v>
      </c>
      <c r="D10">
        <f>'Ahearne C'!D26</f>
        <v>38</v>
      </c>
      <c r="E10">
        <f>'Ahearne C'!E26</f>
        <v>15</v>
      </c>
      <c r="F10">
        <f>'Ahearne C'!F26</f>
        <v>3619</v>
      </c>
      <c r="G10">
        <f>'Ahearne C'!G26</f>
        <v>1</v>
      </c>
      <c r="H10">
        <f>'Ahearne C'!H26</f>
        <v>18</v>
      </c>
      <c r="I10" s="1">
        <f>'Ahearne C'!I26</f>
        <v>25.131944444444443</v>
      </c>
      <c r="J10" s="11">
        <f>'Ahearne C'!J26</f>
        <v>104</v>
      </c>
      <c r="K10" s="11" t="str">
        <f>IF(ISBLANK('Ahearne C'!K26),"",'Ahearne C'!K26)</f>
        <v xml:space="preserve">NO </v>
      </c>
      <c r="L10" s="11" t="str">
        <f>IF(ISBLANK('Ahearne C'!L26),"",'Ahearne C'!L26)</f>
        <v>Judd St Tigers</v>
      </c>
      <c r="M10" s="3">
        <v>2015</v>
      </c>
    </row>
    <row r="11" spans="1:13" x14ac:dyDescent="0.15">
      <c r="A11" s="16" t="s">
        <v>51</v>
      </c>
      <c r="B11">
        <f>'Gallant B'!B21</f>
        <v>124</v>
      </c>
      <c r="C11">
        <f>'Gallant B'!C21</f>
        <v>122</v>
      </c>
      <c r="D11">
        <f>'Gallant B'!D21</f>
        <v>21</v>
      </c>
      <c r="E11">
        <f>'Gallant B'!E21</f>
        <v>9</v>
      </c>
      <c r="F11">
        <f>'Gallant B'!F21</f>
        <v>3596</v>
      </c>
      <c r="G11">
        <f>'Gallant B'!G21</f>
        <v>5</v>
      </c>
      <c r="H11">
        <f>'Gallant B'!H21</f>
        <v>23</v>
      </c>
      <c r="I11" s="1">
        <f>'Gallant B'!I21</f>
        <v>35.603960396039604</v>
      </c>
      <c r="J11" s="11">
        <f>'Gallant B'!J21</f>
        <v>117</v>
      </c>
      <c r="K11" s="11" t="str">
        <f ca="1">IF(ISBLANK('Gallant B'!K21),"",'Gallant B'!K21)</f>
        <v>NO</v>
      </c>
      <c r="L11" t="s">
        <v>512</v>
      </c>
      <c r="M11" s="3">
        <v>2013</v>
      </c>
    </row>
    <row r="12" spans="1:13" x14ac:dyDescent="0.15">
      <c r="A12" s="49" t="s">
        <v>440</v>
      </c>
      <c r="B12">
        <f>'Hymas C'!B12</f>
        <v>91</v>
      </c>
      <c r="C12">
        <f>'Hymas C'!C12</f>
        <v>90</v>
      </c>
      <c r="D12">
        <f>'Hymas C'!D12</f>
        <v>24</v>
      </c>
      <c r="E12">
        <f>'Hymas C'!E12</f>
        <v>3</v>
      </c>
      <c r="F12">
        <f>'Hymas C'!F12</f>
        <v>3477</v>
      </c>
      <c r="G12">
        <f>'Hymas C'!G12</f>
        <v>8</v>
      </c>
      <c r="H12">
        <f>'Hymas C'!H12</f>
        <v>25</v>
      </c>
      <c r="I12" s="1">
        <f>'Hymas C'!I12</f>
        <v>52.682000000000002</v>
      </c>
      <c r="J12">
        <f>'Hymas C'!J12</f>
        <v>141</v>
      </c>
      <c r="K12" s="11" t="str">
        <f>IF(ISBLANK('Hymas C'!K12),"",'Hymas C'!K12)</f>
        <v>NO</v>
      </c>
      <c r="L12" t="s">
        <v>518</v>
      </c>
      <c r="M12" s="3">
        <v>2025</v>
      </c>
    </row>
    <row r="13" spans="1:13" x14ac:dyDescent="0.15">
      <c r="A13" s="16" t="s">
        <v>355</v>
      </c>
      <c r="B13">
        <f>'Taylor P'!B40</f>
        <v>415</v>
      </c>
      <c r="C13">
        <f>'Taylor P'!C40</f>
        <v>328</v>
      </c>
      <c r="D13">
        <f>'Taylor P'!D40</f>
        <v>46</v>
      </c>
      <c r="E13">
        <f>'Taylor P'!E40</f>
        <v>54</v>
      </c>
      <c r="F13">
        <f>'Taylor P'!F40</f>
        <v>3345</v>
      </c>
      <c r="G13">
        <f>'Taylor P'!G40</f>
        <v>0</v>
      </c>
      <c r="H13">
        <f>'Taylor P'!H40</f>
        <v>4</v>
      </c>
      <c r="I13" s="1">
        <f>'Taylor P'!I40</f>
        <v>11.861702127659575</v>
      </c>
      <c r="J13" s="11">
        <f>'Taylor P'!J40</f>
        <v>60</v>
      </c>
      <c r="K13" s="11" t="str">
        <f>IF(ISBLANK('Taylor P'!K40),"",'Taylor P'!K40)</f>
        <v/>
      </c>
    </row>
    <row r="14" spans="1:13" x14ac:dyDescent="0.15">
      <c r="A14" s="16" t="s">
        <v>299</v>
      </c>
      <c r="B14">
        <f>'Mimmack C'!B41</f>
        <v>639</v>
      </c>
      <c r="C14">
        <f>'Mimmack C'!C41</f>
        <v>367</v>
      </c>
      <c r="D14">
        <f>'Mimmack C'!D41</f>
        <v>128</v>
      </c>
      <c r="E14">
        <f>'Mimmack C'!E41</f>
        <v>43</v>
      </c>
      <c r="F14">
        <f>'Mimmack C'!F41</f>
        <v>3304</v>
      </c>
      <c r="G14">
        <f>'Mimmack C'!G41</f>
        <v>0</v>
      </c>
      <c r="H14">
        <f>'Mimmack C'!H41</f>
        <v>13</v>
      </c>
      <c r="I14" s="1">
        <f>'Mimmack C'!I41</f>
        <v>13.824267782426778</v>
      </c>
      <c r="J14" s="11">
        <f>'Mimmack C'!J41</f>
        <v>80</v>
      </c>
      <c r="K14" s="11" t="str">
        <f>IF(ISBLANK('Mimmack C'!K41),"",'Mimmack C'!K41)</f>
        <v/>
      </c>
    </row>
    <row r="15" spans="1:13" x14ac:dyDescent="0.15">
      <c r="A15" s="16" t="s">
        <v>350</v>
      </c>
      <c r="B15">
        <f>'Hindley C'!B25</f>
        <v>169</v>
      </c>
      <c r="C15">
        <f>'Hindley C'!C25</f>
        <v>167</v>
      </c>
      <c r="D15">
        <f>'Hindley C'!D25</f>
        <v>26</v>
      </c>
      <c r="E15">
        <f>'Hindley C'!E25</f>
        <v>9</v>
      </c>
      <c r="F15">
        <f>'Hindley C'!F25</f>
        <v>3227</v>
      </c>
      <c r="G15">
        <f>'Hindley C'!G25</f>
        <v>0</v>
      </c>
      <c r="H15">
        <f>'Hindley C'!H25</f>
        <v>8</v>
      </c>
      <c r="I15" s="1">
        <f>'Hindley C'!I25</f>
        <v>22.886524822695037</v>
      </c>
      <c r="J15">
        <f>'Hindley C'!J25</f>
        <v>82</v>
      </c>
      <c r="K15" t="str">
        <f>'Hindley C'!K25</f>
        <v>NO</v>
      </c>
      <c r="L15" t="s">
        <v>480</v>
      </c>
      <c r="M15" s="3">
        <v>1995</v>
      </c>
    </row>
    <row r="16" spans="1:13" x14ac:dyDescent="0.15">
      <c r="A16" s="16" t="s">
        <v>307</v>
      </c>
      <c r="B16">
        <f>'Wood C'!B38</f>
        <v>351</v>
      </c>
      <c r="C16">
        <f>'Wood C'!C38</f>
        <v>259</v>
      </c>
      <c r="D16">
        <f>'Wood C'!D38</f>
        <v>60</v>
      </c>
      <c r="E16">
        <f>'Wood C'!E38</f>
        <v>26</v>
      </c>
      <c r="F16">
        <f>'Wood C'!F38</f>
        <v>3033</v>
      </c>
      <c r="G16">
        <f>'Wood C'!G38</f>
        <v>0</v>
      </c>
      <c r="H16">
        <f>'Wood C'!H38</f>
        <v>5</v>
      </c>
      <c r="I16" s="1">
        <f>'Wood C'!I38</f>
        <v>15.241206030150753</v>
      </c>
      <c r="J16" s="11">
        <f>'Wood C'!J38</f>
        <v>63</v>
      </c>
      <c r="K16" s="11" t="str">
        <f>IF(ISBLANK('Wood C'!K38),"",'Wood C'!K38)</f>
        <v/>
      </c>
    </row>
    <row r="17" spans="1:17" x14ac:dyDescent="0.15">
      <c r="A17" s="16" t="s">
        <v>1</v>
      </c>
      <c r="B17">
        <f>'Gilbert J'!B33</f>
        <v>147</v>
      </c>
      <c r="C17">
        <f>'Gilbert J'!C33</f>
        <v>129</v>
      </c>
      <c r="D17">
        <f>'Gilbert J'!D33</f>
        <v>8</v>
      </c>
      <c r="E17">
        <f>'Gilbert J'!E33</f>
        <v>14</v>
      </c>
      <c r="F17">
        <f>'Gilbert J'!F33</f>
        <v>2859</v>
      </c>
      <c r="G17">
        <f>'Gilbert J'!G33</f>
        <v>3</v>
      </c>
      <c r="H17">
        <f>'Gilbert J'!H33</f>
        <v>17</v>
      </c>
      <c r="I17" s="1">
        <f>'Gilbert J'!I33</f>
        <v>23.628099173553718</v>
      </c>
      <c r="J17" s="11">
        <f>'Gilbert J'!J33</f>
        <v>132</v>
      </c>
      <c r="K17" s="11" t="str">
        <f ca="1">IF(ISBLANK('Gilbert J'!K33),"",'Gilbert J'!K33)</f>
        <v/>
      </c>
      <c r="L17" t="s">
        <v>514</v>
      </c>
      <c r="M17" s="3">
        <v>2022</v>
      </c>
      <c r="Q17" s="1"/>
    </row>
    <row r="18" spans="1:17" x14ac:dyDescent="0.15">
      <c r="A18" s="16" t="s">
        <v>464</v>
      </c>
      <c r="B18">
        <f>'Register S'!B12</f>
        <v>73</v>
      </c>
      <c r="C18">
        <f>'Register S'!C12</f>
        <v>69</v>
      </c>
      <c r="D18">
        <f>'Register S'!D12</f>
        <v>21</v>
      </c>
      <c r="E18">
        <f>'Register S'!E12</f>
        <v>4</v>
      </c>
      <c r="F18">
        <f>'Register S'!F12</f>
        <v>2629</v>
      </c>
      <c r="G18">
        <f>'Register S'!G12</f>
        <v>7</v>
      </c>
      <c r="H18">
        <f>'Register S'!H12</f>
        <v>15</v>
      </c>
      <c r="I18" s="1">
        <f>'Register S'!I12</f>
        <v>54.771000000000001</v>
      </c>
      <c r="J18">
        <f>'Register S'!J12</f>
        <v>141</v>
      </c>
      <c r="K18" s="11" t="str">
        <f>IF(ISBLANK('Register S'!K12),"",'Register S'!K12)</f>
        <v>NO</v>
      </c>
      <c r="L18" t="s">
        <v>518</v>
      </c>
      <c r="M18" s="3">
        <v>2025</v>
      </c>
    </row>
    <row r="19" spans="1:17" x14ac:dyDescent="0.15">
      <c r="A19" s="16" t="s">
        <v>247</v>
      </c>
      <c r="B19">
        <f>'Hawkins C'!B17</f>
        <v>49</v>
      </c>
      <c r="C19">
        <f>'Hawkins C'!C17</f>
        <v>52</v>
      </c>
      <c r="D19">
        <f>'Hawkins C'!D17</f>
        <v>8</v>
      </c>
      <c r="E19">
        <f>'Hawkins C'!E17</f>
        <v>4</v>
      </c>
      <c r="F19">
        <f>'Hawkins C'!F17</f>
        <v>1717</v>
      </c>
      <c r="G19">
        <f>'Hawkins C'!G17</f>
        <v>2</v>
      </c>
      <c r="H19">
        <f>'Hawkins C'!H17</f>
        <v>8</v>
      </c>
      <c r="I19" s="1">
        <f>'Hawkins C'!I17</f>
        <v>39.022727272727273</v>
      </c>
      <c r="J19">
        <f>'Hawkins C'!J17</f>
        <v>106</v>
      </c>
      <c r="K19" s="11" t="str">
        <f>IF(ISBLANK('Hawkins C'!K17),"",'Hawkins C'!K17)</f>
        <v>RNO</v>
      </c>
      <c r="L19" t="s">
        <v>515</v>
      </c>
      <c r="M19" s="3">
        <v>2018</v>
      </c>
    </row>
    <row r="20" spans="1:17" x14ac:dyDescent="0.15">
      <c r="A20" s="16" t="s">
        <v>352</v>
      </c>
      <c r="B20">
        <f>'Harris N'!B29</f>
        <v>209</v>
      </c>
      <c r="C20">
        <f>'Harris N'!C29</f>
        <v>171</v>
      </c>
      <c r="D20">
        <f>'Harris N'!D29</f>
        <v>23</v>
      </c>
      <c r="E20">
        <f>'Harris N'!E29</f>
        <v>11</v>
      </c>
      <c r="F20">
        <f>'Harris N'!F29</f>
        <v>1684</v>
      </c>
      <c r="G20">
        <f>'Harris N'!G29</f>
        <v>0</v>
      </c>
      <c r="H20">
        <f>'Harris N'!H29</f>
        <v>0</v>
      </c>
      <c r="I20" s="10">
        <f>'Harris N'!I29</f>
        <v>11.378378378378379</v>
      </c>
      <c r="J20">
        <f>'Harris N'!J29</f>
        <v>40</v>
      </c>
      <c r="K20" s="24" t="str">
        <f>IF(ISBLANK('Harris N'!K29),"",'Harris N'!K29)</f>
        <v/>
      </c>
      <c r="L20" t="s">
        <v>476</v>
      </c>
      <c r="M20" s="3">
        <v>2005</v>
      </c>
    </row>
    <row r="21" spans="1:17" x14ac:dyDescent="0.15">
      <c r="A21" s="16" t="s">
        <v>30</v>
      </c>
      <c r="B21">
        <f>'Stevens J'!B27</f>
        <v>127</v>
      </c>
      <c r="C21">
        <f>'Stevens J'!C27</f>
        <v>123</v>
      </c>
      <c r="D21">
        <f>'Stevens J'!D27</f>
        <v>15</v>
      </c>
      <c r="E21">
        <f>'Stevens J'!E27</f>
        <v>3</v>
      </c>
      <c r="F21">
        <f>'Stevens J'!F27</f>
        <v>1665</v>
      </c>
      <c r="G21">
        <f>'Stevens J'!G27</f>
        <v>0</v>
      </c>
      <c r="H21">
        <f>'Stevens J'!H27</f>
        <v>2</v>
      </c>
      <c r="I21" s="1">
        <f>'Stevens J'!I27</f>
        <v>15.416666666666666</v>
      </c>
      <c r="J21">
        <f>'Stevens J'!J27</f>
        <v>88</v>
      </c>
      <c r="K21" t="str">
        <f>'Stevens J'!K27</f>
        <v xml:space="preserve">NO </v>
      </c>
      <c r="L21" t="s">
        <v>227</v>
      </c>
      <c r="M21" s="3">
        <v>1992</v>
      </c>
    </row>
    <row r="22" spans="1:17" x14ac:dyDescent="0.15">
      <c r="A22" s="16" t="s">
        <v>255</v>
      </c>
      <c r="B22">
        <f>'Elburn A'!B19</f>
        <v>182</v>
      </c>
      <c r="C22">
        <f>'Elburn A'!C19</f>
        <v>145</v>
      </c>
      <c r="D22">
        <f>'Elburn A'!D19</f>
        <v>24</v>
      </c>
      <c r="E22">
        <f>'Elburn A'!E19</f>
        <v>18</v>
      </c>
      <c r="F22">
        <f>'Elburn A'!F19</f>
        <v>1631</v>
      </c>
      <c r="G22">
        <f>'Elburn A'!G19</f>
        <v>0</v>
      </c>
      <c r="H22">
        <f>'Elburn A'!H19</f>
        <v>6</v>
      </c>
      <c r="I22" s="1">
        <f>'Elburn A'!I19</f>
        <v>13.478999999999999</v>
      </c>
      <c r="J22">
        <f>'Elburn A'!J19</f>
        <v>84</v>
      </c>
      <c r="K22" s="11" t="str">
        <f>IF(ISBLANK('Elburn A'!K19),"",'Elburn A'!K19)</f>
        <v>NO</v>
      </c>
    </row>
    <row r="23" spans="1:17" x14ac:dyDescent="0.15">
      <c r="A23" s="16" t="s">
        <v>309</v>
      </c>
      <c r="B23" s="9">
        <f>'Barr S'!B20</f>
        <v>53</v>
      </c>
      <c r="C23" s="9">
        <f>'Barr S'!C20</f>
        <v>51</v>
      </c>
      <c r="D23" s="9">
        <f>'Barr S'!D20</f>
        <v>5</v>
      </c>
      <c r="E23" s="9">
        <f>'Barr S'!E20</f>
        <v>7</v>
      </c>
      <c r="F23" s="9">
        <f>'Barr S'!F20</f>
        <v>1571</v>
      </c>
      <c r="G23" s="9">
        <f>'Barr S'!G20</f>
        <v>3</v>
      </c>
      <c r="H23" s="9">
        <f>'Barr S'!H20</f>
        <v>10</v>
      </c>
      <c r="I23" s="10">
        <f>'Barr S'!I20</f>
        <v>34.152173913043477</v>
      </c>
      <c r="J23" s="13">
        <f>'Barr S'!J20</f>
        <v>131</v>
      </c>
      <c r="K23" s="11" t="str">
        <f>IF(ISBLANK('Barr S'!K20),"",'Barr S'!K20)</f>
        <v/>
      </c>
      <c r="L23" t="s">
        <v>510</v>
      </c>
      <c r="M23" s="3">
        <v>2009</v>
      </c>
    </row>
    <row r="24" spans="1:17" x14ac:dyDescent="0.15">
      <c r="A24" s="16" t="s">
        <v>351</v>
      </c>
      <c r="B24">
        <f>'Gomez M'!B24</f>
        <v>153</v>
      </c>
      <c r="C24">
        <f>'Gomez M'!C24</f>
        <v>166</v>
      </c>
      <c r="D24">
        <f>'Gomez M'!D24</f>
        <v>40</v>
      </c>
      <c r="E24">
        <f>'Gomez M'!E24</f>
        <v>1</v>
      </c>
      <c r="F24">
        <f>'Gomez M'!F24</f>
        <v>1508</v>
      </c>
      <c r="G24">
        <f>'Gomez M'!G24</f>
        <v>1</v>
      </c>
      <c r="H24">
        <f>'Gomez M'!H24</f>
        <v>2</v>
      </c>
      <c r="I24" s="1">
        <f>'Gomez M'!I24</f>
        <v>11.968253968253968</v>
      </c>
      <c r="J24">
        <f>'Gomez M'!J24</f>
        <v>117</v>
      </c>
      <c r="K24" t="str">
        <f>IF(ISBLANK('Gomez M'!K24),"",'Gomez M'!K24)</f>
        <v/>
      </c>
      <c r="L24" t="s">
        <v>226</v>
      </c>
      <c r="M24" s="3">
        <v>1985</v>
      </c>
    </row>
    <row r="25" spans="1:17" x14ac:dyDescent="0.15">
      <c r="A25" s="16" t="s">
        <v>427</v>
      </c>
      <c r="B25">
        <f>'Morgan-S B'!B15</f>
        <v>87</v>
      </c>
      <c r="C25">
        <f>'Morgan-S B'!C15</f>
        <v>77</v>
      </c>
      <c r="D25">
        <f>'Morgan-S B'!D15</f>
        <v>5</v>
      </c>
      <c r="E25">
        <f>'Morgan-S B'!E15</f>
        <v>6</v>
      </c>
      <c r="F25">
        <f>'Morgan-S B'!F15</f>
        <v>1441</v>
      </c>
      <c r="G25">
        <f>'Morgan-S B'!G15</f>
        <v>0</v>
      </c>
      <c r="H25">
        <f>'Morgan-S B'!H15</f>
        <v>4</v>
      </c>
      <c r="I25" s="1">
        <f>'Morgan-S B'!I15</f>
        <v>20.013888888888889</v>
      </c>
      <c r="J25">
        <f>'Morgan-S B'!J15</f>
        <v>96</v>
      </c>
      <c r="K25" t="str">
        <f>IF(ISBLANK('Morgan-S B'!K15),"",'Morgan-S B'!K15)</f>
        <v/>
      </c>
      <c r="L25" t="s">
        <v>428</v>
      </c>
      <c r="M25" s="3">
        <v>2015</v>
      </c>
    </row>
    <row r="26" spans="1:17" x14ac:dyDescent="0.15">
      <c r="A26" s="16" t="s">
        <v>158</v>
      </c>
      <c r="B26">
        <f>'Gilbert S'!B33</f>
        <v>408</v>
      </c>
      <c r="C26">
        <f>'Gilbert S'!C33</f>
        <v>221</v>
      </c>
      <c r="D26">
        <f>'Gilbert S'!D33</f>
        <v>86</v>
      </c>
      <c r="E26">
        <f>'Gilbert S'!E33</f>
        <v>43</v>
      </c>
      <c r="F26">
        <f>'Gilbert S'!F33</f>
        <v>1192</v>
      </c>
      <c r="G26">
        <f>'Gilbert S'!G33</f>
        <v>0</v>
      </c>
      <c r="H26">
        <f>'Gilbert S'!H33</f>
        <v>0</v>
      </c>
      <c r="I26" s="1">
        <f>'Gilbert S'!I33</f>
        <v>8.8296296296296291</v>
      </c>
      <c r="J26" s="11">
        <f>'Gilbert S'!J33</f>
        <v>41</v>
      </c>
      <c r="K26" s="11" t="str">
        <f>IF(ISBLANK('Gilbert S'!K33),"",'Gilbert S'!K33)</f>
        <v>NO</v>
      </c>
    </row>
    <row r="27" spans="1:17" x14ac:dyDescent="0.15">
      <c r="A27" s="16" t="s">
        <v>360</v>
      </c>
      <c r="B27">
        <f>'Ross J'!B15</f>
        <v>28</v>
      </c>
      <c r="C27">
        <f>'Ross J'!C15</f>
        <v>28</v>
      </c>
      <c r="D27">
        <f>'Ross J'!D15</f>
        <v>5</v>
      </c>
      <c r="E27">
        <f>'Ross J'!E15</f>
        <v>2</v>
      </c>
      <c r="F27">
        <f>'Ross J'!F15</f>
        <v>1132</v>
      </c>
      <c r="G27">
        <f>'Ross J'!G15</f>
        <v>2</v>
      </c>
      <c r="H27">
        <f>'Ross J'!H15</f>
        <v>7</v>
      </c>
      <c r="I27" s="1">
        <f>'Ross J'!I15</f>
        <v>49.216999999999999</v>
      </c>
      <c r="J27">
        <f>'Ross J'!J15</f>
        <v>162</v>
      </c>
      <c r="K27" s="11"/>
      <c r="L27" t="s">
        <v>517</v>
      </c>
      <c r="M27" s="3">
        <v>2020</v>
      </c>
    </row>
    <row r="28" spans="1:17" x14ac:dyDescent="0.15">
      <c r="A28" s="16" t="s">
        <v>239</v>
      </c>
      <c r="B28">
        <f>'Gallant J'!B16</f>
        <v>30</v>
      </c>
      <c r="C28">
        <f>'Gallant J'!C16</f>
        <v>27</v>
      </c>
      <c r="D28">
        <f>'Gallant J'!D16</f>
        <v>6</v>
      </c>
      <c r="E28">
        <f>'Gallant J'!E16</f>
        <v>0</v>
      </c>
      <c r="F28">
        <f>'Gallant J'!F16</f>
        <v>1093</v>
      </c>
      <c r="G28">
        <f>'Gallant J'!G16</f>
        <v>2</v>
      </c>
      <c r="H28">
        <f>'Gallant J'!H16</f>
        <v>6</v>
      </c>
      <c r="I28" s="1">
        <f>'Gallant J'!I16</f>
        <v>52.047619047619051</v>
      </c>
      <c r="J28">
        <f>'Gallant J'!J16</f>
        <v>105</v>
      </c>
      <c r="K28" s="11" t="str">
        <f>IF(ISBLANK('Gallant J'!K16),"",'Gallant J'!K16)</f>
        <v/>
      </c>
      <c r="L28" t="s">
        <v>516</v>
      </c>
      <c r="M28" s="3">
        <v>2015</v>
      </c>
    </row>
    <row r="29" spans="1:17" x14ac:dyDescent="0.15">
      <c r="A29" s="16" t="s">
        <v>159</v>
      </c>
      <c r="B29">
        <f>'Scholes P'!B35</f>
        <v>257</v>
      </c>
      <c r="C29">
        <f>'Scholes P'!C35</f>
        <v>212</v>
      </c>
      <c r="D29">
        <f>'Scholes P'!D35</f>
        <v>24</v>
      </c>
      <c r="E29">
        <f>'Scholes P'!E35</f>
        <v>60</v>
      </c>
      <c r="F29">
        <f>'Scholes P'!F35</f>
        <v>980</v>
      </c>
      <c r="G29">
        <f>'Scholes P'!G35</f>
        <v>0</v>
      </c>
      <c r="H29">
        <f>'Scholes P'!H35</f>
        <v>1</v>
      </c>
      <c r="I29" s="1">
        <f>'Scholes P'!I35</f>
        <v>5.2127659574468082</v>
      </c>
      <c r="J29" s="11">
        <f>'Scholes P'!J35</f>
        <v>66</v>
      </c>
      <c r="K29" s="11" t="str">
        <f>IF(ISBLANK('Scholes P'!K35),"",'Scholes P'!K35)</f>
        <v/>
      </c>
    </row>
    <row r="30" spans="1:17" x14ac:dyDescent="0.15">
      <c r="A30" s="16" t="s">
        <v>221</v>
      </c>
      <c r="B30">
        <f>'Booth R'!B25</f>
        <v>90</v>
      </c>
      <c r="C30">
        <f>'Booth R'!C25</f>
        <v>68</v>
      </c>
      <c r="D30">
        <f>'Booth R'!D25</f>
        <v>18</v>
      </c>
      <c r="E30">
        <f>'Booth R'!E25</f>
        <v>6</v>
      </c>
      <c r="F30">
        <f>'Booth R'!F25</f>
        <v>963</v>
      </c>
      <c r="G30">
        <f>'Booth R'!G25</f>
        <v>0</v>
      </c>
      <c r="H30">
        <f>'Booth R'!H25</f>
        <v>3</v>
      </c>
      <c r="I30" s="1">
        <f>'Booth R'!I25</f>
        <v>19.260000000000002</v>
      </c>
      <c r="J30">
        <f>'Booth R'!J25</f>
        <v>59</v>
      </c>
      <c r="K30" s="11" t="str">
        <f>IF(ISBLANK('Booth R'!K25),"",'Booth R'!K25)</f>
        <v>NO</v>
      </c>
    </row>
    <row r="31" spans="1:17" x14ac:dyDescent="0.15">
      <c r="A31" s="16" t="s">
        <v>341</v>
      </c>
      <c r="B31">
        <f>'Matthews C'!C12</f>
        <v>35</v>
      </c>
      <c r="C31">
        <f>'Matthews C'!D12</f>
        <v>37</v>
      </c>
      <c r="D31">
        <f>'Matthews C'!E12</f>
        <v>4</v>
      </c>
      <c r="E31">
        <f>'Matthews C'!F12</f>
        <v>3</v>
      </c>
      <c r="F31">
        <f>'Matthews C'!G12</f>
        <v>958</v>
      </c>
      <c r="G31">
        <f>'Matthews C'!H12</f>
        <v>0</v>
      </c>
      <c r="H31">
        <f>'Matthews C'!I12</f>
        <v>7</v>
      </c>
      <c r="I31" s="1">
        <f>'Matthews C'!J12</f>
        <v>29.03</v>
      </c>
      <c r="J31">
        <f>'Matthews C'!K12</f>
        <v>70</v>
      </c>
      <c r="K31" s="11" t="str">
        <f>IF(ISBLANK('Matthews C'!L12),"",'Matthews C'!L12)</f>
        <v>NO</v>
      </c>
    </row>
    <row r="32" spans="1:17" x14ac:dyDescent="0.15">
      <c r="A32" s="16" t="s">
        <v>311</v>
      </c>
      <c r="B32">
        <f>'Bowler T'!B20</f>
        <v>106</v>
      </c>
      <c r="C32">
        <f>'Bowler T'!C20</f>
        <v>83</v>
      </c>
      <c r="D32">
        <f>'Bowler T'!D20</f>
        <v>15</v>
      </c>
      <c r="E32">
        <f>'Bowler T'!E20</f>
        <v>18</v>
      </c>
      <c r="F32">
        <f>'Bowler T'!F20</f>
        <v>918</v>
      </c>
      <c r="G32">
        <f>'Bowler T'!G20</f>
        <v>0</v>
      </c>
      <c r="H32">
        <f>'Bowler T'!H20</f>
        <v>3</v>
      </c>
      <c r="I32" s="1">
        <f>'Bowler T'!I20</f>
        <v>13.5</v>
      </c>
      <c r="J32" s="11">
        <f>'Bowler T'!J20</f>
        <v>57</v>
      </c>
      <c r="K32" s="11" t="str">
        <f>IF(ISBLANK('Bowler T'!K20),"",'Bowler T'!K20)</f>
        <v/>
      </c>
    </row>
    <row r="33" spans="1:24" x14ac:dyDescent="0.15">
      <c r="A33" s="16" t="s">
        <v>345</v>
      </c>
      <c r="B33">
        <f>'Hutchings G'!B27</f>
        <v>161</v>
      </c>
      <c r="C33">
        <f>'Hutchings G'!C27</f>
        <v>123</v>
      </c>
      <c r="D33">
        <f>'Hutchings G'!D27</f>
        <v>25</v>
      </c>
      <c r="E33">
        <f>'Hutchings G'!E27</f>
        <v>23</v>
      </c>
      <c r="F33">
        <f>'Hutchings G'!F27</f>
        <v>734</v>
      </c>
      <c r="G33">
        <f>'Hutchings G'!G27</f>
        <v>0</v>
      </c>
      <c r="H33">
        <f>'Hutchings G'!H27</f>
        <v>1</v>
      </c>
      <c r="I33" s="1">
        <f>'Hutchings G'!I27</f>
        <v>7.4897959183673466</v>
      </c>
      <c r="J33" s="11">
        <f>'Hutchings G'!J27</f>
        <v>63</v>
      </c>
      <c r="K33" s="11" t="str">
        <f>IF(ISBLANK('Hutchings G'!K27),"",'Hutchings G'!K27)</f>
        <v>NO</v>
      </c>
    </row>
    <row r="34" spans="1:24" x14ac:dyDescent="0.15">
      <c r="A34" s="16" t="s">
        <v>328</v>
      </c>
      <c r="B34">
        <f>'Linney R'!B18</f>
        <v>20</v>
      </c>
      <c r="C34">
        <f>'Linney R'!C18</f>
        <v>19</v>
      </c>
      <c r="D34">
        <f>'Linney R'!D18</f>
        <v>1</v>
      </c>
      <c r="E34">
        <f>'Linney R'!E18</f>
        <v>1</v>
      </c>
      <c r="F34">
        <f>'Linney R'!F18</f>
        <v>666</v>
      </c>
      <c r="G34">
        <f>'Linney R'!G18</f>
        <v>1</v>
      </c>
      <c r="H34">
        <f>'Linney R'!H18</f>
        <v>2</v>
      </c>
      <c r="I34" s="1">
        <f>'Linney R'!I18</f>
        <v>37</v>
      </c>
      <c r="J34">
        <f>'Linney R'!J18</f>
        <v>111</v>
      </c>
      <c r="K34" t="str">
        <f>IF(ISBLANK('Linney R'!K18),"",'Linney R'!K18)</f>
        <v>NO</v>
      </c>
      <c r="L34" t="s">
        <v>428</v>
      </c>
      <c r="M34" s="3">
        <v>2018</v>
      </c>
    </row>
    <row r="35" spans="1:24" x14ac:dyDescent="0.15">
      <c r="A35" s="16" t="s">
        <v>254</v>
      </c>
      <c r="B35">
        <f>'Matthews K'!B18</f>
        <v>97</v>
      </c>
      <c r="C35">
        <f>'Matthews K'!C18</f>
        <v>75</v>
      </c>
      <c r="D35">
        <f>'Matthews K'!D18</f>
        <v>12</v>
      </c>
      <c r="E35">
        <f>'Matthews K'!E18</f>
        <v>18</v>
      </c>
      <c r="F35">
        <f>'Matthews K'!F18</f>
        <v>540</v>
      </c>
      <c r="G35">
        <f>'Matthews K'!G18</f>
        <v>0</v>
      </c>
      <c r="H35">
        <f>'Matthews K'!H18</f>
        <v>0</v>
      </c>
      <c r="I35" s="1">
        <f>'Matthews K'!I18</f>
        <v>8.5709999999999997</v>
      </c>
      <c r="J35">
        <f>'Matthews K'!J18</f>
        <v>28</v>
      </c>
      <c r="K35" s="11" t="str">
        <f>IF(ISBLANK('Matthews K'!K18),"",'Matthews K'!K18)</f>
        <v/>
      </c>
    </row>
    <row r="36" spans="1:24" x14ac:dyDescent="0.15">
      <c r="A36" s="16" t="s">
        <v>348</v>
      </c>
      <c r="B36">
        <f>'Sutcliffe P'!B15</f>
        <v>43</v>
      </c>
      <c r="C36">
        <f>'Sutcliffe P'!C15</f>
        <v>39</v>
      </c>
      <c r="D36">
        <f>'Sutcliffe P'!D15</f>
        <v>6</v>
      </c>
      <c r="E36">
        <f>'Sutcliffe P'!E15</f>
        <v>4</v>
      </c>
      <c r="F36">
        <f>'Sutcliffe P'!F15</f>
        <v>509</v>
      </c>
      <c r="G36">
        <f>'Sutcliffe P'!G15</f>
        <v>0</v>
      </c>
      <c r="H36">
        <f>'Sutcliffe P'!H15</f>
        <v>0</v>
      </c>
      <c r="I36" s="1">
        <f>'Sutcliffe P'!I15</f>
        <v>15.424242424242424</v>
      </c>
      <c r="J36" s="11">
        <f>'Sutcliffe P'!J15</f>
        <v>47</v>
      </c>
      <c r="K36" s="11" t="str">
        <f>IF(ISBLANK('Sutcliffe P'!K15),"",'Sutcliffe P'!K15)</f>
        <v/>
      </c>
    </row>
    <row r="37" spans="1:24" x14ac:dyDescent="0.15">
      <c r="A37" s="16" t="s">
        <v>52</v>
      </c>
      <c r="B37">
        <f>'Gallant G'!B18</f>
        <v>37</v>
      </c>
      <c r="C37">
        <f>'Gallant G'!C18</f>
        <v>26</v>
      </c>
      <c r="D37">
        <f>'Gallant G'!D18</f>
        <v>9</v>
      </c>
      <c r="E37">
        <f>'Gallant G'!E18</f>
        <v>2</v>
      </c>
      <c r="F37">
        <f>'Gallant G'!F18</f>
        <v>469</v>
      </c>
      <c r="G37">
        <f>'Gallant G'!G18</f>
        <v>0</v>
      </c>
      <c r="H37">
        <f>'Gallant G'!H18</f>
        <v>2</v>
      </c>
      <c r="I37" s="1">
        <f>'Gallant G'!I18</f>
        <v>27.588235294117649</v>
      </c>
      <c r="J37" s="11">
        <f>'Gallant G'!J18</f>
        <v>76</v>
      </c>
      <c r="K37" s="11" t="str">
        <f>IF(ISBLANK('Gallant G'!K18),"",'Gallant G'!K18)</f>
        <v/>
      </c>
    </row>
    <row r="38" spans="1:24" x14ac:dyDescent="0.15">
      <c r="A38" s="16" t="s">
        <v>274</v>
      </c>
      <c r="B38">
        <f>'Slemming W'!B18</f>
        <v>13</v>
      </c>
      <c r="C38">
        <f>'Slemming W'!C18</f>
        <v>9</v>
      </c>
      <c r="D38">
        <f>'Slemming W'!D18</f>
        <v>4</v>
      </c>
      <c r="E38">
        <f>'Slemming W'!E18</f>
        <v>1</v>
      </c>
      <c r="F38">
        <f>'Slemming W'!F18</f>
        <v>427</v>
      </c>
      <c r="G38">
        <f>'Slemming W'!G18</f>
        <v>2</v>
      </c>
      <c r="H38">
        <f>'Slemming W'!H18</f>
        <v>1</v>
      </c>
      <c r="I38" s="53">
        <f>'Slemming W'!I18</f>
        <v>85.4</v>
      </c>
      <c r="J38">
        <f>'Slemming W'!J18</f>
        <v>119</v>
      </c>
      <c r="K38" t="str">
        <f>'Slemming W'!K18</f>
        <v>NO</v>
      </c>
      <c r="L38" t="s">
        <v>516</v>
      </c>
      <c r="M38" s="3">
        <v>2015</v>
      </c>
    </row>
    <row r="39" spans="1:24" x14ac:dyDescent="0.15">
      <c r="A39" s="49" t="s">
        <v>460</v>
      </c>
      <c r="B39">
        <f>'Hymas D'!B12</f>
        <v>14</v>
      </c>
      <c r="C39">
        <f>'Hymas D'!C12</f>
        <v>10</v>
      </c>
      <c r="D39">
        <f>'Hymas D'!D12</f>
        <v>2</v>
      </c>
      <c r="E39">
        <f>'Hymas D'!E12</f>
        <v>0</v>
      </c>
      <c r="F39">
        <f>'Hymas D'!F12</f>
        <v>323</v>
      </c>
      <c r="G39">
        <f>'Hymas D'!G12</f>
        <v>1</v>
      </c>
      <c r="H39">
        <f>'Hymas D'!H12</f>
        <v>2</v>
      </c>
      <c r="I39" s="1">
        <f>'Hymas D'!I12</f>
        <v>40.375</v>
      </c>
      <c r="J39">
        <f>'Hymas D'!J12</f>
        <v>122</v>
      </c>
      <c r="K39" s="11" t="str">
        <f>IF(ISBLANK('Hymas D'!K7),"",'Hymas D'!K7)</f>
        <v/>
      </c>
      <c r="L39" t="s">
        <v>518</v>
      </c>
      <c r="M39" s="3">
        <v>2025</v>
      </c>
    </row>
    <row r="40" spans="1:24" x14ac:dyDescent="0.15">
      <c r="A40" s="49" t="s">
        <v>378</v>
      </c>
      <c r="B40">
        <f>'Goff J'!B13</f>
        <v>7</v>
      </c>
      <c r="C40">
        <f>'Goff J'!C13</f>
        <v>7</v>
      </c>
      <c r="D40">
        <f>'Goff J'!D13</f>
        <v>0</v>
      </c>
      <c r="E40">
        <f>'Goff J'!E13</f>
        <v>1</v>
      </c>
      <c r="F40">
        <f>'Goff J'!F13</f>
        <v>322</v>
      </c>
      <c r="G40">
        <f>'Goff J'!G13</f>
        <v>0</v>
      </c>
      <c r="H40">
        <f>'Goff J'!H13</f>
        <v>3</v>
      </c>
      <c r="I40" s="1">
        <f>'Goff J'!I13</f>
        <v>46</v>
      </c>
      <c r="J40" s="11">
        <f>'Goff J'!J13</f>
        <v>94</v>
      </c>
      <c r="K40" t="str">
        <f>IF(ISBLANK('Goff J'!K13),"",'Goff J'!K13)</f>
        <v/>
      </c>
    </row>
    <row r="41" spans="1:24" x14ac:dyDescent="0.15">
      <c r="A41" s="49" t="s">
        <v>384</v>
      </c>
      <c r="B41">
        <f>'Holland R'!B16</f>
        <v>48</v>
      </c>
      <c r="C41">
        <f>'Holland R'!C16</f>
        <v>35</v>
      </c>
      <c r="D41">
        <f>'Holland R'!D16</f>
        <v>11</v>
      </c>
      <c r="E41">
        <f>'Holland R'!E16</f>
        <v>2</v>
      </c>
      <c r="F41">
        <f>'Holland R'!F16</f>
        <v>313</v>
      </c>
      <c r="G41">
        <f>'Holland R'!G16</f>
        <v>0</v>
      </c>
      <c r="H41">
        <f>'Holland R'!H16</f>
        <v>0</v>
      </c>
      <c r="I41" s="1">
        <f>'Holland R'!I16</f>
        <v>13.041666666666666</v>
      </c>
      <c r="J41">
        <f>'Holland R'!J16</f>
        <v>30</v>
      </c>
      <c r="K41" t="str">
        <f>'Holland R'!K16</f>
        <v>NO</v>
      </c>
    </row>
    <row r="42" spans="1:24" x14ac:dyDescent="0.15">
      <c r="A42" s="49" t="s">
        <v>496</v>
      </c>
      <c r="B42">
        <f>'Alexander E'!B11</f>
        <v>5</v>
      </c>
      <c r="C42">
        <f>'Alexander E'!C11</f>
        <v>5</v>
      </c>
      <c r="D42">
        <f>'Alexander E'!D11</f>
        <v>3</v>
      </c>
      <c r="E42">
        <f>'Alexander E'!E11</f>
        <v>1</v>
      </c>
      <c r="F42">
        <f>'Alexander E'!F11</f>
        <v>287</v>
      </c>
      <c r="G42">
        <f>'Alexander E'!G11</f>
        <v>2</v>
      </c>
      <c r="H42">
        <f>'Alexander E'!H11</f>
        <v>1</v>
      </c>
      <c r="I42" s="10">
        <f>'Alexander E'!I11</f>
        <v>143.5</v>
      </c>
      <c r="J42">
        <f>'Alexander E'!J11</f>
        <v>109</v>
      </c>
      <c r="K42" t="str">
        <f>IF(ISBLANK('Alexander E'!K11),"",'Alexander E'!K11)</f>
        <v>NO</v>
      </c>
      <c r="L42" t="s">
        <v>519</v>
      </c>
      <c r="M42" s="3">
        <v>2023</v>
      </c>
    </row>
    <row r="43" spans="1:24" x14ac:dyDescent="0.15">
      <c r="A43" s="49" t="s">
        <v>558</v>
      </c>
      <c r="B43">
        <f>'Inns K'!B10</f>
        <v>29</v>
      </c>
      <c r="C43">
        <f>'Inns K'!C10</f>
        <v>23</v>
      </c>
      <c r="D43">
        <f>'Inns K'!D10</f>
        <v>1</v>
      </c>
      <c r="E43">
        <f>'Inns K'!E10</f>
        <v>6</v>
      </c>
      <c r="F43">
        <f>'Inns K'!F10</f>
        <v>198</v>
      </c>
      <c r="G43">
        <f>'Inns K'!G10</f>
        <v>0</v>
      </c>
      <c r="H43">
        <f>'Inns K'!H10</f>
        <v>0</v>
      </c>
      <c r="I43" s="1">
        <f>'Inns K'!I10</f>
        <v>9</v>
      </c>
      <c r="J43">
        <f>'Inns K'!J10</f>
        <v>39</v>
      </c>
      <c r="K43" s="11" t="str">
        <f>IF(ISBLANK('Inns K'!K10),"",'Inns K'!K10)</f>
        <v/>
      </c>
    </row>
    <row r="44" spans="1:24" x14ac:dyDescent="0.15">
      <c r="A44" s="16" t="s">
        <v>321</v>
      </c>
      <c r="B44">
        <f>'Sims A'!B13</f>
        <v>21</v>
      </c>
      <c r="C44">
        <f>'Sims A'!C13</f>
        <v>17</v>
      </c>
      <c r="D44">
        <f>'Sims A'!D13</f>
        <v>6</v>
      </c>
      <c r="E44">
        <f>'Sims A'!E13</f>
        <v>2</v>
      </c>
      <c r="F44">
        <f>'Sims A'!F13</f>
        <v>175</v>
      </c>
      <c r="G44">
        <f>'Sims A'!G13</f>
        <v>0</v>
      </c>
      <c r="H44">
        <f>'Sims A'!H13</f>
        <v>0</v>
      </c>
      <c r="I44" s="1">
        <f>'Sims A'!I13</f>
        <v>15.909090909090908</v>
      </c>
      <c r="J44" s="11">
        <f>'Sims A'!J13</f>
        <v>37</v>
      </c>
      <c r="K44" s="11" t="str">
        <f>IF(ISBLANK('Sims A'!K13),"",'Sims A'!K13)</f>
        <v/>
      </c>
    </row>
    <row r="45" spans="1:24" x14ac:dyDescent="0.15">
      <c r="A45" s="16" t="s">
        <v>495</v>
      </c>
      <c r="B45">
        <f>'Borman T'!B13</f>
        <v>53</v>
      </c>
      <c r="C45">
        <f>'Borman T'!C13</f>
        <v>30</v>
      </c>
      <c r="D45">
        <f>'Borman T'!D13</f>
        <v>14</v>
      </c>
      <c r="E45">
        <f>'Borman T'!E13</f>
        <v>4</v>
      </c>
      <c r="F45">
        <f>'Borman T'!F13</f>
        <v>165</v>
      </c>
      <c r="G45">
        <f>'Borman T'!G13</f>
        <v>0</v>
      </c>
      <c r="H45">
        <f>'Borman T'!H13</f>
        <v>0</v>
      </c>
      <c r="I45" s="1">
        <f>'Borman T'!I13</f>
        <v>10.3125</v>
      </c>
      <c r="J45">
        <f>'Borman T'!J13</f>
        <v>19</v>
      </c>
      <c r="K45" s="11" t="str">
        <f>IF(ISBLANK('Borman T'!K13),"",'Borman T'!K13)</f>
        <v/>
      </c>
    </row>
    <row r="46" spans="1:24" x14ac:dyDescent="0.15">
      <c r="A46" s="49" t="s">
        <v>479</v>
      </c>
      <c r="B46">
        <f>'Little S'!B11</f>
        <v>32</v>
      </c>
      <c r="C46">
        <f>'Little S'!C11</f>
        <v>20</v>
      </c>
      <c r="D46">
        <f>'Little S'!D11</f>
        <v>4</v>
      </c>
      <c r="E46">
        <f>'Little S'!E11</f>
        <v>1</v>
      </c>
      <c r="F46">
        <f>'Little S'!F11</f>
        <v>162</v>
      </c>
      <c r="G46">
        <f>'Little S'!G11</f>
        <v>0</v>
      </c>
      <c r="H46">
        <f>'Little S'!H11</f>
        <v>0</v>
      </c>
      <c r="I46" s="1">
        <f>'Little S'!I11</f>
        <v>10.125</v>
      </c>
      <c r="J46">
        <f>'Little S'!J11</f>
        <v>24</v>
      </c>
      <c r="K46" s="11" t="str">
        <f>IF(ISBLANK('Little S'!K11),"",'Little S'!K11)</f>
        <v/>
      </c>
    </row>
    <row r="47" spans="1:24" x14ac:dyDescent="0.15">
      <c r="A47" s="16" t="s">
        <v>346</v>
      </c>
      <c r="B47">
        <f>'Russell T'!B16</f>
        <v>75</v>
      </c>
      <c r="C47">
        <f>'Russell T'!C16</f>
        <v>27</v>
      </c>
      <c r="D47">
        <f>'Russell T'!D16</f>
        <v>14</v>
      </c>
      <c r="E47">
        <f>'Russell T'!E16</f>
        <v>6</v>
      </c>
      <c r="F47">
        <f>'Russell T'!F16</f>
        <v>105</v>
      </c>
      <c r="G47">
        <f>'Russell T'!G16</f>
        <v>0</v>
      </c>
      <c r="H47">
        <f>'Russell T'!H16</f>
        <v>0</v>
      </c>
      <c r="I47" s="1">
        <f>'Russell T'!I16</f>
        <v>8.0769230769230766</v>
      </c>
      <c r="J47" s="11">
        <f>'Russell T'!J16</f>
        <v>34</v>
      </c>
      <c r="L47" s="11" t="s">
        <v>226</v>
      </c>
      <c r="M47" s="3">
        <v>2012</v>
      </c>
      <c r="W47"/>
      <c r="X47" s="3"/>
    </row>
    <row r="48" spans="1:24" x14ac:dyDescent="0.15">
      <c r="A48" s="16" t="s">
        <v>0</v>
      </c>
      <c r="B48">
        <f>'Stevens P'!B15</f>
        <v>25</v>
      </c>
      <c r="C48">
        <f>'Stevens P'!C15</f>
        <v>20</v>
      </c>
      <c r="D48">
        <f>'Stevens P'!D15</f>
        <v>6</v>
      </c>
      <c r="E48">
        <f>'Stevens P'!E15</f>
        <v>5</v>
      </c>
      <c r="F48">
        <f>'Stevens P'!F15</f>
        <v>86</v>
      </c>
      <c r="G48">
        <f>'Stevens P'!G15</f>
        <v>0</v>
      </c>
      <c r="H48">
        <f>'Stevens P'!H15</f>
        <v>0</v>
      </c>
      <c r="I48" s="1">
        <f>'Stevens P'!I15</f>
        <v>6.1428571428571432</v>
      </c>
      <c r="J48" s="11">
        <f>'Stevens P'!J15</f>
        <v>18</v>
      </c>
      <c r="K48" s="11" t="str">
        <f>IF(ISBLANK('Stevens P'!K15),"",'Stevens P'!K15)</f>
        <v/>
      </c>
      <c r="W48"/>
      <c r="X48" s="3"/>
    </row>
    <row r="49" spans="1:24" x14ac:dyDescent="0.15">
      <c r="A49" s="16" t="s">
        <v>357</v>
      </c>
      <c r="B49">
        <f>'Bingham J'!B17</f>
        <v>38</v>
      </c>
      <c r="C49">
        <f>'Bingham J'!C17</f>
        <v>22</v>
      </c>
      <c r="D49">
        <f>'Bingham J'!D17</f>
        <v>4</v>
      </c>
      <c r="E49">
        <f>'Bingham J'!E17</f>
        <v>7</v>
      </c>
      <c r="F49">
        <f>'Bingham J'!F17</f>
        <v>75</v>
      </c>
      <c r="G49">
        <f>'Bingham J'!G17</f>
        <v>0</v>
      </c>
      <c r="H49" s="11">
        <f>'Bingham J'!H17</f>
        <v>0</v>
      </c>
      <c r="I49" s="1">
        <f>'Bingham J'!I17</f>
        <v>4.1669999999999998</v>
      </c>
      <c r="J49" s="11">
        <f>'Bingham J'!J17</f>
        <v>44</v>
      </c>
      <c r="K49" s="11"/>
      <c r="W49"/>
      <c r="X49" s="3"/>
    </row>
    <row r="50" spans="1:24" x14ac:dyDescent="0.15">
      <c r="A50" s="16" t="s">
        <v>224</v>
      </c>
      <c r="B50">
        <f>'Drever A'!C20</f>
        <v>45</v>
      </c>
      <c r="C50">
        <f>'Drever A'!D20</f>
        <v>24</v>
      </c>
      <c r="D50">
        <f>'Drever A'!E20</f>
        <v>8</v>
      </c>
      <c r="E50">
        <f>'Drever A'!F20</f>
        <v>6</v>
      </c>
      <c r="F50">
        <f>'Drever A'!G20</f>
        <v>71</v>
      </c>
      <c r="G50">
        <f>'Drever A'!H20</f>
        <v>0</v>
      </c>
      <c r="H50">
        <f>'Drever A'!I20</f>
        <v>0</v>
      </c>
      <c r="I50" s="1">
        <f>'Drever A'!J20</f>
        <v>4.4375</v>
      </c>
      <c r="J50">
        <f>'Drever A'!K20</f>
        <v>15</v>
      </c>
      <c r="K50" s="11" t="str">
        <f>IF(ISBLANK('Drever A'!L20),"",'Drever A'!L20)</f>
        <v/>
      </c>
      <c r="W50"/>
      <c r="X50" s="3"/>
    </row>
    <row r="51" spans="1:24" x14ac:dyDescent="0.15">
      <c r="A51" s="49" t="s">
        <v>557</v>
      </c>
      <c r="B51">
        <f>'Inns R'!B10</f>
        <v>31</v>
      </c>
      <c r="C51">
        <f>'Inns R'!C10</f>
        <v>21</v>
      </c>
      <c r="D51">
        <f>'Inns R'!D10</f>
        <v>3</v>
      </c>
      <c r="E51">
        <f>'Inns R'!E10</f>
        <v>7</v>
      </c>
      <c r="F51">
        <f>'Inns R'!F10</f>
        <v>46</v>
      </c>
      <c r="G51">
        <f>'Inns R'!G10</f>
        <v>0</v>
      </c>
      <c r="H51">
        <f>'Inns R'!H10</f>
        <v>0</v>
      </c>
      <c r="I51" s="1">
        <f>'Inns R'!I10</f>
        <v>2.556</v>
      </c>
      <c r="J51" s="11">
        <f>'Inns R'!J10</f>
        <v>10</v>
      </c>
      <c r="K51" s="11" t="str">
        <f>IF(ISBLANK('Inns R'!K10),"",'Inns R'!K10)</f>
        <v/>
      </c>
      <c r="W51"/>
      <c r="X51" s="3"/>
    </row>
    <row r="52" spans="1:24" x14ac:dyDescent="0.15">
      <c r="A52" s="16" t="s">
        <v>453</v>
      </c>
      <c r="B52">
        <f>'Roberts K'!B11</f>
        <v>18</v>
      </c>
      <c r="C52">
        <f>'Roberts K'!C11</f>
        <v>11</v>
      </c>
      <c r="D52">
        <f>'Roberts K'!D11</f>
        <v>4</v>
      </c>
      <c r="E52">
        <f>'Roberts K'!E11</f>
        <v>4</v>
      </c>
      <c r="F52">
        <f>'Roberts K'!F11</f>
        <v>44</v>
      </c>
      <c r="G52">
        <f>'Roberts K'!G11</f>
        <v>0</v>
      </c>
      <c r="H52">
        <f>'Roberts K'!H11</f>
        <v>0</v>
      </c>
      <c r="I52" s="1">
        <f>'Roberts K'!I11</f>
        <v>6.2859999999999996</v>
      </c>
      <c r="J52">
        <f>'Roberts K'!J11</f>
        <v>23</v>
      </c>
      <c r="K52" s="11" t="str">
        <f>IF(ISBLANK('Roberts K'!K7),"",'Roberts K'!K7)</f>
        <v>NO</v>
      </c>
      <c r="W52"/>
      <c r="X52" s="3"/>
    </row>
    <row r="53" spans="1:24" x14ac:dyDescent="0.15">
      <c r="A53" s="16" t="s">
        <v>284</v>
      </c>
      <c r="B53">
        <f>'Akers V'!B17</f>
        <v>14</v>
      </c>
      <c r="C53">
        <f>'Akers V'!C17</f>
        <v>9</v>
      </c>
      <c r="D53">
        <f>'Akers V'!D17</f>
        <v>4</v>
      </c>
      <c r="E53">
        <f>'Akers V'!E17</f>
        <v>2</v>
      </c>
      <c r="F53">
        <f>'Akers V'!F17</f>
        <v>42</v>
      </c>
      <c r="G53">
        <f>'Akers V'!G17</f>
        <v>0</v>
      </c>
      <c r="H53">
        <f>'Akers V'!H17</f>
        <v>0</v>
      </c>
      <c r="I53" s="1">
        <f>'Akers V'!I17</f>
        <v>8.4</v>
      </c>
      <c r="J53">
        <f>'Akers V'!J17</f>
        <v>16</v>
      </c>
      <c r="K53" s="11" t="str">
        <f>IF(ISBLANK('Akers V'!K39),"",'Akers V'!K39)</f>
        <v/>
      </c>
      <c r="W53"/>
      <c r="X53" s="3"/>
    </row>
    <row r="54" spans="1:24" x14ac:dyDescent="0.15">
      <c r="A54" s="49" t="s">
        <v>461</v>
      </c>
      <c r="B54">
        <f>'Vivian M'!B12</f>
        <v>14</v>
      </c>
      <c r="C54">
        <f>'Vivian M'!C12</f>
        <v>10</v>
      </c>
      <c r="D54">
        <f>'Vivian M'!D12</f>
        <v>1</v>
      </c>
      <c r="E54">
        <f>'Vivian M'!E12</f>
        <v>1</v>
      </c>
      <c r="F54">
        <f>'Vivian M'!F12</f>
        <v>39</v>
      </c>
      <c r="G54">
        <f>'Vivian M'!G12</f>
        <v>0</v>
      </c>
      <c r="H54">
        <f>'Vivian M'!H12</f>
        <v>0</v>
      </c>
      <c r="I54" s="1">
        <f>'Vivian M'!I12</f>
        <v>4.3330000000000002</v>
      </c>
      <c r="J54">
        <f>'Vivian M'!J12</f>
        <v>13</v>
      </c>
      <c r="K54" s="11" t="str">
        <f>IF(ISBLANK('Hymas D'!K11),"",'Hymas D'!K11)</f>
        <v/>
      </c>
      <c r="W54"/>
      <c r="X54" s="3"/>
    </row>
    <row r="55" spans="1:24" x14ac:dyDescent="0.15">
      <c r="A55" s="49" t="s">
        <v>508</v>
      </c>
      <c r="B55">
        <f>'Borman J'!B11</f>
        <v>17</v>
      </c>
      <c r="C55">
        <f>'Borman J'!C11</f>
        <v>11</v>
      </c>
      <c r="D55">
        <f>'Borman J'!D11</f>
        <v>3</v>
      </c>
      <c r="E55">
        <f>'Borman J'!E11</f>
        <v>4</v>
      </c>
      <c r="F55">
        <f>'Borman J'!F11</f>
        <v>36</v>
      </c>
      <c r="G55">
        <f>'Borman J'!G11</f>
        <v>0</v>
      </c>
      <c r="H55">
        <f>'Borman J'!H11</f>
        <v>0</v>
      </c>
      <c r="I55" s="1">
        <f>'Borman J'!I11</f>
        <v>4.5</v>
      </c>
      <c r="J55">
        <f>'Borman J'!J11</f>
        <v>19</v>
      </c>
      <c r="K55" s="11"/>
      <c r="W55"/>
      <c r="X55" s="3"/>
    </row>
    <row r="56" spans="1:24" x14ac:dyDescent="0.15">
      <c r="A56" s="16" t="s">
        <v>275</v>
      </c>
      <c r="B56">
        <f>'Silk R'!B13</f>
        <v>27</v>
      </c>
      <c r="C56">
        <f>'Silk R'!C13</f>
        <v>13</v>
      </c>
      <c r="D56">
        <f>'Silk R'!D13</f>
        <v>4</v>
      </c>
      <c r="E56">
        <f>'Silk R'!E13</f>
        <v>7</v>
      </c>
      <c r="F56">
        <f>'Silk R'!F13</f>
        <v>29</v>
      </c>
      <c r="G56">
        <f>'Silk R'!G13</f>
        <v>0</v>
      </c>
      <c r="H56">
        <f>'Silk R'!H13</f>
        <v>0</v>
      </c>
      <c r="I56" s="1">
        <f>'Silk R'!I13</f>
        <v>3.222</v>
      </c>
      <c r="J56">
        <f>'Silk R'!J13</f>
        <v>12</v>
      </c>
      <c r="K56" s="11" t="str">
        <f>IF(ISBLANK('Silk R'!K13),"",'Silk R'!K13)</f>
        <v>NO</v>
      </c>
      <c r="W56"/>
      <c r="X56" s="3"/>
    </row>
    <row r="57" spans="1:24" x14ac:dyDescent="0.15">
      <c r="A57" s="16" t="s">
        <v>507</v>
      </c>
      <c r="B57">
        <f>'Giles M'!B11</f>
        <v>10</v>
      </c>
      <c r="C57">
        <f>'Giles M'!C11</f>
        <v>4</v>
      </c>
      <c r="D57">
        <f>'Giles M'!D11</f>
        <v>3</v>
      </c>
      <c r="E57">
        <f>'Giles M'!E11</f>
        <v>0</v>
      </c>
      <c r="F57">
        <f>'Giles M'!F11</f>
        <v>7</v>
      </c>
      <c r="G57">
        <f>'Giles M'!G11</f>
        <v>0</v>
      </c>
      <c r="H57">
        <f>'Giles M'!H11</f>
        <v>0</v>
      </c>
      <c r="I57">
        <f>'Giles M'!I11</f>
        <v>7</v>
      </c>
      <c r="J57">
        <f>'Giles M'!J11</f>
        <v>5</v>
      </c>
      <c r="K57" s="11" t="str">
        <f>IF(ISBLANK('Giles M'!K11),"",'Giles M'!K11)</f>
        <v>NO</v>
      </c>
      <c r="W57"/>
      <c r="X57" s="3"/>
    </row>
    <row r="58" spans="1:24" x14ac:dyDescent="0.15">
      <c r="A58" s="49" t="s">
        <v>379</v>
      </c>
      <c r="B58">
        <f>'Goodlife M'!B11</f>
        <v>5</v>
      </c>
      <c r="C58">
        <f>'Goodlife M'!C11</f>
        <v>3</v>
      </c>
      <c r="D58">
        <f>'Goodlife M'!D11</f>
        <v>0</v>
      </c>
      <c r="E58">
        <f>'Goodlife M'!E11</f>
        <v>0</v>
      </c>
      <c r="F58">
        <f>'Goodlife M'!F11</f>
        <v>6</v>
      </c>
      <c r="G58">
        <f>'Goodlife M'!G11</f>
        <v>0</v>
      </c>
      <c r="H58">
        <f>'Goodlife M'!H11</f>
        <v>0</v>
      </c>
      <c r="I58" s="1">
        <f>'Goodlife M'!I11</f>
        <v>2</v>
      </c>
      <c r="J58" s="11">
        <f>'Goodlife M'!J11</f>
        <v>4</v>
      </c>
      <c r="K58" s="11" t="str">
        <f>IF(ISBLANK('Goodlife M'!K11),"",'Goodlife M'!K11)</f>
        <v/>
      </c>
      <c r="W58"/>
      <c r="X58" s="3"/>
    </row>
    <row r="59" spans="1:24" x14ac:dyDescent="0.15">
      <c r="G59" s="1"/>
    </row>
    <row r="60" spans="1:24" x14ac:dyDescent="0.15">
      <c r="A60" s="5" t="s">
        <v>57</v>
      </c>
    </row>
    <row r="61" spans="1:24" x14ac:dyDescent="0.15">
      <c r="A61" s="5"/>
      <c r="B61" s="6" t="s">
        <v>58</v>
      </c>
      <c r="C61" s="6" t="s">
        <v>59</v>
      </c>
      <c r="D61" s="6" t="s">
        <v>60</v>
      </c>
      <c r="E61" s="6" t="s">
        <v>34</v>
      </c>
      <c r="F61" s="6" t="s">
        <v>46</v>
      </c>
      <c r="G61" s="7" t="s">
        <v>63</v>
      </c>
      <c r="H61" s="7" t="s">
        <v>64</v>
      </c>
      <c r="I61" s="7" t="s">
        <v>36</v>
      </c>
      <c r="J61" s="6" t="s">
        <v>61</v>
      </c>
      <c r="K61" s="5"/>
      <c r="L61" s="5" t="s">
        <v>569</v>
      </c>
      <c r="M61" s="6" t="s">
        <v>99</v>
      </c>
    </row>
    <row r="62" spans="1:24" s="5" customFormat="1" x14ac:dyDescent="0.15">
      <c r="A62" s="16" t="s">
        <v>299</v>
      </c>
      <c r="B62" s="11">
        <f>'Mimmack C'!B102</f>
        <v>5513.6667000000007</v>
      </c>
      <c r="C62">
        <f>'Mimmack C'!C102</f>
        <v>1313</v>
      </c>
      <c r="D62">
        <f>'Mimmack C'!D102</f>
        <v>1159</v>
      </c>
      <c r="E62">
        <f>'Mimmack C'!E102</f>
        <v>16672</v>
      </c>
      <c r="F62">
        <f>'Mimmack C'!F102</f>
        <v>38</v>
      </c>
      <c r="G62" s="1">
        <f>'Mimmack C'!G102</f>
        <v>3.0237591256649585</v>
      </c>
      <c r="H62" s="1">
        <f>'Mimmack C'!H102</f>
        <v>28.543572217428821</v>
      </c>
      <c r="I62" s="1">
        <f>'Mimmack C'!I102</f>
        <v>14.384814495254529</v>
      </c>
      <c r="J62" s="4" t="str">
        <f>'Mimmack C'!J102</f>
        <v>9--10</v>
      </c>
      <c r="K62"/>
      <c r="L62" t="s">
        <v>521</v>
      </c>
      <c r="M62" s="3">
        <v>1995</v>
      </c>
      <c r="N62" s="6"/>
      <c r="O62" s="6"/>
      <c r="P62" s="6"/>
      <c r="Q62" s="6"/>
      <c r="R62" s="7"/>
      <c r="S62" s="7"/>
      <c r="T62" s="7"/>
      <c r="W62" s="6"/>
    </row>
    <row r="63" spans="1:24" x14ac:dyDescent="0.15">
      <c r="A63" s="16" t="s">
        <v>295</v>
      </c>
      <c r="B63" s="11">
        <f>'Barnard A'!B73</f>
        <v>2731.8</v>
      </c>
      <c r="C63">
        <f>'Barnard A'!C73</f>
        <v>482</v>
      </c>
      <c r="D63">
        <f>'Barnard A'!D73</f>
        <v>595</v>
      </c>
      <c r="E63">
        <f>'Barnard A'!E73</f>
        <v>10739</v>
      </c>
      <c r="F63">
        <f>'Barnard A'!F73</f>
        <v>11</v>
      </c>
      <c r="G63" s="1">
        <f>'Barnard A'!G73</f>
        <v>3.9311076945603629</v>
      </c>
      <c r="H63" s="1">
        <f>'Barnard A'!H73</f>
        <v>27.547563025210088</v>
      </c>
      <c r="I63" s="1">
        <f>'Barnard A'!I73</f>
        <v>18.048739495798319</v>
      </c>
      <c r="J63" s="4" t="str">
        <f>'Barnard A'!J73</f>
        <v>6--17</v>
      </c>
      <c r="K63" s="4"/>
      <c r="L63" t="str">
        <f>'Barnard A'!K73</f>
        <v>Nazeing Common</v>
      </c>
      <c r="M63" s="8">
        <v>2016</v>
      </c>
      <c r="Q63" s="11"/>
      <c r="R63" s="1"/>
      <c r="S63" s="1"/>
      <c r="T63" s="1"/>
      <c r="U63" s="4"/>
    </row>
    <row r="64" spans="1:24" x14ac:dyDescent="0.15">
      <c r="A64" s="16" t="s">
        <v>48</v>
      </c>
      <c r="B64" s="11">
        <f>'Harris N'!B75</f>
        <v>2380.3000000000002</v>
      </c>
      <c r="C64" s="11">
        <f>'Harris N'!C75</f>
        <v>382</v>
      </c>
      <c r="D64" s="11">
        <f>'Harris N'!D75</f>
        <v>418</v>
      </c>
      <c r="E64" s="11">
        <f>'Harris N'!E75</f>
        <v>7960</v>
      </c>
      <c r="F64" s="11">
        <f>'Harris N'!F75</f>
        <v>8</v>
      </c>
      <c r="G64" s="1">
        <f>'Harris N'!G75</f>
        <v>3.3441162878628741</v>
      </c>
      <c r="H64" s="1">
        <f>'Harris N'!H75</f>
        <v>34.166985645933018</v>
      </c>
      <c r="I64" s="1">
        <f>'Harris N'!I75</f>
        <v>19.043062200956939</v>
      </c>
      <c r="J64" s="8" t="str">
        <f>'Harris N'!J75</f>
        <v>7--38</v>
      </c>
      <c r="L64" t="s">
        <v>523</v>
      </c>
      <c r="M64" s="3">
        <v>2005</v>
      </c>
      <c r="Q64" s="11"/>
      <c r="R64" s="1"/>
      <c r="S64" s="1"/>
      <c r="T64" s="1"/>
      <c r="U64" s="4"/>
    </row>
    <row r="65" spans="1:21" x14ac:dyDescent="0.15">
      <c r="A65" s="16" t="s">
        <v>307</v>
      </c>
      <c r="B65" s="11">
        <f>'Wood C'!B96</f>
        <v>1927.5</v>
      </c>
      <c r="C65">
        <f>'Wood C'!C96</f>
        <v>298</v>
      </c>
      <c r="D65">
        <f>'Wood C'!D96</f>
        <v>400</v>
      </c>
      <c r="E65">
        <f>'Wood C'!E96</f>
        <v>8156</v>
      </c>
      <c r="F65">
        <f>'Wood C'!F96</f>
        <v>13</v>
      </c>
      <c r="G65" s="1">
        <f>'Wood C'!G96</f>
        <v>4.2313878080415046</v>
      </c>
      <c r="H65" s="1">
        <f>'Wood C'!H96</f>
        <v>28.912500000000001</v>
      </c>
      <c r="I65" s="1">
        <f>'Wood C'!I96</f>
        <v>20.39</v>
      </c>
      <c r="J65" s="4" t="str">
        <f>'Wood C'!J96</f>
        <v>8 -- 44</v>
      </c>
      <c r="L65" t="s">
        <v>524</v>
      </c>
      <c r="M65" s="3">
        <v>1999</v>
      </c>
      <c r="Q65" s="11"/>
      <c r="R65" s="1"/>
      <c r="S65" s="1"/>
      <c r="T65" s="1"/>
      <c r="U65" s="4"/>
    </row>
    <row r="66" spans="1:21" x14ac:dyDescent="0.15">
      <c r="A66" s="16" t="s">
        <v>53</v>
      </c>
      <c r="B66" s="11">
        <f>'Gomez M'!B65</f>
        <v>2018.3999999999999</v>
      </c>
      <c r="C66">
        <f>'Gomez M'!C65</f>
        <v>369</v>
      </c>
      <c r="D66">
        <f>'Gomez M'!D65</f>
        <v>397</v>
      </c>
      <c r="E66">
        <f>'Gomez M'!E65</f>
        <v>6161</v>
      </c>
      <c r="F66">
        <f>'Gomez M'!F65</f>
        <v>2</v>
      </c>
      <c r="G66" s="1">
        <f>'Gomez M'!G65</f>
        <v>3.0524177566389223</v>
      </c>
      <c r="H66" s="1">
        <f>'Gomez M'!H65</f>
        <v>30.504785894206549</v>
      </c>
      <c r="I66" s="1">
        <f>'Gomez M'!I65</f>
        <v>15.518891687657431</v>
      </c>
      <c r="J66" s="3" t="str">
        <f>'Gomez M'!J65</f>
        <v>6--53</v>
      </c>
      <c r="L66" t="s">
        <v>476</v>
      </c>
      <c r="M66" s="8">
        <v>2001</v>
      </c>
      <c r="R66" s="1"/>
      <c r="S66" s="1"/>
      <c r="T66" s="1"/>
      <c r="U66" s="4"/>
    </row>
    <row r="67" spans="1:21" x14ac:dyDescent="0.15">
      <c r="A67" s="16" t="s">
        <v>355</v>
      </c>
      <c r="B67" s="11">
        <f>'Taylor P'!B100</f>
        <v>1141.57</v>
      </c>
      <c r="C67">
        <f>'Taylor P'!C100</f>
        <v>120</v>
      </c>
      <c r="D67">
        <f>'Taylor P'!D100</f>
        <v>278</v>
      </c>
      <c r="E67">
        <f>'Taylor P'!E100</f>
        <v>5869</v>
      </c>
      <c r="F67">
        <f>'Taylor P'!F100</f>
        <v>4</v>
      </c>
      <c r="G67" s="1">
        <f>'Taylor P'!G100</f>
        <v>5.1411652373485639</v>
      </c>
      <c r="H67" s="1">
        <f>'Taylor P'!H100</f>
        <v>24.63820143884892</v>
      </c>
      <c r="I67" s="1">
        <f>'Taylor P'!I100</f>
        <v>21.111510791366907</v>
      </c>
      <c r="J67" s="4" t="str">
        <f>'Taylor P'!J100</f>
        <v>6--14</v>
      </c>
      <c r="L67" t="s">
        <v>525</v>
      </c>
      <c r="M67" s="8">
        <v>1998</v>
      </c>
      <c r="R67" s="1"/>
      <c r="S67" s="1"/>
      <c r="T67" s="1"/>
      <c r="U67" s="4"/>
    </row>
    <row r="68" spans="1:21" x14ac:dyDescent="0.15">
      <c r="A68" s="16" t="s">
        <v>347</v>
      </c>
      <c r="B68" s="11">
        <f>'Ahearne C'!B69</f>
        <v>955.36</v>
      </c>
      <c r="C68">
        <f>'Ahearne C'!C69</f>
        <v>119</v>
      </c>
      <c r="D68">
        <f>'Ahearne C'!D69</f>
        <v>202</v>
      </c>
      <c r="E68">
        <f>'Ahearne C'!E69</f>
        <v>4326</v>
      </c>
      <c r="F68">
        <f>'Ahearne C'!F69</f>
        <v>5</v>
      </c>
      <c r="G68" s="1">
        <f>'Ahearne C'!G69</f>
        <v>4.5281359906213368</v>
      </c>
      <c r="H68" s="1">
        <f>'Ahearne C'!H69</f>
        <v>28.377029702970297</v>
      </c>
      <c r="I68" s="1">
        <f>'Ahearne C'!I69</f>
        <v>21.415841584158414</v>
      </c>
      <c r="J68" s="4" t="str">
        <f>'Ahearne C'!J69</f>
        <v>5--10</v>
      </c>
      <c r="L68" t="s">
        <v>526</v>
      </c>
      <c r="M68" s="3">
        <v>2011</v>
      </c>
    </row>
    <row r="69" spans="1:21" x14ac:dyDescent="0.15">
      <c r="A69" s="16" t="s">
        <v>301</v>
      </c>
      <c r="B69" s="11">
        <f>'Dawson N'!B74</f>
        <v>723.2</v>
      </c>
      <c r="C69">
        <f>'Dawson N'!C74</f>
        <v>65</v>
      </c>
      <c r="D69">
        <f>'Dawson N'!D74</f>
        <v>148</v>
      </c>
      <c r="E69">
        <f>'Dawson N'!E74</f>
        <v>3748</v>
      </c>
      <c r="F69">
        <f>'Dawson N'!F74</f>
        <v>5</v>
      </c>
      <c r="G69" s="1">
        <f>'Dawson N'!G74</f>
        <v>5.1825221238938051</v>
      </c>
      <c r="H69" s="1">
        <f>'Dawson N'!H74</f>
        <v>29.318918918918925</v>
      </c>
      <c r="I69" s="1">
        <f>'Dawson N'!I74</f>
        <v>25.324324324324323</v>
      </c>
      <c r="J69" s="4" t="str">
        <f>'Dawson N'!J74</f>
        <v>7--20</v>
      </c>
      <c r="L69" t="s">
        <v>527</v>
      </c>
      <c r="M69" s="3">
        <v>2009</v>
      </c>
    </row>
    <row r="70" spans="1:21" x14ac:dyDescent="0.15">
      <c r="A70" s="16" t="s">
        <v>47</v>
      </c>
      <c r="B70">
        <f>'Gould P'!B78</f>
        <v>539</v>
      </c>
      <c r="C70">
        <f>'Gould P'!C78</f>
        <v>34</v>
      </c>
      <c r="D70">
        <f>'Gould P'!D78</f>
        <v>138</v>
      </c>
      <c r="E70">
        <f>'Gould P'!E78</f>
        <v>2277</v>
      </c>
      <c r="F70">
        <f>'Gould P'!F78</f>
        <v>1</v>
      </c>
      <c r="G70" s="1">
        <f>'Gould P'!G78</f>
        <v>4.2244897959183669</v>
      </c>
      <c r="H70" s="1">
        <f>'Gould P'!H78</f>
        <v>23.434782608695652</v>
      </c>
      <c r="I70" s="1">
        <f>'Gould P'!I78</f>
        <v>16.5</v>
      </c>
      <c r="J70" s="3" t="str">
        <f>'Gould P'!J78</f>
        <v>5--28</v>
      </c>
      <c r="L70" t="s">
        <v>528</v>
      </c>
      <c r="M70" s="3">
        <v>1995</v>
      </c>
    </row>
    <row r="71" spans="1:21" x14ac:dyDescent="0.15">
      <c r="A71" s="16" t="s">
        <v>51</v>
      </c>
      <c r="B71" s="11">
        <f>'Gallant B'!B60</f>
        <v>648.4</v>
      </c>
      <c r="C71">
        <f>'Gallant B'!C60</f>
        <v>90</v>
      </c>
      <c r="D71">
        <f>'Gallant B'!D60</f>
        <v>138</v>
      </c>
      <c r="E71">
        <f>'Gallant B'!E60</f>
        <v>2667</v>
      </c>
      <c r="F71">
        <f>'Gallant B'!F60</f>
        <v>2</v>
      </c>
      <c r="G71" s="1">
        <f>'Gallant B'!G60</f>
        <v>4.1132017273288097</v>
      </c>
      <c r="H71" s="1">
        <f>'Gallant B'!H60</f>
        <v>28.191304347826083</v>
      </c>
      <c r="I71" s="1">
        <f>'Gallant B'!I60</f>
        <v>19.326086956521738</v>
      </c>
      <c r="J71" s="4" t="str">
        <f>'Gallant B'!J60</f>
        <v>5--28</v>
      </c>
      <c r="L71" t="s">
        <v>525</v>
      </c>
      <c r="M71" s="3">
        <v>2007</v>
      </c>
    </row>
    <row r="72" spans="1:21" x14ac:dyDescent="0.15">
      <c r="A72" s="16" t="s">
        <v>1</v>
      </c>
      <c r="B72" s="11">
        <f>'Gilbert J'!B84</f>
        <v>513.90000000000009</v>
      </c>
      <c r="C72">
        <f>'Gilbert J'!C84</f>
        <v>46</v>
      </c>
      <c r="D72">
        <f>'Gilbert J'!D84</f>
        <v>98</v>
      </c>
      <c r="E72">
        <f>'Gilbert J'!E84</f>
        <v>2467</v>
      </c>
      <c r="F72">
        <f>'Gilbert J'!F84</f>
        <v>0</v>
      </c>
      <c r="G72" s="1">
        <f>'Gilbert J'!G84</f>
        <v>4.8005448530842569</v>
      </c>
      <c r="H72" s="1">
        <f>'Gilbert J'!H84</f>
        <v>31.463265306122455</v>
      </c>
      <c r="I72" s="1">
        <f>'Gilbert J'!I84</f>
        <v>25.173469387755102</v>
      </c>
      <c r="J72" s="4" t="str">
        <f>'Gilbert J'!J84</f>
        <v>4--32</v>
      </c>
    </row>
    <row r="73" spans="1:21" x14ac:dyDescent="0.15">
      <c r="A73" s="16" t="s">
        <v>255</v>
      </c>
      <c r="B73" s="11">
        <f>'Elburn A'!B57</f>
        <v>480.83</v>
      </c>
      <c r="C73">
        <f>'Elburn A'!C57</f>
        <v>39</v>
      </c>
      <c r="D73">
        <f>'Elburn A'!D57</f>
        <v>90</v>
      </c>
      <c r="E73">
        <f>'Elburn A'!E57</f>
        <v>2648</v>
      </c>
      <c r="F73">
        <f>'Elburn A'!F57</f>
        <v>1</v>
      </c>
      <c r="G73" s="1">
        <f>'Elburn A'!G57</f>
        <v>5.5071438970114182</v>
      </c>
      <c r="H73" s="1">
        <f>'Elburn A'!H57</f>
        <v>32.055333333333337</v>
      </c>
      <c r="I73" s="1">
        <f>'Elburn A'!I57</f>
        <v>29.422222222222221</v>
      </c>
      <c r="J73" s="3" t="str">
        <f>'Elburn A'!J57</f>
        <v>5--17</v>
      </c>
      <c r="L73" t="s">
        <v>529</v>
      </c>
      <c r="M73" s="3">
        <v>2024</v>
      </c>
    </row>
    <row r="74" spans="1:21" x14ac:dyDescent="0.15">
      <c r="A74" s="16" t="s">
        <v>346</v>
      </c>
      <c r="B74" s="11">
        <f>'Russell T'!B51</f>
        <v>393.19999999999993</v>
      </c>
      <c r="C74" s="11">
        <f>'Russell T'!C51</f>
        <v>54</v>
      </c>
      <c r="D74" s="11">
        <f>'Russell T'!D51</f>
        <v>89</v>
      </c>
      <c r="E74" s="11">
        <f>'Russell T'!E51</f>
        <v>1410</v>
      </c>
      <c r="F74" s="11">
        <f>'Russell T'!F51</f>
        <v>3</v>
      </c>
      <c r="G74" s="1">
        <f>'Russell T'!G51</f>
        <v>3.5859613428280781</v>
      </c>
      <c r="H74" s="1">
        <f>'Russell T'!H51</f>
        <v>26.507865168539325</v>
      </c>
      <c r="I74" s="1">
        <f>'Russell T'!I51</f>
        <v>15.842696629213483</v>
      </c>
      <c r="J74" s="8" t="str">
        <f>'Russell T'!J51</f>
        <v>5--17</v>
      </c>
      <c r="L74" t="s">
        <v>516</v>
      </c>
      <c r="M74" s="3">
        <v>2016</v>
      </c>
    </row>
    <row r="75" spans="1:21" x14ac:dyDescent="0.15">
      <c r="A75" s="49" t="s">
        <v>440</v>
      </c>
      <c r="B75" s="11">
        <f>'Hymas C'!B43</f>
        <v>420.86</v>
      </c>
      <c r="C75" s="11">
        <f>'Hymas C'!C43</f>
        <v>39</v>
      </c>
      <c r="D75" s="11">
        <f>'Hymas C'!D43</f>
        <v>84</v>
      </c>
      <c r="E75" s="11">
        <f>'Hymas C'!E43</f>
        <v>1961</v>
      </c>
      <c r="F75" s="11">
        <f>'Hymas C'!F43</f>
        <v>0</v>
      </c>
      <c r="G75" s="1">
        <f>'Hymas C'!G43</f>
        <v>4.6595067243263788</v>
      </c>
      <c r="H75" s="1">
        <f>'Hymas C'!H43</f>
        <v>30.061428571428571</v>
      </c>
      <c r="I75" s="1">
        <f>'Hymas C'!I43</f>
        <v>23.345238095238095</v>
      </c>
      <c r="J75" s="8" t="str">
        <f>'Hymas C'!J43</f>
        <v>4 -- 14</v>
      </c>
    </row>
    <row r="76" spans="1:21" x14ac:dyDescent="0.15">
      <c r="A76" s="16" t="s">
        <v>311</v>
      </c>
      <c r="B76" s="11">
        <f>'Bowler T'!B58</f>
        <v>434.4</v>
      </c>
      <c r="C76">
        <f>'Bowler T'!C58</f>
        <v>59</v>
      </c>
      <c r="D76">
        <f>'Bowler T'!D58</f>
        <v>83</v>
      </c>
      <c r="E76">
        <f>'Bowler T'!E58</f>
        <v>1857</v>
      </c>
      <c r="F76">
        <f>'Bowler T'!F58</f>
        <v>2</v>
      </c>
      <c r="G76" s="1">
        <f>'Bowler T'!G58</f>
        <v>4.2748618784530388</v>
      </c>
      <c r="H76" s="1">
        <f>'Bowler T'!H58</f>
        <v>31.402409638554211</v>
      </c>
      <c r="I76" s="1">
        <f>'Bowler T'!I58</f>
        <v>22.373493975903614</v>
      </c>
      <c r="J76" s="4" t="str">
        <f>'Bowler T'!J58</f>
        <v>5--11</v>
      </c>
      <c r="L76" t="s">
        <v>527</v>
      </c>
      <c r="M76" s="3">
        <v>2008</v>
      </c>
    </row>
    <row r="77" spans="1:21" x14ac:dyDescent="0.15">
      <c r="A77" s="16" t="s">
        <v>464</v>
      </c>
      <c r="B77" s="11">
        <f>'Register S'!B43</f>
        <v>265.3</v>
      </c>
      <c r="C77" s="11">
        <f>'Register S'!C43</f>
        <v>36</v>
      </c>
      <c r="D77" s="11">
        <f>'Register S'!D43</f>
        <v>64</v>
      </c>
      <c r="E77" s="11">
        <f>'Register S'!E43</f>
        <v>1326</v>
      </c>
      <c r="F77" s="11">
        <f>'Register S'!F43</f>
        <v>0</v>
      </c>
      <c r="G77" s="1">
        <f>'Register S'!G43</f>
        <v>4.9981153411232562</v>
      </c>
      <c r="H77" s="1">
        <f>'Register S'!H43</f>
        <v>24.871875000000003</v>
      </c>
      <c r="I77" s="1">
        <f>'Register S'!I43</f>
        <v>20.71875</v>
      </c>
      <c r="J77" s="8" t="str">
        <f>'Register S'!J43</f>
        <v>4 -- 32</v>
      </c>
    </row>
    <row r="78" spans="1:21" x14ac:dyDescent="0.15">
      <c r="A78" s="16" t="s">
        <v>30</v>
      </c>
      <c r="B78" s="11">
        <f>'Stevens J'!B67</f>
        <v>328.8</v>
      </c>
      <c r="C78" s="11">
        <f>'Stevens J'!C67</f>
        <v>33</v>
      </c>
      <c r="D78" s="11">
        <f>'Stevens J'!D67</f>
        <v>58</v>
      </c>
      <c r="E78" s="11">
        <f>'Stevens J'!E67</f>
        <v>1491</v>
      </c>
      <c r="F78" s="11">
        <f>'Stevens J'!F67</f>
        <v>0</v>
      </c>
      <c r="G78" s="1">
        <f>'Stevens J'!G67</f>
        <v>4.5346715328467155</v>
      </c>
      <c r="H78" s="1">
        <f>'Stevens J'!H67</f>
        <v>34.013793103448279</v>
      </c>
      <c r="I78" s="1">
        <f>'Stevens J'!I67</f>
        <v>25.706896551724139</v>
      </c>
      <c r="J78" s="8" t="str">
        <f>'Stevens J'!J67</f>
        <v>4--32</v>
      </c>
    </row>
    <row r="79" spans="1:21" x14ac:dyDescent="0.15">
      <c r="A79" s="16" t="s">
        <v>52</v>
      </c>
      <c r="B79" s="11">
        <f>'Gallant G'!B53</f>
        <v>229.5</v>
      </c>
      <c r="C79">
        <f>'Gallant G'!C53</f>
        <v>42</v>
      </c>
      <c r="D79">
        <f>'Gallant G'!D53</f>
        <v>48</v>
      </c>
      <c r="E79">
        <f>'Gallant G'!E53</f>
        <v>838</v>
      </c>
      <c r="F79">
        <f>'Gallant G'!F53</f>
        <v>1</v>
      </c>
      <c r="G79" s="1">
        <f>'Gallant G'!G53</f>
        <v>3.6514161220043575</v>
      </c>
      <c r="H79" s="1">
        <f>'Gallant G'!H53</f>
        <v>28.6875</v>
      </c>
      <c r="I79" s="1">
        <f>'Gallant G'!I53</f>
        <v>17.458333333333332</v>
      </c>
      <c r="J79" s="4" t="str">
        <f>'Gallant G'!J53</f>
        <v>5--11</v>
      </c>
      <c r="L79" t="s">
        <v>510</v>
      </c>
      <c r="M79" s="3">
        <v>2012</v>
      </c>
    </row>
    <row r="80" spans="1:21" x14ac:dyDescent="0.15">
      <c r="A80" s="16" t="s">
        <v>309</v>
      </c>
      <c r="B80" s="11">
        <f>'Barr S'!B58</f>
        <v>219.7</v>
      </c>
      <c r="C80">
        <f>'Barr S'!C58</f>
        <v>28</v>
      </c>
      <c r="D80">
        <f>'Barr S'!D58</f>
        <v>45</v>
      </c>
      <c r="E80">
        <f>'Barr S'!E58</f>
        <v>1004</v>
      </c>
      <c r="F80">
        <f>'Barr S'!F58</f>
        <v>1</v>
      </c>
      <c r="G80" s="1">
        <f>'Barr S'!G58</f>
        <v>4.569868001820665</v>
      </c>
      <c r="H80" s="1">
        <f>'Barr S'!H58</f>
        <v>29.293333333333329</v>
      </c>
      <c r="I80" s="1">
        <f>'Barr S'!I58</f>
        <v>22.31111111111111</v>
      </c>
      <c r="J80" s="4" t="str">
        <f>'Barr S'!J58</f>
        <v>5--52</v>
      </c>
      <c r="L80" t="s">
        <v>530</v>
      </c>
      <c r="M80" s="3">
        <v>2010</v>
      </c>
    </row>
    <row r="81" spans="1:13" x14ac:dyDescent="0.15">
      <c r="A81" s="49" t="s">
        <v>384</v>
      </c>
      <c r="B81" s="11">
        <f>'Holland R'!B50</f>
        <v>263.3</v>
      </c>
      <c r="C81" s="11">
        <f>'Holland R'!C50</f>
        <v>20</v>
      </c>
      <c r="D81" s="11">
        <f>'Holland R'!D50</f>
        <v>36</v>
      </c>
      <c r="E81" s="11">
        <f>'Holland R'!E50</f>
        <v>1254</v>
      </c>
      <c r="F81" s="11">
        <f>'Holland R'!F50</f>
        <v>0</v>
      </c>
      <c r="G81" s="1">
        <f>'Holland R'!G50</f>
        <v>4.7626281807823769</v>
      </c>
      <c r="H81" s="1">
        <f>'Holland R'!H50</f>
        <v>43.88333333333334</v>
      </c>
      <c r="I81" s="1">
        <f>'Holland R'!I50</f>
        <v>34.833333333333336</v>
      </c>
      <c r="J81" s="8" t="str">
        <f>'Holland R'!J50</f>
        <v>4--32</v>
      </c>
    </row>
    <row r="82" spans="1:13" x14ac:dyDescent="0.15">
      <c r="A82" s="16" t="s">
        <v>321</v>
      </c>
      <c r="B82" s="11">
        <f>'Sims A'!B44</f>
        <v>92</v>
      </c>
      <c r="C82">
        <f>'Sims A'!C44</f>
        <v>7</v>
      </c>
      <c r="D82">
        <f>'Sims A'!D44</f>
        <v>25</v>
      </c>
      <c r="E82">
        <f>'Sims A'!E44</f>
        <v>491</v>
      </c>
      <c r="F82">
        <f>'Sims A'!F44</f>
        <v>1</v>
      </c>
      <c r="G82" s="1">
        <f>'Sims A'!G44</f>
        <v>5.3369565217391308</v>
      </c>
      <c r="H82" s="1">
        <f>'Sims A'!H44</f>
        <v>22.08</v>
      </c>
      <c r="I82" s="1">
        <f>'Sims A'!I44</f>
        <v>19.64</v>
      </c>
      <c r="J82" s="3" t="str">
        <f>'Sims A'!J44</f>
        <v>5--12</v>
      </c>
      <c r="L82" t="s">
        <v>524</v>
      </c>
      <c r="M82" s="3">
        <v>2017</v>
      </c>
    </row>
    <row r="83" spans="1:13" x14ac:dyDescent="0.15">
      <c r="A83" s="16" t="s">
        <v>275</v>
      </c>
      <c r="B83" s="11">
        <f>'Silk R'!B44</f>
        <v>82.2</v>
      </c>
      <c r="C83" s="11">
        <f>'Silk R'!C44</f>
        <v>5</v>
      </c>
      <c r="D83" s="11">
        <f>'Silk R'!D44</f>
        <v>22</v>
      </c>
      <c r="E83" s="11">
        <f>'Silk R'!E44</f>
        <v>413</v>
      </c>
      <c r="F83" s="11">
        <f>'Silk R'!F44</f>
        <v>1</v>
      </c>
      <c r="G83" s="1">
        <f>'Silk R'!G44</f>
        <v>5.0243309002433092</v>
      </c>
      <c r="H83" s="1">
        <f>'Silk R'!H44</f>
        <v>22.418181818181822</v>
      </c>
      <c r="I83" s="1">
        <f>'Silk R'!I44</f>
        <v>18.772727272727273</v>
      </c>
      <c r="J83" s="30" t="str">
        <f>'Silk R'!J44</f>
        <v>6--12</v>
      </c>
      <c r="L83" t="s">
        <v>524</v>
      </c>
      <c r="M83" s="3">
        <v>2016</v>
      </c>
    </row>
    <row r="84" spans="1:13" x14ac:dyDescent="0.15">
      <c r="A84" s="49" t="s">
        <v>479</v>
      </c>
      <c r="B84" s="11">
        <f>'Little S'!B41</f>
        <v>77</v>
      </c>
      <c r="C84" s="11">
        <f>'Little S'!C41</f>
        <v>7</v>
      </c>
      <c r="D84" s="11">
        <f>'Little S'!D41</f>
        <v>21</v>
      </c>
      <c r="E84" s="11">
        <f>'Little S'!E41</f>
        <v>408</v>
      </c>
      <c r="F84" s="11">
        <f>'Little S'!F41</f>
        <v>0</v>
      </c>
      <c r="G84" s="1">
        <f>'Little S'!G41</f>
        <v>5.2987012987012987</v>
      </c>
      <c r="H84" s="1">
        <f>'Little S'!H41</f>
        <v>22</v>
      </c>
      <c r="I84" s="1">
        <f>'Little S'!I41</f>
        <v>19.428571428571427</v>
      </c>
      <c r="J84" s="8" t="str">
        <f>'Little S'!J41</f>
        <v>4--35</v>
      </c>
    </row>
    <row r="85" spans="1:13" x14ac:dyDescent="0.15">
      <c r="A85" s="16" t="s">
        <v>239</v>
      </c>
      <c r="B85" s="11">
        <f>'Gallant J'!B49</f>
        <v>85</v>
      </c>
      <c r="C85">
        <f>'Gallant J'!C49</f>
        <v>21</v>
      </c>
      <c r="D85">
        <f>'Gallant J'!D49</f>
        <v>21</v>
      </c>
      <c r="E85">
        <f>'Gallant J'!E49</f>
        <v>438</v>
      </c>
      <c r="F85">
        <f>'Gallant J'!F49</f>
        <v>0</v>
      </c>
      <c r="G85" s="1">
        <f>'Gallant J'!G49</f>
        <v>5.1529411764705886</v>
      </c>
      <c r="H85" s="1">
        <f>'Gallant J'!H49</f>
        <v>24.285714285714285</v>
      </c>
      <c r="I85" s="1">
        <f>'Gallant J'!I49</f>
        <v>20.857142857142858</v>
      </c>
      <c r="J85" s="3" t="str">
        <f>'Gallant J'!J49</f>
        <v>4--19</v>
      </c>
    </row>
    <row r="86" spans="1:13" x14ac:dyDescent="0.15">
      <c r="A86" s="16" t="s">
        <v>254</v>
      </c>
      <c r="B86" s="11">
        <f>'Matthews K'!B53</f>
        <v>171.83333333333334</v>
      </c>
      <c r="C86">
        <f>'Matthews K'!C53</f>
        <v>13</v>
      </c>
      <c r="D86">
        <f>'Matthews K'!D53</f>
        <v>21</v>
      </c>
      <c r="E86">
        <f>'Matthews K'!E53</f>
        <v>928</v>
      </c>
      <c r="F86">
        <f>'Matthews K'!F53</f>
        <v>0</v>
      </c>
      <c r="G86" s="1">
        <f>'Matthews K'!G53</f>
        <v>5.4005819592628512</v>
      </c>
      <c r="H86" s="1">
        <f>'Matthews K'!H53</f>
        <v>49.095238095238095</v>
      </c>
      <c r="I86" s="1">
        <f>'Matthews K'!I53</f>
        <v>44.19047619047619</v>
      </c>
      <c r="J86" s="3" t="str">
        <f>'Matthews K'!J53</f>
        <v>2--5</v>
      </c>
    </row>
    <row r="87" spans="1:13" x14ac:dyDescent="0.15">
      <c r="A87" s="16" t="s">
        <v>495</v>
      </c>
      <c r="B87" s="11">
        <f>'Borman T'!B47</f>
        <v>122.5</v>
      </c>
      <c r="C87" s="11">
        <f>'Borman T'!C47</f>
        <v>6</v>
      </c>
      <c r="D87" s="11">
        <f>'Borman T'!D47</f>
        <v>20</v>
      </c>
      <c r="E87" s="11">
        <f>'Borman T'!E47</f>
        <v>792</v>
      </c>
      <c r="F87" s="11">
        <f>'Borman T'!F47</f>
        <v>0</v>
      </c>
      <c r="G87" s="1">
        <f>'Borman T'!G47</f>
        <v>6.4653061224489798</v>
      </c>
      <c r="H87" s="1">
        <f>'Borman T'!H47</f>
        <v>36.75</v>
      </c>
      <c r="I87" s="1">
        <f>'Borman T'!I47</f>
        <v>39.6</v>
      </c>
      <c r="J87" s="4" t="str">
        <f>'Borman T'!J47</f>
        <v>4 -- 9</v>
      </c>
    </row>
    <row r="88" spans="1:13" x14ac:dyDescent="0.15">
      <c r="A88" s="16" t="s">
        <v>341</v>
      </c>
      <c r="B88" s="11">
        <f>'Matthews C'!D41</f>
        <v>76.400000000000006</v>
      </c>
      <c r="C88" s="11">
        <f>'Matthews C'!E41</f>
        <v>2</v>
      </c>
      <c r="D88" s="11">
        <f>'Matthews C'!F41</f>
        <v>19</v>
      </c>
      <c r="E88" s="11">
        <f>'Matthews C'!G41</f>
        <v>466</v>
      </c>
      <c r="F88" s="11">
        <f>'Matthews C'!H41</f>
        <v>0</v>
      </c>
      <c r="G88" s="1">
        <f>'Matthews C'!I41</f>
        <v>6.0994764397905756</v>
      </c>
      <c r="H88" s="1">
        <f>'Matthews C'!J41</f>
        <v>24.126315789473686</v>
      </c>
      <c r="I88" s="1">
        <f>'Matthews C'!K41</f>
        <v>24.526315789473685</v>
      </c>
      <c r="J88" s="8" t="str">
        <f>'Matthews C'!L41</f>
        <v>3--3</v>
      </c>
      <c r="L88" s="11" t="str">
        <f>'Matthews C'!M41</f>
        <v>Judd St Tigers</v>
      </c>
      <c r="M88" s="3">
        <v>2018</v>
      </c>
    </row>
    <row r="89" spans="1:13" x14ac:dyDescent="0.15">
      <c r="A89" s="16" t="s">
        <v>221</v>
      </c>
      <c r="B89" s="11">
        <f>'Booth R'!B64</f>
        <v>115.13333999999999</v>
      </c>
      <c r="C89">
        <f>'Booth R'!C64</f>
        <v>9</v>
      </c>
      <c r="D89">
        <f>'Booth R'!D64</f>
        <v>19</v>
      </c>
      <c r="E89">
        <f>'Booth R'!E64</f>
        <v>724</v>
      </c>
      <c r="F89">
        <f>'Booth R'!F64</f>
        <v>0</v>
      </c>
      <c r="G89" s="1">
        <f>'Booth R'!G64</f>
        <v>6.288360956087959</v>
      </c>
      <c r="H89" s="1">
        <f>'Booth R'!H64</f>
        <v>36.357896842105262</v>
      </c>
      <c r="I89" s="1">
        <f>'Booth R'!I64</f>
        <v>38.10526315789474</v>
      </c>
      <c r="J89" s="4" t="str">
        <f>'Booth R'!J64</f>
        <v>3--15</v>
      </c>
    </row>
    <row r="90" spans="1:13" x14ac:dyDescent="0.15">
      <c r="A90" s="16" t="s">
        <v>274</v>
      </c>
      <c r="B90" s="11">
        <f>'Slemming W'!B53</f>
        <v>83.039999999999992</v>
      </c>
      <c r="C90">
        <f>'Slemming W'!C53</f>
        <v>13</v>
      </c>
      <c r="D90">
        <f>'Slemming W'!D53</f>
        <v>18</v>
      </c>
      <c r="E90">
        <f>'Slemming W'!E53</f>
        <v>297</v>
      </c>
      <c r="F90">
        <f>'Slemming W'!F53</f>
        <v>1</v>
      </c>
      <c r="G90" s="1">
        <f>'Slemming W'!G53</f>
        <v>3.5765895953757227</v>
      </c>
      <c r="H90" s="1">
        <f>'Slemming W'!H53</f>
        <v>27.679999999999996</v>
      </c>
      <c r="I90" s="1">
        <f>'Slemming W'!I53</f>
        <v>16.5</v>
      </c>
      <c r="J90" s="3" t="str">
        <f>'Slemming W'!J53</f>
        <v>5--27</v>
      </c>
      <c r="L90" t="str">
        <f>'Slemming W'!K53</f>
        <v>Cranston</v>
      </c>
      <c r="M90" s="3">
        <v>2016</v>
      </c>
    </row>
    <row r="91" spans="1:13" x14ac:dyDescent="0.15">
      <c r="A91" s="16" t="s">
        <v>0</v>
      </c>
      <c r="B91" s="11">
        <f>'Stevens P'!B49</f>
        <v>74</v>
      </c>
      <c r="C91">
        <f>'Stevens P'!C49</f>
        <v>8</v>
      </c>
      <c r="D91">
        <f>'Stevens P'!D49</f>
        <v>15</v>
      </c>
      <c r="E91">
        <f>'Stevens P'!E49</f>
        <v>355</v>
      </c>
      <c r="F91">
        <f>'Stevens P'!F49</f>
        <v>0</v>
      </c>
      <c r="G91" s="1">
        <f>'Stevens P'!G49</f>
        <v>4.7972972972972974</v>
      </c>
      <c r="H91" s="1">
        <f>'Stevens P'!H49</f>
        <v>29.6</v>
      </c>
      <c r="I91" s="1">
        <f>'Stevens P'!I49</f>
        <v>23.666666666666668</v>
      </c>
      <c r="J91" s="4" t="str">
        <f>'Stevens P'!J49</f>
        <v>2--35</v>
      </c>
    </row>
    <row r="92" spans="1:13" x14ac:dyDescent="0.15">
      <c r="A92" s="16" t="s">
        <v>328</v>
      </c>
      <c r="B92" s="11">
        <f>'Linney R'!B54</f>
        <v>66</v>
      </c>
      <c r="C92" s="11">
        <f>'Linney R'!C54</f>
        <v>11</v>
      </c>
      <c r="D92" s="11">
        <f>'Linney R'!D54</f>
        <v>13</v>
      </c>
      <c r="E92" s="11">
        <f>'Linney R'!E54</f>
        <v>332</v>
      </c>
      <c r="F92" s="11">
        <f>'Linney R'!F54</f>
        <v>0</v>
      </c>
      <c r="G92" s="1">
        <f>'Linney R'!G54</f>
        <v>5.0303030303030303</v>
      </c>
      <c r="H92" s="1">
        <f>'Linney R'!H54</f>
        <v>30.46153846153846</v>
      </c>
      <c r="I92" s="1">
        <f>'Linney R'!I54</f>
        <v>25.53846153846154</v>
      </c>
      <c r="J92" s="8" t="str">
        <f>'Linney R'!J54</f>
        <v>3--7</v>
      </c>
      <c r="K92" s="1"/>
    </row>
    <row r="93" spans="1:13" x14ac:dyDescent="0.15">
      <c r="A93" s="16" t="s">
        <v>360</v>
      </c>
      <c r="B93" s="11">
        <f>'Ross J'!B47</f>
        <v>38.299999999999997</v>
      </c>
      <c r="C93" s="11">
        <f>'Ross J'!C47</f>
        <v>2</v>
      </c>
      <c r="D93" s="11">
        <f>'Ross J'!D47</f>
        <v>12</v>
      </c>
      <c r="E93" s="11">
        <f>'Ross J'!E47</f>
        <v>238</v>
      </c>
      <c r="F93" s="11">
        <f>'Ross J'!F47</f>
        <v>0</v>
      </c>
      <c r="G93" s="1">
        <f>'Ross J'!G47</f>
        <v>6.2140992167101832</v>
      </c>
      <c r="H93" s="1">
        <f>'Ross J'!H47</f>
        <v>19.149999999999999</v>
      </c>
      <c r="I93" s="1">
        <f>'Ross J'!I47</f>
        <v>19.833333333333332</v>
      </c>
      <c r="J93" s="4" t="str">
        <f>'Ross J'!J47</f>
        <v>3--6</v>
      </c>
      <c r="K93" s="1"/>
    </row>
    <row r="94" spans="1:13" x14ac:dyDescent="0.15">
      <c r="A94" s="16" t="s">
        <v>354</v>
      </c>
      <c r="B94" s="11">
        <f>'Scott D'!B66</f>
        <v>38</v>
      </c>
      <c r="C94">
        <f>'Scott D'!C66</f>
        <v>4</v>
      </c>
      <c r="D94">
        <f>'Scott D'!D66</f>
        <v>9</v>
      </c>
      <c r="E94">
        <f>'Scott D'!E66</f>
        <v>237</v>
      </c>
      <c r="F94">
        <f>'Scott D'!F66</f>
        <v>0</v>
      </c>
      <c r="G94" s="1">
        <f>'Scott D'!G66</f>
        <v>6.2368421052631575</v>
      </c>
      <c r="H94" s="1">
        <f>'Scott D'!H66</f>
        <v>25.333333333333332</v>
      </c>
      <c r="I94" s="1">
        <f>'Scott D'!I66</f>
        <v>26.333333333333332</v>
      </c>
      <c r="J94" s="4" t="str">
        <f>'Scott D'!J66</f>
        <v>2--19</v>
      </c>
    </row>
    <row r="95" spans="1:13" x14ac:dyDescent="0.15">
      <c r="A95" s="49" t="s">
        <v>378</v>
      </c>
      <c r="B95" s="11">
        <f>'Goff J'!B45</f>
        <v>33</v>
      </c>
      <c r="C95" s="11">
        <f>'Goff J'!C45</f>
        <v>2</v>
      </c>
      <c r="D95" s="11">
        <f>'Goff J'!D45</f>
        <v>8</v>
      </c>
      <c r="E95" s="11">
        <f>'Goff J'!E45</f>
        <v>148</v>
      </c>
      <c r="F95" s="11">
        <f>'Goff J'!F45</f>
        <v>0</v>
      </c>
      <c r="G95" s="1">
        <f>'Goff J'!G45</f>
        <v>4.4848484848484844</v>
      </c>
      <c r="H95" s="1">
        <f>'Goff J'!H45</f>
        <v>24.75</v>
      </c>
      <c r="I95" s="1">
        <f>'Goff J'!I45</f>
        <v>18.5</v>
      </c>
      <c r="J95" s="8" t="str">
        <f>'Goff J'!J45</f>
        <v>3--12</v>
      </c>
    </row>
    <row r="96" spans="1:13" x14ac:dyDescent="0.15">
      <c r="A96" s="16" t="s">
        <v>247</v>
      </c>
      <c r="B96" s="11">
        <f>'Hawkins C'!B52</f>
        <v>45.199999999999996</v>
      </c>
      <c r="C96" s="11">
        <f>'Hawkins C'!C52</f>
        <v>7</v>
      </c>
      <c r="D96" s="11">
        <f>'Hawkins C'!D52</f>
        <v>8</v>
      </c>
      <c r="E96" s="11">
        <f>'Hawkins C'!E52</f>
        <v>239</v>
      </c>
      <c r="F96" s="11">
        <f>'Hawkins C'!F52</f>
        <v>0</v>
      </c>
      <c r="G96" s="1">
        <f>'Hawkins C'!G52</f>
        <v>5.2876106194690271</v>
      </c>
      <c r="H96" s="1">
        <f>'Hawkins C'!H52</f>
        <v>33.9</v>
      </c>
      <c r="I96" s="1">
        <f>'Hawkins C'!I52</f>
        <v>29.875</v>
      </c>
      <c r="J96" s="3" t="str">
        <f>'Hawkins C'!J52</f>
        <v>2--6</v>
      </c>
    </row>
    <row r="97" spans="1:13" x14ac:dyDescent="0.15">
      <c r="A97" s="49" t="s">
        <v>460</v>
      </c>
      <c r="B97" s="11">
        <f>'Hymas D'!B43</f>
        <v>59</v>
      </c>
      <c r="C97" s="11">
        <f>'Hymas D'!C43</f>
        <v>9</v>
      </c>
      <c r="D97" s="11">
        <f>'Hymas D'!D43</f>
        <v>8</v>
      </c>
      <c r="E97" s="11">
        <f>'Hymas D'!E43</f>
        <v>301</v>
      </c>
      <c r="F97" s="11">
        <f>'Hymas D'!F43</f>
        <v>0</v>
      </c>
      <c r="G97" s="1">
        <f>'Hymas D'!G43</f>
        <v>5.101694915254237</v>
      </c>
      <c r="H97" s="1">
        <f>'Hymas D'!H43</f>
        <v>44.25</v>
      </c>
      <c r="I97" s="1">
        <f>'Hymas D'!I43</f>
        <v>37.625</v>
      </c>
      <c r="J97" s="8" t="str">
        <f>'Hymas D'!J43</f>
        <v>2 -- 17</v>
      </c>
    </row>
    <row r="98" spans="1:13" x14ac:dyDescent="0.15">
      <c r="A98" s="16" t="s">
        <v>357</v>
      </c>
      <c r="B98" s="11">
        <f>'Bingham J'!B50</f>
        <v>13.4</v>
      </c>
      <c r="C98" s="11">
        <f>'Bingham J'!C50</f>
        <v>0</v>
      </c>
      <c r="D98" s="11">
        <f>'Bingham J'!D50</f>
        <v>5</v>
      </c>
      <c r="E98" s="11">
        <f>'Bingham J'!E50</f>
        <v>111</v>
      </c>
      <c r="F98" s="11">
        <f>'Bingham J'!F50</f>
        <v>0</v>
      </c>
      <c r="G98" s="1">
        <f>'Bingham J'!G50</f>
        <v>8.2835820895522385</v>
      </c>
      <c r="H98" s="1">
        <f>'Bingham J'!H50</f>
        <v>16.080000000000002</v>
      </c>
      <c r="I98" s="1">
        <f>'Bingham J'!I50</f>
        <v>22.2</v>
      </c>
      <c r="J98" s="8" t="str">
        <f>'Bingham J'!J50</f>
        <v>2--17</v>
      </c>
    </row>
    <row r="99" spans="1:13" x14ac:dyDescent="0.15">
      <c r="A99" s="16" t="s">
        <v>224</v>
      </c>
      <c r="B99" s="11">
        <f>'Drever A'!C49</f>
        <v>14</v>
      </c>
      <c r="C99" s="11">
        <f>'Drever A'!D49</f>
        <v>1</v>
      </c>
      <c r="D99" s="11">
        <f>'Drever A'!E49</f>
        <v>5</v>
      </c>
      <c r="E99" s="11">
        <f>'Drever A'!F49</f>
        <v>66</v>
      </c>
      <c r="F99" s="11">
        <f>'Drever A'!G49</f>
        <v>0</v>
      </c>
      <c r="G99" s="1">
        <f>'Drever A'!H49</f>
        <v>4.7142857142857144</v>
      </c>
      <c r="H99" s="1">
        <f>'Drever A'!I49</f>
        <v>16.8</v>
      </c>
      <c r="I99" s="1">
        <f>'Drever A'!J49</f>
        <v>13.2</v>
      </c>
      <c r="J99" s="8" t="str">
        <f>'Drever A'!K49</f>
        <v>3 -- 15</v>
      </c>
      <c r="L99" s="11" t="str">
        <f>'Drever A'!L49</f>
        <v>Canfield</v>
      </c>
      <c r="M99" s="3">
        <v>2014</v>
      </c>
    </row>
    <row r="100" spans="1:13" x14ac:dyDescent="0.15">
      <c r="A100" s="49" t="s">
        <v>379</v>
      </c>
      <c r="B100" s="11">
        <f>'Goodlife M'!B20</f>
        <v>15</v>
      </c>
      <c r="C100" s="11">
        <f>'Goodlife M'!C20</f>
        <v>0</v>
      </c>
      <c r="D100" s="11">
        <f>'Goodlife M'!D20</f>
        <v>5</v>
      </c>
      <c r="E100" s="11">
        <f>'Goodlife M'!E20</f>
        <v>101</v>
      </c>
      <c r="F100" s="11">
        <f>'Goodlife M'!F20</f>
        <v>0</v>
      </c>
      <c r="G100" s="1">
        <f>'Goodlife M'!G20</f>
        <v>6.7333333333333334</v>
      </c>
      <c r="H100" s="1">
        <f>'Goodlife M'!H20</f>
        <v>18</v>
      </c>
      <c r="I100" s="1">
        <f>'Goodlife M'!I20</f>
        <v>20.2</v>
      </c>
      <c r="J100" s="8" t="str">
        <f>'Goodlife M'!J20</f>
        <v>2--30</v>
      </c>
    </row>
    <row r="101" spans="1:13" x14ac:dyDescent="0.15">
      <c r="A101" s="49" t="s">
        <v>558</v>
      </c>
      <c r="B101" s="11">
        <f>'Inns K'!B39</f>
        <v>7.3</v>
      </c>
      <c r="C101" s="11">
        <f>'Inns K'!C39</f>
        <v>0</v>
      </c>
      <c r="D101" s="11">
        <f>'Inns K'!D39</f>
        <v>4</v>
      </c>
      <c r="E101" s="11">
        <f>'Inns K'!E39</f>
        <v>37</v>
      </c>
      <c r="F101" s="11">
        <f>'Inns K'!F39</f>
        <v>0</v>
      </c>
      <c r="G101" s="1">
        <f>'Inns K'!G39</f>
        <v>5.0684931506849313</v>
      </c>
      <c r="H101" s="1">
        <f>'Inns K'!H39</f>
        <v>10.95</v>
      </c>
      <c r="I101" s="1">
        <f>'Inns K'!I39</f>
        <v>9.25</v>
      </c>
      <c r="J101" s="8" t="str">
        <f>'Inns K'!J39</f>
        <v>2--6</v>
      </c>
    </row>
    <row r="102" spans="1:13" x14ac:dyDescent="0.15">
      <c r="A102" s="49" t="s">
        <v>496</v>
      </c>
      <c r="B102" s="11">
        <f>'Alexander E'!B42</f>
        <v>21</v>
      </c>
      <c r="C102" s="11">
        <f>'Alexander E'!C42</f>
        <v>1</v>
      </c>
      <c r="D102" s="11">
        <f>'Alexander E'!D42</f>
        <v>2</v>
      </c>
      <c r="E102" s="11">
        <f>'Alexander E'!E42</f>
        <v>120</v>
      </c>
      <c r="F102" s="11">
        <f>'Alexander E'!F42</f>
        <v>0</v>
      </c>
      <c r="G102" s="1">
        <f>'Alexander E'!G42</f>
        <v>5.7142857142857144</v>
      </c>
      <c r="H102" s="1">
        <f>'Alexander E'!H42</f>
        <v>63</v>
      </c>
      <c r="I102" s="1">
        <f>'Alexander E'!I42</f>
        <v>60</v>
      </c>
      <c r="J102" s="8" t="str">
        <f>'Alexander E'!J42</f>
        <v>1--24</v>
      </c>
    </row>
    <row r="103" spans="1:13" x14ac:dyDescent="0.15">
      <c r="A103" s="49" t="s">
        <v>461</v>
      </c>
      <c r="B103" s="11">
        <f>'Vivian M'!B42</f>
        <v>7</v>
      </c>
      <c r="C103" s="11">
        <f>'Vivian M'!C42</f>
        <v>0</v>
      </c>
      <c r="D103" s="11">
        <f>'Vivian M'!D42</f>
        <v>1</v>
      </c>
      <c r="E103" s="11">
        <f>'Vivian M'!E42</f>
        <v>84</v>
      </c>
      <c r="F103" s="11">
        <f>'Vivian M'!F42</f>
        <v>0</v>
      </c>
      <c r="G103" s="1">
        <f>'Vivian M'!G42</f>
        <v>12</v>
      </c>
      <c r="H103" s="1">
        <f>'Vivian M'!H42</f>
        <v>42</v>
      </c>
      <c r="I103" s="1">
        <f>'Vivian M'!I42</f>
        <v>84</v>
      </c>
      <c r="J103" s="8" t="str">
        <f>'Vivian M'!J42</f>
        <v>1--3</v>
      </c>
    </row>
    <row r="104" spans="1:13" x14ac:dyDescent="0.15">
      <c r="A104" s="49" t="s">
        <v>453</v>
      </c>
      <c r="B104" s="11">
        <f>'Roberts K'!B40</f>
        <v>2</v>
      </c>
      <c r="C104" s="11">
        <f>'Roberts K'!C40</f>
        <v>0</v>
      </c>
      <c r="D104" s="11">
        <f>'Roberts K'!D40</f>
        <v>0</v>
      </c>
      <c r="E104" s="11">
        <f>'Roberts K'!E40</f>
        <v>19</v>
      </c>
      <c r="F104" s="11">
        <f>'Roberts K'!F40</f>
        <v>0</v>
      </c>
      <c r="G104" s="1">
        <f>'Roberts K'!G40</f>
        <v>9.5</v>
      </c>
      <c r="H104" s="4" t="str">
        <f>'Roberts K'!H40</f>
        <v>--</v>
      </c>
      <c r="I104" s="4" t="str">
        <f>'Roberts K'!I40</f>
        <v>--</v>
      </c>
      <c r="J104" s="8" t="str">
        <f>'Roberts K'!J40</f>
        <v>0--0</v>
      </c>
    </row>
    <row r="105" spans="1:13" x14ac:dyDescent="0.15">
      <c r="A105" s="49" t="s">
        <v>559</v>
      </c>
      <c r="B105" s="11">
        <f>'Inns R'!B39</f>
        <v>3</v>
      </c>
      <c r="C105" s="11">
        <f>'Inns R'!C39</f>
        <v>0</v>
      </c>
      <c r="D105" s="11">
        <f>'Inns R'!D39</f>
        <v>0</v>
      </c>
      <c r="E105" s="11">
        <f>'Inns R'!E39</f>
        <v>30</v>
      </c>
      <c r="F105" s="11">
        <f>'Inns R'!F39</f>
        <v>0</v>
      </c>
      <c r="G105" s="1">
        <f>'Inns R'!G39</f>
        <v>10</v>
      </c>
      <c r="H105" s="8" t="str">
        <f>'Inns R'!H39</f>
        <v>--</v>
      </c>
      <c r="I105" s="8" t="str">
        <f>'Inns R'!I39</f>
        <v>--</v>
      </c>
      <c r="J105" s="8" t="str">
        <f>'Inns R'!J39</f>
        <v>0--10</v>
      </c>
    </row>
    <row r="106" spans="1:13" x14ac:dyDescent="0.15">
      <c r="A106" s="49" t="s">
        <v>508</v>
      </c>
      <c r="B106" s="11">
        <f>'Borman J'!B43</f>
        <v>15.3</v>
      </c>
      <c r="C106" s="11">
        <f>'Borman J'!C43</f>
        <v>1</v>
      </c>
      <c r="D106" s="11">
        <f>'Borman J'!D43</f>
        <v>0</v>
      </c>
      <c r="E106" s="11">
        <f>'Borman J'!E43</f>
        <v>68</v>
      </c>
      <c r="F106" s="11">
        <f>'Borman J'!F43</f>
        <v>0</v>
      </c>
      <c r="G106" s="1">
        <f>'Borman J'!G43</f>
        <v>4.4444444444444446</v>
      </c>
      <c r="H106" s="8" t="str">
        <f>'Borman J'!H43</f>
        <v>--</v>
      </c>
      <c r="I106" s="8" t="str">
        <f>'Borman J'!I43</f>
        <v>--</v>
      </c>
      <c r="J106" s="8" t="str">
        <f>'Borman J'!J43</f>
        <v>0--0</v>
      </c>
    </row>
  </sheetData>
  <sortState xmlns:xlrd2="http://schemas.microsoft.com/office/spreadsheetml/2017/richdata2" ref="A98:M106">
    <sortCondition descending="1" ref="D98:D106"/>
    <sortCondition ref="B98:B106"/>
  </sortState>
  <phoneticPr fontId="3" type="noConversion"/>
  <hyperlinks>
    <hyperlink ref="A23" location="'Barr S'!A2" display="Barr" xr:uid="{00000000-0004-0000-0000-000000000000}"/>
    <hyperlink ref="A7" location="'Dawson N'!A2" display="Dawson" xr:uid="{00000000-0004-0000-0000-000001000000}"/>
    <hyperlink ref="A11" location="'Gallant B'!A2" display="Gallant B" xr:uid="{00000000-0004-0000-0000-000002000000}"/>
    <hyperlink ref="A5" location="'Barnard A'!A2" display="Barnard" xr:uid="{00000000-0004-0000-0000-000003000000}"/>
    <hyperlink ref="A37" location="'Gallant G'!A2" display="Gallant G" xr:uid="{00000000-0004-0000-0000-000004000000}"/>
    <hyperlink ref="A9" location="'Carsberg T'!A2" display="Carsberg T" xr:uid="{00000000-0004-0000-0000-000005000000}"/>
    <hyperlink ref="A10" location="'Ahearne C'!A2" display="Aherne" xr:uid="{00000000-0004-0000-0000-000006000000}"/>
    <hyperlink ref="A36" location="'Sutcliffe P'!A2" display="Sutcliffe" xr:uid="{00000000-0004-0000-0000-000007000000}"/>
    <hyperlink ref="A14" location="'Mimmack C'!A2" display="Mimmack" xr:uid="{00000000-0004-0000-0000-000008000000}"/>
    <hyperlink ref="A16" location="'Wood C'!A2" display="Wood" xr:uid="{00000000-0004-0000-0000-000009000000}"/>
    <hyperlink ref="A17" location="'Gilbert J'!A2" display="Gilbert J" xr:uid="{00000000-0004-0000-0000-00000A000000}"/>
    <hyperlink ref="A13" location="'Taylor P'!A2" display="Taylor" xr:uid="{00000000-0004-0000-0000-00000B000000}"/>
    <hyperlink ref="A32" location="'Bowler T'!A2" display="Bowler" xr:uid="{00000000-0004-0000-0000-00000C000000}"/>
    <hyperlink ref="A8" location="'Scott D'!A2" display="Scott" xr:uid="{00000000-0004-0000-0000-00000D000000}"/>
    <hyperlink ref="A26" location="'Gilbert S'!A2" display="Gilbert S" xr:uid="{00000000-0004-0000-0000-00000E000000}"/>
    <hyperlink ref="A47" location="'Russell T'!A1" display="Russell T" xr:uid="{00000000-0004-0000-0000-00000F000000}"/>
    <hyperlink ref="A48" location="'Stevens P'!A1" display="Stevens P" xr:uid="{00000000-0004-0000-0000-000010000000}"/>
    <hyperlink ref="A29" location="'Scholes P'!A2" display="Scholes P" xr:uid="{00000000-0004-0000-0000-000011000000}"/>
    <hyperlink ref="A33" location="'Hutchings G'!A2" display="Hutchings" xr:uid="{00000000-0004-0000-0000-000012000000}"/>
    <hyperlink ref="A6" location="'Gould P'!A2" display="Gould" xr:uid="{00000000-0004-0000-0000-000013000000}"/>
    <hyperlink ref="A15" location="'Hindley C'!A2" display="Hindley" xr:uid="{00000000-0004-0000-0000-000014000000}"/>
    <hyperlink ref="A21" location="'Stevens J'!A2" display="Stevens J" xr:uid="{00000000-0004-0000-0000-000015000000}"/>
    <hyperlink ref="A24" location="'Gomez M'!A1" display="Gomez M" xr:uid="{00000000-0004-0000-0000-000016000000}"/>
    <hyperlink ref="A20" location="'Harris N'!A1" display="Harris N" xr:uid="{00000000-0004-0000-0000-000017000000}"/>
    <hyperlink ref="A62" location="'Mimmack C'!A55" display="Mimmack" xr:uid="{00000000-0004-0000-0000-000018000000}"/>
    <hyperlink ref="A71" location="'Gallant B'!A35" display="Gallant B" xr:uid="{00000000-0004-0000-0000-00001A000000}"/>
    <hyperlink ref="A67" location="'Taylor P'!A49" display="Taylor" xr:uid="{00000000-0004-0000-0000-00001B000000}"/>
    <hyperlink ref="A65" location="'Wood C'!A47" display="Wood" xr:uid="{00000000-0004-0000-0000-00001C000000}"/>
    <hyperlink ref="A63" location="'Barnard A'!A34" display="Barnard" xr:uid="{00000000-0004-0000-0000-00001D000000}"/>
    <hyperlink ref="A91" location="'Stevens P'!A33" display="Stevens P" xr:uid="{00000000-0004-0000-0000-00001E000000}"/>
    <hyperlink ref="A94" location="'Scott D'!A46" display="Scott D" xr:uid="{00000000-0004-0000-0000-00001F000000}"/>
    <hyperlink ref="A79" location="'Gallant G'!A30" display="Gallant G" xr:uid="{00000000-0004-0000-0000-000020000000}"/>
    <hyperlink ref="A76" location="'Bowler T'!A36" display="Bowler" xr:uid="{00000000-0004-0000-0000-000021000000}"/>
    <hyperlink ref="A72" location="'Gilbert J'!A40" display="Gilbert J" xr:uid="{00000000-0004-0000-0000-000022000000}"/>
    <hyperlink ref="A68" location="'Ahearne C'!A32" display="Aherne" xr:uid="{00000000-0004-0000-0000-000023000000}"/>
    <hyperlink ref="A69" location="'Dawson N'!A43" display="Dawson" xr:uid="{00000000-0004-0000-0000-000024000000}"/>
    <hyperlink ref="A80" location="'Barr S'!A42" display="Barr S" xr:uid="{00000000-0004-0000-0000-000026000000}"/>
    <hyperlink ref="A30" location="'Booth R'!A1" display="Booth R" xr:uid="{00000000-0004-0000-0000-00002C000000}"/>
    <hyperlink ref="A89" location="'Booth R'!A1" display="Booth R" xr:uid="{00000000-0004-0000-0000-00002D000000}"/>
    <hyperlink ref="A50" location="'Drever A'!A1" display="Drever A" xr:uid="{00000000-0004-0000-0000-00002E000000}"/>
    <hyperlink ref="A28" location="'Gallant J'!A2" display="Gallant J" xr:uid="{00000000-0004-0000-0000-00002F000000}"/>
    <hyperlink ref="A19" location="'Hawkins C'!A2" display="Hawkins C" xr:uid="{00000000-0004-0000-0000-000030000000}"/>
    <hyperlink ref="A96" location="'Hawkins C'!A2" display="Hawkins C" xr:uid="{00000000-0004-0000-0000-000031000000}"/>
    <hyperlink ref="A85" location="'Gallant J'!A2" display="Gallant J" xr:uid="{00000000-0004-0000-0000-000032000000}"/>
    <hyperlink ref="A25" location="'Morgan-S B'!A1" display="Smith B" xr:uid="{00000000-0004-0000-0000-000033000000}"/>
    <hyperlink ref="A35" location="'Matthews K'!A2" display="Matthews K" xr:uid="{00000000-0004-0000-0000-000034000000}"/>
    <hyperlink ref="A86" location="'Matthews K'!A2" display="Matthews K" xr:uid="{00000000-0004-0000-0000-000035000000}"/>
    <hyperlink ref="A22" location="'Elburn A'!A2" display="Elburn A" xr:uid="{00000000-0004-0000-0000-000036000000}"/>
    <hyperlink ref="A73" location="'Elburn A'!A2" display="Elburn A" xr:uid="{00000000-0004-0000-0000-000037000000}"/>
    <hyperlink ref="A44" location="'Sims A'!A1" display="Sims A" xr:uid="{00000000-0004-0000-0000-000038000000}"/>
    <hyperlink ref="A38" location="'Slemming W'!A1" display="Slemmings W" xr:uid="{00000000-0004-0000-0000-000039000000}"/>
    <hyperlink ref="A56" location="'Silk R'!A1" display="Silk R" xr:uid="{00000000-0004-0000-0000-00003A000000}"/>
    <hyperlink ref="A82" location="'Sims A'!A1" display="Sims A" xr:uid="{00000000-0004-0000-0000-00003B000000}"/>
    <hyperlink ref="A90" location="'Slemming W'!A1" display="Slemmings W" xr:uid="{00000000-0004-0000-0000-00003C000000}"/>
    <hyperlink ref="A83" location="'Silk R'!A1" display="Silk R" xr:uid="{00000000-0004-0000-0000-00003D000000}"/>
    <hyperlink ref="A53" location="'Akers V'!A2" display="Akers V" xr:uid="{00000000-0004-0000-0000-00003E000000}"/>
    <hyperlink ref="A31" location="'Matthews C'!A1" display="Matthews C" xr:uid="{CAE80541-663B-A744-8503-CF231F4E775C}"/>
    <hyperlink ref="A88" location="'Matthews C'!A2" display="Matthews C" xr:uid="{8D4EF9BB-9A48-9E49-9507-DB438C8FD2CD}"/>
    <hyperlink ref="A49" location="'Bingham J'!A1" display="Bingham J" xr:uid="{9C42A605-154F-F646-9034-42A0E1CB196B}"/>
    <hyperlink ref="A98" location="'Bingham J'!A1" display="Bingham J" xr:uid="{23495C9B-8AD4-764F-9A4B-2B19ABB14E10}"/>
    <hyperlink ref="A27" location="'Ross J'!A1" display="Ross J" xr:uid="{4E8981A9-3268-F045-8F38-6ADAF11A5633}"/>
    <hyperlink ref="A93" location="'Ross J'!A1" display="Ross J" xr:uid="{1807CC04-9C17-D54F-8119-6D6E3E242A15}"/>
    <hyperlink ref="A40" location="'Goff J'!A1" display="Goff J" xr:uid="{44C638E1-0509-FF42-8DA6-CC982ED55B29}"/>
    <hyperlink ref="A95" location="'Goff J'!A1" display="Goff J" xr:uid="{460C9FA2-68DD-3843-80E8-EA817E4C9A02}"/>
    <hyperlink ref="A58" location="'Goodlife M'!A1" display="Goodlife M" xr:uid="{1968517F-EC96-6643-87A8-4EB146C902DC}"/>
    <hyperlink ref="A100" location="'Goodlife M'!A1" display="Goodlife M" xr:uid="{3078B167-BB6E-D248-A379-D0CEA5960FAF}"/>
    <hyperlink ref="A12" location="'Hymas C'!A1" display="Hymas C" xr:uid="{8C336397-2955-F24B-B4C0-F740B6168575}"/>
    <hyperlink ref="A52" location="'Roberts K'!A2" display="Roberts K" xr:uid="{69A3684B-32B9-B946-8221-E73BC3DD36FA}"/>
    <hyperlink ref="A39" location="'Hymas D'!A1" display="Hymas D" xr:uid="{AB000BFC-5790-9247-B031-5A2D19F52485}"/>
    <hyperlink ref="A54" location="'Vivian M'!A1" display="Vivian M" xr:uid="{526C44A9-5D76-6448-BA61-C21E86FE8A2A}"/>
    <hyperlink ref="A75" location="'Hymas C'!A1" display="Hymas C" xr:uid="{ABEEB0DE-69E6-CD47-BF22-5EF79D740AEE}"/>
    <hyperlink ref="A97" location="'Hymas D'!A1" display="Hymas D" xr:uid="{65BA6AA1-FB12-3D44-8CA6-C6671393FE61}"/>
    <hyperlink ref="A103" location="'Vivian M'!A1" display="Vivian M" xr:uid="{BE3494C2-FF6B-0946-942D-37C2CA477F36}"/>
    <hyperlink ref="A104" location="'Roberts K'!A1" display="Roberts K" xr:uid="{736F2BC2-2820-CD4C-A6AB-A419890F0479}"/>
    <hyperlink ref="A18" location="'Register S'!A1" display="Register S" xr:uid="{1F92DDE3-5C72-BD4B-A564-74304F550E08}"/>
    <hyperlink ref="A77" location="'Register S'!A1" display="Register S" xr:uid="{662B0EEB-1342-E042-A8F8-7677DD2FC649}"/>
    <hyperlink ref="A41" location="'Holland R'!A1" display="Holland R" xr:uid="{4138AC0C-3211-7E4D-83FD-55D8C84ACE79}"/>
    <hyperlink ref="A81" location="'Holland R'!A1" display="Holland R" xr:uid="{11C1B0CC-330F-FD42-8DDE-08C3D06E37C0}"/>
    <hyperlink ref="A34" location="'Linney R'!A2" display="Linney R" xr:uid="{CC017E79-260B-164C-976A-3195C12477B1}"/>
    <hyperlink ref="A92" location="'Linney R'!A39" display="Linney R" xr:uid="{289D0141-57CB-6547-A714-AF9D0230B7CA}"/>
    <hyperlink ref="A84" location="'Little S'!A33" display="Little S" xr:uid="{0A9BC758-FDA8-484F-B43C-615AAD237703}"/>
    <hyperlink ref="A46" location="'Little S'!A33" display="Little S" xr:uid="{DA2A297E-33FA-6045-A6F9-BFE60548567E}"/>
    <hyperlink ref="A45" location="'Borman T'!A1" display="Borman T" xr:uid="{EDD4E624-ABAC-4445-A62A-A8005C73B7AF}"/>
    <hyperlink ref="A42" location="'Alexander E'!A1" display="Alexander E" xr:uid="{D40C66C2-5EFB-5944-BD16-D8EDDEDF068F}"/>
    <hyperlink ref="A102" location="'Alexander E'!A1" display="Alexander E" xr:uid="{FBD0174A-1C2D-9548-8115-8CB393E7A6A1}"/>
    <hyperlink ref="A87" location="'Borman T'!A1" display="Borman T" xr:uid="{5DDEBD1F-CE06-B546-A2AB-2A4600C7927D}"/>
    <hyperlink ref="A74" location="'Russell T'!A33" display="Russell" xr:uid="{48128809-FF3D-5A4A-81F1-E6E663952CC2}"/>
    <hyperlink ref="A78" location="'Stevens J'!A44" display="Stevens J" xr:uid="{DCC0C396-2A03-F14C-8DC1-780C89252061}"/>
    <hyperlink ref="A66" location="'Gomez M'!A43" display="Gomez" xr:uid="{5BB44464-A0E0-094C-9B25-76F8AE259919}"/>
    <hyperlink ref="A70" location="'Gould P'!A50" display="Gould" xr:uid="{0D84543B-990F-1447-95EA-AA922877FEB9}"/>
    <hyperlink ref="A64" location="'Harris N'!A47" display="Harris" xr:uid="{7D0F9C8A-F7CA-154E-AAC8-2EF6B443EB78}"/>
    <hyperlink ref="A57" location="'Giles M'!A1" display="Giles M" xr:uid="{36EE52D1-3DAE-974B-9733-FF3629D014DE}"/>
    <hyperlink ref="A55" location="'Borman J'!A1" display="Borman J" xr:uid="{9708F07B-406A-6C49-921D-99ECB6EB8B5C}"/>
    <hyperlink ref="A106" location="'Borman J'!A1" display="Borman J" xr:uid="{916C1D1F-00A8-EF45-B5F8-FD39DCA10B05}"/>
    <hyperlink ref="A51" location="'Inns R'!A1" display="Inns R" xr:uid="{BD101F79-A2A0-5141-9469-872E437B9B98}"/>
    <hyperlink ref="A43" location="'Inns K'!A1" display="Inns K" xr:uid="{FE234D19-3AC3-424F-B422-60B9FC5F2D4F}"/>
    <hyperlink ref="A101" location="'Inns K'!A1" display="Inns K" xr:uid="{808EB99F-C0B0-854B-8C5B-22608031B717}"/>
    <hyperlink ref="A99" location="'Drever A'!A1" display="Drever A" xr:uid="{31CD77CC-65FD-244F-9239-E04CB1CCB58A}"/>
  </hyperlinks>
  <pageMargins left="0.75" right="0.75" top="1" bottom="1" header="0.5" footer="0.5"/>
  <pageSetup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C16D-4851-0745-8C4B-ED9022FED8AD}">
  <dimension ref="A1:P97"/>
  <sheetViews>
    <sheetView zoomScale="125" zoomScaleNormal="125" workbookViewId="0"/>
  </sheetViews>
  <sheetFormatPr defaultColWidth="10.78515625" defaultRowHeight="12.75" x14ac:dyDescent="0.15"/>
  <cols>
    <col min="1" max="1" width="8.62890625" customWidth="1"/>
  </cols>
  <sheetData>
    <row r="1" spans="1:16" x14ac:dyDescent="0.15">
      <c r="A1" s="19" t="s">
        <v>164</v>
      </c>
      <c r="C1" s="9"/>
    </row>
    <row r="2" spans="1:16" x14ac:dyDescent="0.15">
      <c r="A2" s="5" t="s">
        <v>387</v>
      </c>
      <c r="B2" s="5" t="s">
        <v>356</v>
      </c>
      <c r="E2" s="9"/>
      <c r="F2" s="9"/>
      <c r="G2" s="9"/>
      <c r="H2" s="9"/>
    </row>
    <row r="3" spans="1:16" x14ac:dyDescent="0.15">
      <c r="A3" s="5" t="s">
        <v>108</v>
      </c>
      <c r="B3" s="15"/>
      <c r="D3" s="9"/>
      <c r="E3" s="9"/>
      <c r="F3" s="9"/>
      <c r="G3" s="9"/>
      <c r="H3" s="9"/>
      <c r="L3" s="5" t="s">
        <v>544</v>
      </c>
    </row>
    <row r="4" spans="1:16" hidden="1" x14ac:dyDescent="0.15">
      <c r="A4" s="9">
        <v>9</v>
      </c>
      <c r="B4">
        <v>8</v>
      </c>
      <c r="C4" s="9">
        <v>4</v>
      </c>
      <c r="D4" s="9"/>
      <c r="E4" s="9"/>
      <c r="F4" s="9"/>
      <c r="G4" s="9"/>
      <c r="H4" s="9"/>
      <c r="J4" s="9"/>
      <c r="K4" s="9"/>
      <c r="L4" s="9"/>
      <c r="M4" s="9"/>
      <c r="N4" s="9"/>
      <c r="O4" s="9"/>
      <c r="P4" s="9"/>
    </row>
    <row r="5" spans="1:16" x14ac:dyDescent="0.15">
      <c r="A5" s="9"/>
      <c r="G5" s="9"/>
      <c r="H5" s="9"/>
    </row>
    <row r="6" spans="1:16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538</v>
      </c>
      <c r="M6" s="9" t="s">
        <v>539</v>
      </c>
      <c r="N6" s="9" t="s">
        <v>264</v>
      </c>
      <c r="O6" s="9" t="s">
        <v>541</v>
      </c>
      <c r="P6" s="9" t="s">
        <v>540</v>
      </c>
    </row>
    <row r="7" spans="1:16" x14ac:dyDescent="0.15">
      <c r="A7">
        <v>2017</v>
      </c>
      <c r="B7">
        <v>7</v>
      </c>
      <c r="C7">
        <v>4</v>
      </c>
      <c r="D7">
        <v>0</v>
      </c>
      <c r="E7">
        <v>3</v>
      </c>
      <c r="F7">
        <v>1</v>
      </c>
      <c r="G7">
        <v>0</v>
      </c>
      <c r="H7">
        <v>0</v>
      </c>
      <c r="I7" s="1">
        <v>0.25</v>
      </c>
      <c r="J7">
        <v>1</v>
      </c>
      <c r="L7">
        <v>0</v>
      </c>
      <c r="M7">
        <v>0</v>
      </c>
      <c r="N7">
        <v>0</v>
      </c>
      <c r="O7">
        <v>0</v>
      </c>
      <c r="P7">
        <v>0</v>
      </c>
    </row>
    <row r="8" spans="1:16" x14ac:dyDescent="0.15">
      <c r="A8">
        <v>2018</v>
      </c>
      <c r="B8">
        <v>6</v>
      </c>
      <c r="C8">
        <v>6</v>
      </c>
      <c r="D8">
        <v>1</v>
      </c>
      <c r="E8">
        <v>1</v>
      </c>
      <c r="F8">
        <v>54</v>
      </c>
      <c r="G8">
        <v>0</v>
      </c>
      <c r="H8">
        <v>0</v>
      </c>
      <c r="I8" s="1">
        <v>10.8</v>
      </c>
      <c r="J8">
        <v>44</v>
      </c>
      <c r="L8">
        <v>0</v>
      </c>
      <c r="M8">
        <v>0</v>
      </c>
      <c r="N8">
        <v>0</v>
      </c>
      <c r="O8">
        <v>0</v>
      </c>
      <c r="P8">
        <v>0</v>
      </c>
    </row>
    <row r="9" spans="1:16" x14ac:dyDescent="0.15">
      <c r="A9">
        <v>2019</v>
      </c>
      <c r="B9">
        <v>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 s="10" t="s">
        <v>231</v>
      </c>
      <c r="J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 x14ac:dyDescent="0.15">
      <c r="A10">
        <v>2020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s="10" t="s">
        <v>231</v>
      </c>
      <c r="J10" s="9">
        <v>0</v>
      </c>
      <c r="K10" s="9" t="s">
        <v>388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15">
      <c r="A11">
        <v>2021</v>
      </c>
      <c r="B11">
        <v>7</v>
      </c>
      <c r="C11">
        <v>4</v>
      </c>
      <c r="D11">
        <v>2</v>
      </c>
      <c r="E11">
        <v>0</v>
      </c>
      <c r="F11">
        <v>3</v>
      </c>
      <c r="G11">
        <v>0</v>
      </c>
      <c r="H11">
        <v>0</v>
      </c>
      <c r="I11" s="1">
        <v>1.5</v>
      </c>
      <c r="J11">
        <v>1</v>
      </c>
      <c r="K11" t="s">
        <v>388</v>
      </c>
      <c r="L11">
        <v>1</v>
      </c>
      <c r="M11">
        <v>0</v>
      </c>
      <c r="N11">
        <v>0</v>
      </c>
      <c r="O11">
        <v>0</v>
      </c>
      <c r="P11">
        <v>1</v>
      </c>
    </row>
    <row r="12" spans="1:16" x14ac:dyDescent="0.15">
      <c r="A12">
        <v>2022</v>
      </c>
      <c r="B12">
        <v>6</v>
      </c>
      <c r="C12">
        <v>3</v>
      </c>
      <c r="D12">
        <v>0</v>
      </c>
      <c r="E12">
        <v>1</v>
      </c>
      <c r="F12">
        <v>2</v>
      </c>
      <c r="G12">
        <v>0</v>
      </c>
      <c r="H12">
        <v>0</v>
      </c>
      <c r="I12" s="1">
        <v>0.66666666666666663</v>
      </c>
      <c r="J12">
        <v>1</v>
      </c>
      <c r="K12" t="s">
        <v>388</v>
      </c>
      <c r="L12">
        <v>1</v>
      </c>
      <c r="M12">
        <v>0</v>
      </c>
      <c r="N12">
        <v>1</v>
      </c>
      <c r="O12">
        <v>0</v>
      </c>
      <c r="P12">
        <v>2</v>
      </c>
    </row>
    <row r="13" spans="1:16" x14ac:dyDescent="0.15">
      <c r="A13">
        <v>2023</v>
      </c>
      <c r="B13">
        <v>3</v>
      </c>
      <c r="C13">
        <v>2</v>
      </c>
      <c r="D13">
        <v>0</v>
      </c>
      <c r="E13">
        <v>1</v>
      </c>
      <c r="F13">
        <v>4</v>
      </c>
      <c r="G13">
        <v>0</v>
      </c>
      <c r="H13">
        <v>0</v>
      </c>
      <c r="I13" s="1">
        <v>2</v>
      </c>
      <c r="J13">
        <v>4</v>
      </c>
      <c r="K13" t="s">
        <v>388</v>
      </c>
      <c r="L13">
        <v>0</v>
      </c>
      <c r="M13">
        <v>0</v>
      </c>
      <c r="N13">
        <v>0</v>
      </c>
      <c r="O13">
        <v>0</v>
      </c>
      <c r="P13">
        <v>0</v>
      </c>
    </row>
    <row r="14" spans="1:16" x14ac:dyDescent="0.15">
      <c r="A14">
        <v>2024</v>
      </c>
      <c r="B14">
        <v>4</v>
      </c>
      <c r="C14">
        <v>3</v>
      </c>
      <c r="D14">
        <v>1</v>
      </c>
      <c r="E14">
        <v>1</v>
      </c>
      <c r="F14">
        <v>11</v>
      </c>
      <c r="G14">
        <v>0</v>
      </c>
      <c r="H14">
        <v>0</v>
      </c>
      <c r="I14" s="1">
        <v>5.5</v>
      </c>
      <c r="J14">
        <v>6</v>
      </c>
      <c r="K14" t="s">
        <v>335</v>
      </c>
      <c r="L14">
        <v>0</v>
      </c>
      <c r="M14">
        <v>0</v>
      </c>
      <c r="N14">
        <v>4</v>
      </c>
      <c r="O14">
        <v>0</v>
      </c>
      <c r="P14">
        <v>4</v>
      </c>
    </row>
    <row r="15" spans="1:16" x14ac:dyDescent="0.15">
      <c r="A15">
        <v>2025</v>
      </c>
      <c r="B15">
        <v>2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 s="1" t="s">
        <v>231</v>
      </c>
      <c r="J15">
        <v>0</v>
      </c>
      <c r="K15" t="s">
        <v>388</v>
      </c>
      <c r="L15">
        <v>0</v>
      </c>
      <c r="M15">
        <v>0</v>
      </c>
      <c r="N15">
        <v>0</v>
      </c>
      <c r="O15">
        <v>1</v>
      </c>
      <c r="P15">
        <v>0</v>
      </c>
    </row>
    <row r="16" spans="1:16" x14ac:dyDescent="0.15">
      <c r="B16" s="9"/>
      <c r="C16" s="9"/>
      <c r="D16" s="9"/>
      <c r="E16" s="9"/>
      <c r="F16" s="9"/>
      <c r="G16" s="9"/>
      <c r="H16" s="9"/>
      <c r="I16" s="9"/>
    </row>
    <row r="17" spans="1:16" x14ac:dyDescent="0.15">
      <c r="A17" t="s">
        <v>142</v>
      </c>
      <c r="B17" s="9">
        <v>38</v>
      </c>
      <c r="C17" s="9">
        <v>22</v>
      </c>
      <c r="D17" s="9">
        <v>4</v>
      </c>
      <c r="E17" s="9">
        <v>7</v>
      </c>
      <c r="F17" s="9">
        <v>75</v>
      </c>
      <c r="G17" s="9">
        <v>0</v>
      </c>
      <c r="H17" s="9">
        <v>0</v>
      </c>
      <c r="I17" s="1">
        <v>4.1669999999999998</v>
      </c>
      <c r="J17">
        <v>44</v>
      </c>
      <c r="L17" s="9">
        <v>2</v>
      </c>
      <c r="M17" s="9">
        <v>0</v>
      </c>
      <c r="N17" s="9">
        <v>5</v>
      </c>
      <c r="O17" s="9">
        <v>1</v>
      </c>
      <c r="P17" s="9">
        <v>7</v>
      </c>
    </row>
    <row r="38" spans="1:10" x14ac:dyDescent="0.15">
      <c r="G38" s="9"/>
      <c r="H38" s="9"/>
    </row>
    <row r="39" spans="1:10" x14ac:dyDescent="0.15">
      <c r="A39" s="5" t="s">
        <v>118</v>
      </c>
      <c r="F39" s="2"/>
      <c r="H39" s="1"/>
      <c r="I39" s="1"/>
      <c r="J39" s="1"/>
    </row>
    <row r="40" spans="1:10" x14ac:dyDescent="0.15">
      <c r="A40" t="s">
        <v>99</v>
      </c>
      <c r="B40" t="s">
        <v>112</v>
      </c>
      <c r="C40" t="s">
        <v>59</v>
      </c>
      <c r="D40" t="s">
        <v>111</v>
      </c>
      <c r="E40" t="s">
        <v>34</v>
      </c>
      <c r="F40" t="s">
        <v>62</v>
      </c>
      <c r="G40" s="1" t="s">
        <v>115</v>
      </c>
      <c r="H40" s="1" t="s">
        <v>113</v>
      </c>
      <c r="I40" s="1" t="s">
        <v>114</v>
      </c>
      <c r="J40" s="14" t="s">
        <v>61</v>
      </c>
    </row>
    <row r="41" spans="1:10" x14ac:dyDescent="0.15">
      <c r="A41">
        <v>2017</v>
      </c>
      <c r="B41">
        <v>4.2</v>
      </c>
      <c r="C41">
        <v>0</v>
      </c>
      <c r="D41">
        <v>2</v>
      </c>
      <c r="E41">
        <v>23</v>
      </c>
      <c r="F41">
        <v>0</v>
      </c>
      <c r="G41" s="10">
        <v>5.4761904761904763</v>
      </c>
      <c r="H41" s="10">
        <v>12.600000000000001</v>
      </c>
      <c r="I41" s="10">
        <v>11.5</v>
      </c>
      <c r="J41" s="3" t="s">
        <v>186</v>
      </c>
    </row>
    <row r="42" spans="1:10" x14ac:dyDescent="0.15">
      <c r="A42">
        <v>2018</v>
      </c>
      <c r="B42">
        <v>0</v>
      </c>
      <c r="C42">
        <v>0</v>
      </c>
      <c r="D42">
        <v>0</v>
      </c>
      <c r="E42">
        <v>0</v>
      </c>
      <c r="F42">
        <v>0</v>
      </c>
      <c r="G42" s="10" t="s">
        <v>168</v>
      </c>
      <c r="H42" s="10" t="s">
        <v>168</v>
      </c>
      <c r="I42" s="10" t="s">
        <v>168</v>
      </c>
      <c r="J42" s="3" t="s">
        <v>381</v>
      </c>
    </row>
    <row r="43" spans="1:10" x14ac:dyDescent="0.15">
      <c r="A43">
        <v>2019</v>
      </c>
      <c r="B43">
        <v>1</v>
      </c>
      <c r="C43">
        <v>0</v>
      </c>
      <c r="D43">
        <v>1</v>
      </c>
      <c r="E43">
        <v>12</v>
      </c>
      <c r="F43">
        <v>0</v>
      </c>
      <c r="G43" s="10">
        <v>12</v>
      </c>
      <c r="H43" s="10">
        <v>6</v>
      </c>
      <c r="I43" s="10">
        <v>12</v>
      </c>
      <c r="J43" s="3" t="s">
        <v>397</v>
      </c>
    </row>
    <row r="44" spans="1:10" x14ac:dyDescent="0.15">
      <c r="A44">
        <v>2020</v>
      </c>
      <c r="B44">
        <v>0</v>
      </c>
      <c r="C44">
        <v>0</v>
      </c>
      <c r="D44">
        <v>0</v>
      </c>
      <c r="E44">
        <v>0</v>
      </c>
      <c r="F44">
        <v>0</v>
      </c>
      <c r="G44" s="10" t="s">
        <v>168</v>
      </c>
      <c r="H44" s="10" t="s">
        <v>168</v>
      </c>
      <c r="I44" s="10" t="s">
        <v>168</v>
      </c>
      <c r="J44" s="3" t="s">
        <v>381</v>
      </c>
    </row>
    <row r="45" spans="1:10" x14ac:dyDescent="0.15">
      <c r="A45">
        <v>2021</v>
      </c>
      <c r="B45">
        <v>6.2</v>
      </c>
      <c r="C45">
        <v>0</v>
      </c>
      <c r="D45">
        <v>1</v>
      </c>
      <c r="E45">
        <v>61</v>
      </c>
      <c r="F45">
        <v>0</v>
      </c>
      <c r="G45" s="10">
        <v>9.8387096774193541</v>
      </c>
      <c r="H45" s="10">
        <v>37.200000000000003</v>
      </c>
      <c r="I45" s="10">
        <v>61</v>
      </c>
      <c r="J45" s="3" t="s">
        <v>429</v>
      </c>
    </row>
    <row r="46" spans="1:10" x14ac:dyDescent="0.15">
      <c r="A46">
        <v>2022</v>
      </c>
      <c r="B46">
        <v>0</v>
      </c>
      <c r="C46">
        <v>0</v>
      </c>
      <c r="D46">
        <v>0</v>
      </c>
      <c r="E46">
        <v>0</v>
      </c>
      <c r="F46">
        <v>0</v>
      </c>
      <c r="G46" s="10" t="s">
        <v>168</v>
      </c>
      <c r="H46" s="10" t="s">
        <v>168</v>
      </c>
      <c r="I46" s="10" t="s">
        <v>168</v>
      </c>
      <c r="J46" s="3" t="s">
        <v>381</v>
      </c>
    </row>
    <row r="47" spans="1:10" x14ac:dyDescent="0.15">
      <c r="A47">
        <v>2023</v>
      </c>
      <c r="B47">
        <v>1</v>
      </c>
      <c r="C47">
        <v>0</v>
      </c>
      <c r="D47">
        <v>0</v>
      </c>
      <c r="E47">
        <v>2</v>
      </c>
      <c r="F47">
        <v>0</v>
      </c>
      <c r="G47" s="10">
        <v>2</v>
      </c>
      <c r="H47" s="10" t="s">
        <v>168</v>
      </c>
      <c r="I47" s="10" t="s">
        <v>168</v>
      </c>
      <c r="J47" s="3" t="s">
        <v>584</v>
      </c>
    </row>
    <row r="48" spans="1:10" x14ac:dyDescent="0.15">
      <c r="A48">
        <v>2024</v>
      </c>
      <c r="B48">
        <v>1</v>
      </c>
      <c r="C48">
        <v>0</v>
      </c>
      <c r="D48">
        <v>1</v>
      </c>
      <c r="E48">
        <v>13</v>
      </c>
      <c r="F48">
        <v>0</v>
      </c>
      <c r="G48" s="10">
        <v>13</v>
      </c>
      <c r="H48" s="10">
        <v>6</v>
      </c>
      <c r="I48" s="10">
        <v>13</v>
      </c>
      <c r="J48" s="3" t="s">
        <v>585</v>
      </c>
    </row>
    <row r="49" spans="1:10" x14ac:dyDescent="0.15">
      <c r="B49" s="9"/>
      <c r="C49" s="9"/>
      <c r="D49" s="9"/>
      <c r="E49" s="9"/>
      <c r="F49" s="9"/>
      <c r="G49" s="9"/>
      <c r="H49" s="10"/>
    </row>
    <row r="50" spans="1:10" x14ac:dyDescent="0.15">
      <c r="A50" t="s">
        <v>55</v>
      </c>
      <c r="B50" s="26">
        <v>13.4</v>
      </c>
      <c r="C50" s="9">
        <v>0</v>
      </c>
      <c r="D50" s="9">
        <v>5</v>
      </c>
      <c r="E50" s="9">
        <v>111</v>
      </c>
      <c r="F50" s="9">
        <v>0</v>
      </c>
      <c r="G50" s="10">
        <v>8.2835820895522385</v>
      </c>
      <c r="H50" s="10">
        <v>16.080000000000002</v>
      </c>
      <c r="I50" s="10">
        <v>22.2</v>
      </c>
      <c r="J50" s="3" t="s">
        <v>186</v>
      </c>
    </row>
    <row r="89" spans="1:8" x14ac:dyDescent="0.15">
      <c r="A89" s="5" t="s">
        <v>138</v>
      </c>
      <c r="H89" s="1"/>
    </row>
    <row r="90" spans="1:8" x14ac:dyDescent="0.15">
      <c r="H90" s="1"/>
    </row>
    <row r="91" spans="1:8" x14ac:dyDescent="0.15">
      <c r="A91" t="s">
        <v>99</v>
      </c>
      <c r="B91" t="s">
        <v>31</v>
      </c>
      <c r="C91" t="s">
        <v>132</v>
      </c>
      <c r="D91" t="s">
        <v>133</v>
      </c>
      <c r="E91" t="s">
        <v>134</v>
      </c>
      <c r="F91" t="s">
        <v>135</v>
      </c>
      <c r="G91" t="s">
        <v>136</v>
      </c>
      <c r="H91" s="1" t="s">
        <v>137</v>
      </c>
    </row>
    <row r="92" spans="1:8" x14ac:dyDescent="0.15">
      <c r="A92">
        <v>2022</v>
      </c>
      <c r="B92">
        <v>3</v>
      </c>
      <c r="C92">
        <v>1</v>
      </c>
      <c r="D92">
        <v>0</v>
      </c>
      <c r="E92">
        <v>1</v>
      </c>
      <c r="F92">
        <v>20</v>
      </c>
      <c r="G92" s="10">
        <v>0.33</v>
      </c>
      <c r="H92" s="10">
        <v>6.67</v>
      </c>
    </row>
    <row r="93" spans="1:8" x14ac:dyDescent="0.15">
      <c r="A93">
        <v>2023</v>
      </c>
      <c r="B93">
        <v>0</v>
      </c>
      <c r="C93">
        <v>0</v>
      </c>
      <c r="D93">
        <v>0</v>
      </c>
      <c r="E93">
        <v>0</v>
      </c>
      <c r="F93">
        <v>0</v>
      </c>
      <c r="G93" s="10" t="s">
        <v>168</v>
      </c>
      <c r="H93" s="10" t="s">
        <v>168</v>
      </c>
    </row>
    <row r="94" spans="1:8" x14ac:dyDescent="0.15">
      <c r="A94">
        <v>2024</v>
      </c>
      <c r="B94">
        <v>4</v>
      </c>
      <c r="C94">
        <v>4</v>
      </c>
      <c r="D94">
        <v>0</v>
      </c>
      <c r="E94">
        <v>4</v>
      </c>
      <c r="F94">
        <v>18</v>
      </c>
      <c r="G94" s="10">
        <v>1</v>
      </c>
      <c r="H94" s="10">
        <v>4.5</v>
      </c>
    </row>
    <row r="95" spans="1:8" x14ac:dyDescent="0.15">
      <c r="A95">
        <v>2025</v>
      </c>
      <c r="B95">
        <v>2</v>
      </c>
      <c r="C95">
        <v>1</v>
      </c>
      <c r="D95">
        <v>0</v>
      </c>
      <c r="E95">
        <v>1</v>
      </c>
      <c r="F95">
        <v>9</v>
      </c>
      <c r="G95" s="10">
        <v>0.5</v>
      </c>
      <c r="H95" s="10">
        <v>4.5</v>
      </c>
    </row>
    <row r="97" spans="1:8" x14ac:dyDescent="0.15">
      <c r="A97" t="s">
        <v>55</v>
      </c>
      <c r="B97">
        <v>9</v>
      </c>
      <c r="C97">
        <v>6</v>
      </c>
      <c r="D97">
        <v>0</v>
      </c>
      <c r="E97">
        <v>6</v>
      </c>
      <c r="F97">
        <v>47</v>
      </c>
      <c r="G97">
        <v>0.67</v>
      </c>
      <c r="H97">
        <v>5.22</v>
      </c>
    </row>
  </sheetData>
  <hyperlinks>
    <hyperlink ref="A1" location="'Overall ave'!A1" display="(back to front sheet)" xr:uid="{301AAEBB-6EC1-AA46-9A68-423C0C835E33}"/>
  </hyperlinks>
  <pageMargins left="0.7" right="0.7" top="0.75" bottom="0.75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64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</row>
    <row r="2" spans="1:15" x14ac:dyDescent="0.15">
      <c r="A2" s="29" t="s">
        <v>221</v>
      </c>
      <c r="B2" s="5" t="s">
        <v>222</v>
      </c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v>17</v>
      </c>
      <c r="B4" s="9">
        <v>13</v>
      </c>
      <c r="J4" s="9"/>
      <c r="K4" s="9"/>
      <c r="L4" s="9"/>
      <c r="M4" s="9"/>
      <c r="N4" s="9"/>
      <c r="O4" s="9"/>
    </row>
    <row r="5" spans="1:15" x14ac:dyDescent="0.15">
      <c r="A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/>
      <c r="M6" s="9" t="s">
        <v>538</v>
      </c>
      <c r="N6" s="9" t="s">
        <v>539</v>
      </c>
      <c r="O6" s="9" t="s">
        <v>264</v>
      </c>
    </row>
    <row r="7" spans="1:15" x14ac:dyDescent="0.15">
      <c r="A7">
        <v>2005</v>
      </c>
      <c r="B7" s="9">
        <v>14</v>
      </c>
      <c r="C7" s="9">
        <v>10</v>
      </c>
      <c r="D7" s="9">
        <v>2</v>
      </c>
      <c r="E7" s="9">
        <v>2</v>
      </c>
      <c r="F7" s="9">
        <v>71</v>
      </c>
      <c r="I7" s="1">
        <v>8.875</v>
      </c>
      <c r="J7" s="9">
        <v>19</v>
      </c>
      <c r="K7" s="20"/>
      <c r="L7" s="20"/>
      <c r="M7" s="57">
        <v>4</v>
      </c>
      <c r="N7" s="57">
        <v>0</v>
      </c>
      <c r="O7">
        <v>4</v>
      </c>
    </row>
    <row r="8" spans="1:15" x14ac:dyDescent="0.15">
      <c r="A8">
        <v>2006</v>
      </c>
      <c r="B8" s="21">
        <v>5</v>
      </c>
      <c r="C8" s="21">
        <v>4</v>
      </c>
      <c r="D8" s="21">
        <v>0</v>
      </c>
      <c r="E8" s="21">
        <v>0</v>
      </c>
      <c r="F8" s="21">
        <v>56</v>
      </c>
      <c r="I8" s="1">
        <v>14</v>
      </c>
      <c r="J8" s="9">
        <v>24</v>
      </c>
      <c r="K8" s="20"/>
      <c r="L8" s="20"/>
      <c r="M8" s="57">
        <v>1</v>
      </c>
      <c r="N8" s="57">
        <v>0</v>
      </c>
      <c r="O8">
        <v>1</v>
      </c>
    </row>
    <row r="9" spans="1:15" x14ac:dyDescent="0.15">
      <c r="A9">
        <v>2007</v>
      </c>
      <c r="B9" s="9">
        <v>1</v>
      </c>
      <c r="C9" s="9">
        <v>1</v>
      </c>
      <c r="D9" s="9">
        <v>0</v>
      </c>
      <c r="E9" s="9">
        <v>1</v>
      </c>
      <c r="F9" s="9">
        <v>0</v>
      </c>
      <c r="I9" s="1">
        <v>0</v>
      </c>
      <c r="J9">
        <v>0</v>
      </c>
      <c r="M9">
        <v>0</v>
      </c>
      <c r="N9">
        <v>0</v>
      </c>
      <c r="O9">
        <v>0</v>
      </c>
    </row>
    <row r="10" spans="1:15" x14ac:dyDescent="0.15">
      <c r="A10">
        <v>2008</v>
      </c>
      <c r="B10" s="9">
        <v>1</v>
      </c>
      <c r="C10" s="9">
        <v>1</v>
      </c>
      <c r="D10" s="9">
        <v>0</v>
      </c>
      <c r="E10" s="9">
        <v>0</v>
      </c>
      <c r="F10" s="9">
        <v>8</v>
      </c>
      <c r="I10" s="1">
        <v>8</v>
      </c>
      <c r="J10">
        <v>8</v>
      </c>
      <c r="M10">
        <v>0</v>
      </c>
      <c r="N10">
        <v>0</v>
      </c>
      <c r="O10">
        <v>0</v>
      </c>
    </row>
    <row r="11" spans="1:15" x14ac:dyDescent="0.15">
      <c r="A11">
        <v>2010</v>
      </c>
      <c r="B11">
        <v>4</v>
      </c>
      <c r="C11">
        <v>4</v>
      </c>
      <c r="D11">
        <v>2</v>
      </c>
      <c r="E11"/>
      <c r="F11">
        <v>12</v>
      </c>
      <c r="G11"/>
      <c r="H11"/>
      <c r="I11" s="1">
        <v>6</v>
      </c>
      <c r="J11">
        <v>12</v>
      </c>
      <c r="M11">
        <v>0</v>
      </c>
      <c r="N11">
        <v>0</v>
      </c>
      <c r="O11">
        <v>0</v>
      </c>
    </row>
    <row r="12" spans="1:15" x14ac:dyDescent="0.15">
      <c r="A12">
        <v>2013</v>
      </c>
      <c r="B12">
        <v>4</v>
      </c>
      <c r="C12">
        <v>3</v>
      </c>
      <c r="D12">
        <v>1</v>
      </c>
      <c r="E12"/>
      <c r="F12">
        <v>49</v>
      </c>
      <c r="G12"/>
      <c r="H12"/>
      <c r="I12" s="1">
        <v>24.5</v>
      </c>
      <c r="J12">
        <v>23</v>
      </c>
      <c r="M12">
        <v>4</v>
      </c>
      <c r="N12">
        <v>1</v>
      </c>
      <c r="O12">
        <v>5</v>
      </c>
    </row>
    <row r="13" spans="1:15" x14ac:dyDescent="0.15">
      <c r="A13">
        <v>2014</v>
      </c>
      <c r="B13">
        <v>8</v>
      </c>
      <c r="C13">
        <v>7</v>
      </c>
      <c r="D13">
        <v>2</v>
      </c>
      <c r="E13"/>
      <c r="F13">
        <v>99</v>
      </c>
      <c r="G13"/>
      <c r="H13"/>
      <c r="I13" s="1">
        <v>19.8</v>
      </c>
      <c r="J13">
        <v>35</v>
      </c>
      <c r="M13">
        <v>2</v>
      </c>
      <c r="N13">
        <v>2</v>
      </c>
      <c r="O13">
        <v>4</v>
      </c>
    </row>
    <row r="14" spans="1:15" x14ac:dyDescent="0.15">
      <c r="A14">
        <v>2015</v>
      </c>
      <c r="B14">
        <v>1</v>
      </c>
      <c r="C14">
        <v>1</v>
      </c>
      <c r="D14">
        <v>0</v>
      </c>
      <c r="E14"/>
      <c r="F14">
        <v>1</v>
      </c>
      <c r="G14"/>
      <c r="H14"/>
      <c r="I14" s="1">
        <v>1</v>
      </c>
      <c r="J14">
        <v>1</v>
      </c>
      <c r="M14">
        <v>0</v>
      </c>
      <c r="N14">
        <v>0</v>
      </c>
      <c r="O14">
        <v>0</v>
      </c>
    </row>
    <row r="15" spans="1:15" x14ac:dyDescent="0.15">
      <c r="A15">
        <v>2016</v>
      </c>
      <c r="B15">
        <v>7</v>
      </c>
      <c r="C15">
        <v>2</v>
      </c>
      <c r="D15">
        <v>0</v>
      </c>
      <c r="E15">
        <v>0</v>
      </c>
      <c r="F15">
        <v>8</v>
      </c>
      <c r="G15">
        <v>0</v>
      </c>
      <c r="H15">
        <v>0</v>
      </c>
      <c r="I15" s="1">
        <v>4</v>
      </c>
      <c r="J15">
        <v>6</v>
      </c>
      <c r="M15">
        <v>3</v>
      </c>
      <c r="N15">
        <v>0</v>
      </c>
      <c r="O15">
        <v>3</v>
      </c>
    </row>
    <row r="16" spans="1:15" x14ac:dyDescent="0.15">
      <c r="A16">
        <v>2017</v>
      </c>
      <c r="B16">
        <v>4</v>
      </c>
      <c r="C16">
        <v>3</v>
      </c>
      <c r="D16">
        <v>0</v>
      </c>
      <c r="E16">
        <v>0</v>
      </c>
      <c r="F16">
        <v>18</v>
      </c>
      <c r="G16">
        <v>0</v>
      </c>
      <c r="H16">
        <v>0</v>
      </c>
      <c r="I16" s="1">
        <v>6</v>
      </c>
      <c r="J16">
        <v>9</v>
      </c>
      <c r="M16">
        <v>0</v>
      </c>
      <c r="N16">
        <v>0</v>
      </c>
      <c r="O16">
        <v>0</v>
      </c>
    </row>
    <row r="17" spans="1:15" x14ac:dyDescent="0.15">
      <c r="A17">
        <v>2018</v>
      </c>
      <c r="B17">
        <v>5</v>
      </c>
      <c r="C17">
        <v>4</v>
      </c>
      <c r="D17">
        <v>1</v>
      </c>
      <c r="E17">
        <v>1</v>
      </c>
      <c r="F17">
        <v>43</v>
      </c>
      <c r="G17">
        <v>0</v>
      </c>
      <c r="H17">
        <v>0</v>
      </c>
      <c r="I17" s="1">
        <v>14.333333333333334</v>
      </c>
      <c r="J17">
        <v>0</v>
      </c>
      <c r="M17">
        <v>0</v>
      </c>
      <c r="N17">
        <v>0</v>
      </c>
      <c r="O17">
        <v>0</v>
      </c>
    </row>
    <row r="18" spans="1:15" x14ac:dyDescent="0.15">
      <c r="A18">
        <v>2019</v>
      </c>
      <c r="B18">
        <v>2</v>
      </c>
      <c r="C18">
        <v>1</v>
      </c>
      <c r="D18">
        <v>0</v>
      </c>
      <c r="E18">
        <v>0</v>
      </c>
      <c r="F18">
        <v>9</v>
      </c>
      <c r="G18">
        <v>0</v>
      </c>
      <c r="H18">
        <v>0</v>
      </c>
      <c r="I18" s="1">
        <v>9</v>
      </c>
      <c r="J18">
        <v>9</v>
      </c>
      <c r="M18">
        <v>1</v>
      </c>
      <c r="N18">
        <v>0</v>
      </c>
      <c r="O18">
        <v>1</v>
      </c>
    </row>
    <row r="19" spans="1:15" x14ac:dyDescent="0.15">
      <c r="A19">
        <v>2020</v>
      </c>
      <c r="B19">
        <v>2</v>
      </c>
      <c r="C19">
        <v>1</v>
      </c>
      <c r="D19">
        <v>0</v>
      </c>
      <c r="E19">
        <v>0</v>
      </c>
      <c r="F19">
        <v>5</v>
      </c>
      <c r="G19">
        <v>0</v>
      </c>
      <c r="H19">
        <v>0</v>
      </c>
      <c r="I19" s="1">
        <v>5</v>
      </c>
      <c r="J19" s="9">
        <v>5</v>
      </c>
      <c r="K19" s="9" t="s">
        <v>388</v>
      </c>
      <c r="L19" s="9"/>
      <c r="M19">
        <v>2</v>
      </c>
      <c r="N19">
        <v>0</v>
      </c>
      <c r="O19">
        <v>2</v>
      </c>
    </row>
    <row r="20" spans="1:15" x14ac:dyDescent="0.15">
      <c r="A20">
        <v>2021</v>
      </c>
      <c r="B20">
        <v>9</v>
      </c>
      <c r="C20">
        <v>7</v>
      </c>
      <c r="D20">
        <v>2</v>
      </c>
      <c r="E20">
        <v>1</v>
      </c>
      <c r="F20">
        <v>164</v>
      </c>
      <c r="G20">
        <v>0</v>
      </c>
      <c r="H20">
        <v>1</v>
      </c>
      <c r="I20" s="1">
        <v>32.799999999999997</v>
      </c>
      <c r="J20">
        <v>59</v>
      </c>
      <c r="K20" t="s">
        <v>335</v>
      </c>
      <c r="M20">
        <v>1</v>
      </c>
      <c r="N20">
        <v>0</v>
      </c>
      <c r="O20">
        <v>1</v>
      </c>
    </row>
    <row r="21" spans="1:15" x14ac:dyDescent="0.15">
      <c r="A21">
        <v>2022</v>
      </c>
      <c r="B21">
        <v>10</v>
      </c>
      <c r="C21">
        <v>8</v>
      </c>
      <c r="D21">
        <v>3</v>
      </c>
      <c r="E21">
        <v>0</v>
      </c>
      <c r="F21">
        <v>140</v>
      </c>
      <c r="G21">
        <v>0</v>
      </c>
      <c r="H21">
        <v>0</v>
      </c>
      <c r="I21" s="1">
        <v>28</v>
      </c>
      <c r="J21">
        <v>42</v>
      </c>
      <c r="K21" t="s">
        <v>388</v>
      </c>
      <c r="M21">
        <v>1</v>
      </c>
      <c r="N21">
        <v>0</v>
      </c>
      <c r="O21">
        <v>1</v>
      </c>
    </row>
    <row r="22" spans="1:15" x14ac:dyDescent="0.15">
      <c r="A22">
        <v>2023</v>
      </c>
      <c r="B22">
        <v>5</v>
      </c>
      <c r="C22">
        <v>3</v>
      </c>
      <c r="D22">
        <v>1</v>
      </c>
      <c r="E22">
        <v>0</v>
      </c>
      <c r="F22">
        <v>79</v>
      </c>
      <c r="G22">
        <v>0</v>
      </c>
      <c r="H22">
        <v>0</v>
      </c>
      <c r="I22" s="1">
        <v>39.5</v>
      </c>
      <c r="J22">
        <v>31</v>
      </c>
      <c r="K22" t="s">
        <v>388</v>
      </c>
      <c r="M22">
        <v>3</v>
      </c>
      <c r="N22">
        <v>0</v>
      </c>
      <c r="O22">
        <v>3</v>
      </c>
    </row>
    <row r="23" spans="1:15" x14ac:dyDescent="0.15">
      <c r="A23">
        <v>2025</v>
      </c>
      <c r="B23">
        <v>8</v>
      </c>
      <c r="C23">
        <v>8</v>
      </c>
      <c r="D23">
        <v>4</v>
      </c>
      <c r="E23">
        <v>1</v>
      </c>
      <c r="F23">
        <v>201</v>
      </c>
      <c r="G23">
        <v>0</v>
      </c>
      <c r="H23">
        <v>2</v>
      </c>
      <c r="I23" s="1">
        <v>50.25</v>
      </c>
      <c r="J23">
        <v>53</v>
      </c>
      <c r="K23" t="s">
        <v>388</v>
      </c>
      <c r="M23">
        <v>3</v>
      </c>
      <c r="N23">
        <v>0</v>
      </c>
      <c r="O23">
        <v>3</v>
      </c>
    </row>
    <row r="24" spans="1:15" x14ac:dyDescent="0.15">
      <c r="I24" s="9"/>
    </row>
    <row r="25" spans="1:15" x14ac:dyDescent="0.15">
      <c r="A25" t="s">
        <v>142</v>
      </c>
      <c r="B25" s="9">
        <v>90</v>
      </c>
      <c r="C25" s="9">
        <v>68</v>
      </c>
      <c r="D25" s="9">
        <v>18</v>
      </c>
      <c r="E25" s="9">
        <v>6</v>
      </c>
      <c r="F25" s="9">
        <v>963</v>
      </c>
      <c r="G25" s="9">
        <v>0</v>
      </c>
      <c r="H25" s="9">
        <v>3</v>
      </c>
      <c r="I25" s="10">
        <v>19.260000000000002</v>
      </c>
      <c r="J25">
        <v>59</v>
      </c>
      <c r="K25" t="s">
        <v>335</v>
      </c>
      <c r="M25" s="9">
        <v>25</v>
      </c>
      <c r="N25" s="9">
        <v>3</v>
      </c>
      <c r="O25" s="9">
        <v>28</v>
      </c>
    </row>
    <row r="26" spans="1:15" x14ac:dyDescent="0.15">
      <c r="H26" s="10"/>
    </row>
    <row r="27" spans="1:15" x14ac:dyDescent="0.15">
      <c r="H27" s="10"/>
    </row>
    <row r="28" spans="1:15" x14ac:dyDescent="0.15">
      <c r="H28" s="10"/>
    </row>
    <row r="29" spans="1:15" x14ac:dyDescent="0.15">
      <c r="H29" s="10"/>
    </row>
    <row r="30" spans="1:15" x14ac:dyDescent="0.15">
      <c r="H30" s="10"/>
    </row>
    <row r="31" spans="1:15" x14ac:dyDescent="0.15">
      <c r="H31" s="10"/>
    </row>
    <row r="32" spans="1:15" x14ac:dyDescent="0.15">
      <c r="H32" s="10"/>
    </row>
    <row r="33" spans="1:8" x14ac:dyDescent="0.15">
      <c r="H33" s="10"/>
    </row>
    <row r="34" spans="1:8" x14ac:dyDescent="0.15">
      <c r="H34" s="10"/>
    </row>
    <row r="35" spans="1:8" x14ac:dyDescent="0.15">
      <c r="H35" s="10"/>
    </row>
    <row r="36" spans="1:8" x14ac:dyDescent="0.15">
      <c r="H36" s="10"/>
    </row>
    <row r="37" spans="1:8" x14ac:dyDescent="0.15">
      <c r="H37" s="10"/>
    </row>
    <row r="38" spans="1:8" x14ac:dyDescent="0.15">
      <c r="H38" s="10"/>
    </row>
    <row r="39" spans="1:8" x14ac:dyDescent="0.15">
      <c r="H39" s="10"/>
    </row>
    <row r="40" spans="1:8" x14ac:dyDescent="0.15">
      <c r="H40" s="10"/>
    </row>
    <row r="41" spans="1:8" x14ac:dyDescent="0.15">
      <c r="H41" s="10"/>
    </row>
    <row r="42" spans="1:8" x14ac:dyDescent="0.15">
      <c r="H42" s="10"/>
    </row>
    <row r="43" spans="1:8" x14ac:dyDescent="0.15">
      <c r="H43" s="10"/>
    </row>
    <row r="44" spans="1:8" x14ac:dyDescent="0.15">
      <c r="H44" s="10"/>
    </row>
    <row r="47" spans="1:8" x14ac:dyDescent="0.15">
      <c r="A47" s="5" t="s">
        <v>118</v>
      </c>
    </row>
    <row r="48" spans="1:8" x14ac:dyDescent="0.15">
      <c r="A48" s="5"/>
    </row>
    <row r="49" spans="1:10" x14ac:dyDescent="0.15">
      <c r="A49" t="s">
        <v>99</v>
      </c>
      <c r="B49" t="s">
        <v>58</v>
      </c>
      <c r="C49" t="s">
        <v>59</v>
      </c>
      <c r="D49" t="s">
        <v>60</v>
      </c>
      <c r="E49" t="s">
        <v>34</v>
      </c>
      <c r="F49" t="s">
        <v>62</v>
      </c>
      <c r="G49" s="1" t="s">
        <v>63</v>
      </c>
      <c r="H49" s="1" t="s">
        <v>64</v>
      </c>
      <c r="I49" s="1" t="s">
        <v>36</v>
      </c>
      <c r="J49" s="1" t="s">
        <v>61</v>
      </c>
    </row>
    <row r="50" spans="1:10" x14ac:dyDescent="0.15">
      <c r="A50">
        <v>2005</v>
      </c>
      <c r="B50">
        <v>18.399999999999999</v>
      </c>
      <c r="C50">
        <v>0</v>
      </c>
      <c r="D50">
        <v>4</v>
      </c>
      <c r="E50">
        <v>163</v>
      </c>
      <c r="F50"/>
      <c r="G50" s="4">
        <v>8.858695652173914</v>
      </c>
      <c r="H50" s="4">
        <v>27.599999999999998</v>
      </c>
      <c r="I50" s="4">
        <v>40.75</v>
      </c>
      <c r="J50" t="s">
        <v>225</v>
      </c>
    </row>
    <row r="51" spans="1:10" x14ac:dyDescent="0.15">
      <c r="A51">
        <v>2006</v>
      </c>
      <c r="B51">
        <v>3</v>
      </c>
      <c r="C51">
        <v>0</v>
      </c>
      <c r="D51">
        <v>0</v>
      </c>
      <c r="E51">
        <v>10</v>
      </c>
      <c r="G51" s="4">
        <v>3.3333333333333335</v>
      </c>
      <c r="H51" s="4" t="s">
        <v>388</v>
      </c>
      <c r="I51" s="4" t="s">
        <v>388</v>
      </c>
    </row>
    <row r="52" spans="1:10" x14ac:dyDescent="0.15">
      <c r="A52">
        <v>2013</v>
      </c>
      <c r="B52">
        <v>1</v>
      </c>
      <c r="C52">
        <v>0</v>
      </c>
      <c r="D52">
        <v>1</v>
      </c>
      <c r="E52">
        <v>3</v>
      </c>
      <c r="F52"/>
      <c r="G52" s="1">
        <v>3</v>
      </c>
      <c r="H52" s="1">
        <v>6</v>
      </c>
      <c r="I52" s="1">
        <v>3</v>
      </c>
      <c r="J52" s="3" t="s">
        <v>223</v>
      </c>
    </row>
    <row r="53" spans="1:10" x14ac:dyDescent="0.15">
      <c r="A53">
        <v>2014</v>
      </c>
      <c r="B53">
        <v>24.2</v>
      </c>
      <c r="C53">
        <v>3</v>
      </c>
      <c r="D53">
        <v>4</v>
      </c>
      <c r="E53">
        <v>139</v>
      </c>
      <c r="F53"/>
      <c r="G53" s="1">
        <v>5.7438016528925617</v>
      </c>
      <c r="H53" s="1">
        <v>36.299999999999997</v>
      </c>
      <c r="I53" s="1">
        <v>34.75</v>
      </c>
      <c r="J53" s="3" t="s">
        <v>79</v>
      </c>
    </row>
    <row r="54" spans="1:10" x14ac:dyDescent="0.15">
      <c r="A54">
        <v>2015</v>
      </c>
      <c r="B54">
        <v>4</v>
      </c>
      <c r="C54">
        <v>0</v>
      </c>
      <c r="D54">
        <v>1</v>
      </c>
      <c r="E54">
        <v>31</v>
      </c>
      <c r="F54"/>
      <c r="G54" s="1">
        <v>7.75</v>
      </c>
      <c r="H54" s="1">
        <v>24</v>
      </c>
      <c r="I54" s="1">
        <v>31</v>
      </c>
      <c r="J54" s="3" t="s">
        <v>189</v>
      </c>
    </row>
    <row r="55" spans="1:10" x14ac:dyDescent="0.15">
      <c r="A55">
        <v>2016</v>
      </c>
      <c r="B55">
        <v>11</v>
      </c>
      <c r="C55">
        <v>2</v>
      </c>
      <c r="D55">
        <v>1</v>
      </c>
      <c r="E55">
        <v>39</v>
      </c>
      <c r="F55">
        <v>0</v>
      </c>
      <c r="G55" s="1">
        <v>3.5454545454545454</v>
      </c>
      <c r="H55" s="1">
        <v>66</v>
      </c>
      <c r="I55" s="1">
        <v>39</v>
      </c>
      <c r="J55" s="3" t="s">
        <v>200</v>
      </c>
    </row>
    <row r="56" spans="1:10" x14ac:dyDescent="0.15">
      <c r="A56">
        <v>2018</v>
      </c>
      <c r="B56" s="25">
        <v>9.3333399999999997</v>
      </c>
      <c r="C56" s="25">
        <v>0</v>
      </c>
      <c r="D56" s="25">
        <v>2</v>
      </c>
      <c r="E56" s="25">
        <v>45</v>
      </c>
      <c r="F56" s="25">
        <v>0</v>
      </c>
      <c r="G56" s="1">
        <v>4.8214251275534803</v>
      </c>
      <c r="H56" s="1">
        <v>28.000019999999999</v>
      </c>
      <c r="I56" s="1">
        <v>22.5</v>
      </c>
      <c r="J56" s="3" t="s">
        <v>363</v>
      </c>
    </row>
    <row r="57" spans="1:10" x14ac:dyDescent="0.15">
      <c r="A57">
        <v>2019</v>
      </c>
      <c r="B57">
        <v>3</v>
      </c>
      <c r="C57">
        <v>0</v>
      </c>
      <c r="D57">
        <v>0</v>
      </c>
      <c r="E57">
        <v>15</v>
      </c>
      <c r="F57">
        <v>0</v>
      </c>
      <c r="G57" s="1">
        <v>5</v>
      </c>
      <c r="H57" s="4" t="s">
        <v>168</v>
      </c>
      <c r="I57" s="4" t="s">
        <v>168</v>
      </c>
      <c r="J57" s="3" t="s">
        <v>398</v>
      </c>
    </row>
    <row r="58" spans="1:10" x14ac:dyDescent="0.15">
      <c r="A58">
        <v>2020</v>
      </c>
      <c r="B58">
        <v>6</v>
      </c>
      <c r="C58">
        <v>2</v>
      </c>
      <c r="D58">
        <v>2</v>
      </c>
      <c r="E58">
        <v>17</v>
      </c>
      <c r="F58">
        <v>0</v>
      </c>
      <c r="G58" s="10">
        <v>2.8333333333333335</v>
      </c>
      <c r="H58" s="10">
        <v>18</v>
      </c>
      <c r="I58" s="10">
        <v>8.5</v>
      </c>
      <c r="J58" s="3" t="s">
        <v>430</v>
      </c>
    </row>
    <row r="59" spans="1:10" x14ac:dyDescent="0.15">
      <c r="A59">
        <v>2021</v>
      </c>
      <c r="B59">
        <v>13.2</v>
      </c>
      <c r="C59">
        <v>1</v>
      </c>
      <c r="D59">
        <v>2</v>
      </c>
      <c r="E59">
        <v>110</v>
      </c>
      <c r="F59">
        <v>0</v>
      </c>
      <c r="G59" s="10">
        <v>8.3333333333333339</v>
      </c>
      <c r="H59" s="10">
        <v>39.599999999999994</v>
      </c>
      <c r="I59" s="10">
        <v>55</v>
      </c>
      <c r="J59" s="3" t="s">
        <v>431</v>
      </c>
    </row>
    <row r="60" spans="1:10" x14ac:dyDescent="0.15">
      <c r="A60">
        <v>2022</v>
      </c>
      <c r="B60">
        <v>8</v>
      </c>
      <c r="C60">
        <v>0</v>
      </c>
      <c r="D60">
        <v>0</v>
      </c>
      <c r="E60">
        <v>66</v>
      </c>
      <c r="F60">
        <v>0</v>
      </c>
      <c r="G60" s="10">
        <v>8.25</v>
      </c>
      <c r="H60" s="10" t="s">
        <v>168</v>
      </c>
      <c r="I60" s="10" t="s">
        <v>168</v>
      </c>
      <c r="J60" s="3" t="s">
        <v>586</v>
      </c>
    </row>
    <row r="61" spans="1:10" x14ac:dyDescent="0.15">
      <c r="A61">
        <v>2023</v>
      </c>
      <c r="B61">
        <v>9</v>
      </c>
      <c r="C61">
        <v>1</v>
      </c>
      <c r="D61">
        <v>1</v>
      </c>
      <c r="E61">
        <v>44</v>
      </c>
      <c r="F61">
        <v>0</v>
      </c>
      <c r="G61" s="10">
        <v>4.8888888888888893</v>
      </c>
      <c r="H61" s="10">
        <v>54</v>
      </c>
      <c r="I61" s="10">
        <v>44</v>
      </c>
      <c r="J61" s="3" t="s">
        <v>386</v>
      </c>
    </row>
    <row r="62" spans="1:10" x14ac:dyDescent="0.15">
      <c r="A62">
        <v>2025</v>
      </c>
      <c r="B62">
        <v>5</v>
      </c>
      <c r="C62">
        <v>0</v>
      </c>
      <c r="D62">
        <v>1</v>
      </c>
      <c r="E62">
        <v>42</v>
      </c>
      <c r="F62">
        <v>0</v>
      </c>
      <c r="G62" s="10">
        <v>8.4</v>
      </c>
      <c r="H62" s="10">
        <v>30</v>
      </c>
      <c r="I62" s="10">
        <v>42</v>
      </c>
      <c r="J62" s="3" t="s">
        <v>587</v>
      </c>
    </row>
    <row r="63" spans="1:10" x14ac:dyDescent="0.15">
      <c r="B63"/>
      <c r="C63"/>
      <c r="D63"/>
      <c r="E63"/>
      <c r="F63"/>
      <c r="G63" s="1"/>
      <c r="H63" s="1"/>
      <c r="I63" s="1"/>
    </row>
    <row r="64" spans="1:10" x14ac:dyDescent="0.15">
      <c r="A64" t="s">
        <v>55</v>
      </c>
      <c r="B64" s="25">
        <v>115.13333999999999</v>
      </c>
      <c r="C64">
        <v>9</v>
      </c>
      <c r="D64">
        <v>19</v>
      </c>
      <c r="E64">
        <v>724</v>
      </c>
      <c r="F64">
        <v>0</v>
      </c>
      <c r="G64" s="4">
        <v>6.288360956087959</v>
      </c>
      <c r="H64" s="4">
        <v>36.357896842105262</v>
      </c>
      <c r="I64" s="4">
        <v>38.10526315789474</v>
      </c>
      <c r="J64" s="3" t="s">
        <v>79</v>
      </c>
    </row>
  </sheetData>
  <hyperlinks>
    <hyperlink ref="A1" location="'Overall ave'!A1" display="(back to front sheet)" xr:uid="{00000000-0004-0000-08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A53B-1CEC-264D-8544-ED5CCE252A85}">
  <dimension ref="A1:O43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</row>
    <row r="2" spans="1:15" x14ac:dyDescent="0.15">
      <c r="A2" s="5" t="s">
        <v>494</v>
      </c>
      <c r="B2" s="5" t="s">
        <v>356</v>
      </c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v>3</v>
      </c>
      <c r="B4" s="9">
        <v>3</v>
      </c>
      <c r="J4" s="9"/>
      <c r="K4" s="9"/>
      <c r="L4" s="9"/>
      <c r="M4" s="9"/>
      <c r="N4" s="9"/>
      <c r="O4" s="9"/>
    </row>
    <row r="5" spans="1:15" x14ac:dyDescent="0.15">
      <c r="A5" s="9"/>
      <c r="O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/>
      <c r="M6" s="9" t="s">
        <v>538</v>
      </c>
      <c r="N6" s="9" t="s">
        <v>539</v>
      </c>
      <c r="O6" s="9" t="s">
        <v>264</v>
      </c>
    </row>
    <row r="7" spans="1:15" x14ac:dyDescent="0.15">
      <c r="A7">
        <v>2023</v>
      </c>
      <c r="B7">
        <v>3</v>
      </c>
      <c r="C7">
        <v>3</v>
      </c>
      <c r="D7">
        <v>1</v>
      </c>
      <c r="E7">
        <v>1</v>
      </c>
      <c r="F7">
        <v>3</v>
      </c>
      <c r="G7">
        <v>0</v>
      </c>
      <c r="H7">
        <v>0</v>
      </c>
      <c r="I7" s="4">
        <v>1.5</v>
      </c>
      <c r="J7">
        <v>2</v>
      </c>
      <c r="K7" t="s">
        <v>388</v>
      </c>
      <c r="M7">
        <v>0</v>
      </c>
      <c r="N7">
        <v>0</v>
      </c>
      <c r="O7">
        <v>0</v>
      </c>
    </row>
    <row r="8" spans="1:15" x14ac:dyDescent="0.15">
      <c r="A8">
        <v>2024</v>
      </c>
      <c r="B8">
        <v>4</v>
      </c>
      <c r="C8">
        <v>2</v>
      </c>
      <c r="D8">
        <v>1</v>
      </c>
      <c r="E8">
        <v>1</v>
      </c>
      <c r="F8">
        <v>1</v>
      </c>
      <c r="G8">
        <v>0</v>
      </c>
      <c r="H8">
        <v>0</v>
      </c>
      <c r="I8" s="4">
        <v>1</v>
      </c>
      <c r="J8">
        <v>1</v>
      </c>
      <c r="K8" t="s">
        <v>335</v>
      </c>
      <c r="M8">
        <v>0</v>
      </c>
      <c r="N8">
        <v>0</v>
      </c>
      <c r="O8">
        <v>0</v>
      </c>
    </row>
    <row r="9" spans="1:15" x14ac:dyDescent="0.15">
      <c r="A9">
        <v>2025</v>
      </c>
      <c r="B9">
        <v>10</v>
      </c>
      <c r="C9">
        <v>6</v>
      </c>
      <c r="D9">
        <v>1</v>
      </c>
      <c r="E9">
        <v>2</v>
      </c>
      <c r="F9">
        <v>32</v>
      </c>
      <c r="G9">
        <v>0</v>
      </c>
      <c r="H9">
        <v>0</v>
      </c>
      <c r="I9" s="4">
        <v>6.4</v>
      </c>
      <c r="J9">
        <v>19</v>
      </c>
      <c r="K9" t="s">
        <v>335</v>
      </c>
      <c r="M9">
        <v>2</v>
      </c>
      <c r="N9">
        <v>0</v>
      </c>
      <c r="O9">
        <v>2</v>
      </c>
    </row>
    <row r="10" spans="1:15" x14ac:dyDescent="0.15">
      <c r="I10" s="9"/>
    </row>
    <row r="11" spans="1:15" x14ac:dyDescent="0.15">
      <c r="A11" t="s">
        <v>142</v>
      </c>
      <c r="B11" s="9">
        <v>17</v>
      </c>
      <c r="C11" s="9">
        <v>11</v>
      </c>
      <c r="D11" s="9">
        <v>3</v>
      </c>
      <c r="E11" s="9">
        <v>4</v>
      </c>
      <c r="F11" s="9">
        <v>36</v>
      </c>
      <c r="G11" s="9">
        <v>0</v>
      </c>
      <c r="H11" s="9">
        <v>0</v>
      </c>
      <c r="I11" s="4">
        <v>4.5</v>
      </c>
      <c r="J11">
        <v>19</v>
      </c>
      <c r="M11" s="9">
        <v>2</v>
      </c>
      <c r="N11" s="9">
        <v>0</v>
      </c>
      <c r="O11" s="9">
        <v>2</v>
      </c>
    </row>
    <row r="12" spans="1:15" x14ac:dyDescent="0.15">
      <c r="I12" s="10"/>
      <c r="L12" s="9"/>
    </row>
    <row r="13" spans="1:15" x14ac:dyDescent="0.15">
      <c r="I13" s="10"/>
      <c r="L13" s="9"/>
    </row>
    <row r="14" spans="1:15" x14ac:dyDescent="0.15">
      <c r="I14" s="10"/>
      <c r="L14" s="9"/>
    </row>
    <row r="15" spans="1:15" x14ac:dyDescent="0.15">
      <c r="I15" s="10"/>
      <c r="L15" s="9"/>
    </row>
    <row r="16" spans="1:15" x14ac:dyDescent="0.15">
      <c r="I16" s="10"/>
      <c r="L16" s="9"/>
    </row>
    <row r="17" spans="8:12" x14ac:dyDescent="0.15">
      <c r="I17" s="10"/>
      <c r="L17" s="9"/>
    </row>
    <row r="18" spans="8:12" x14ac:dyDescent="0.15">
      <c r="I18" s="10"/>
      <c r="L18" s="9"/>
    </row>
    <row r="19" spans="8:12" x14ac:dyDescent="0.15">
      <c r="I19" s="10"/>
      <c r="L19" s="9"/>
    </row>
    <row r="20" spans="8:12" x14ac:dyDescent="0.15">
      <c r="I20" s="10"/>
      <c r="L20" s="9"/>
    </row>
    <row r="21" spans="8:12" x14ac:dyDescent="0.15">
      <c r="I21" s="10"/>
      <c r="L21" s="9"/>
    </row>
    <row r="22" spans="8:12" x14ac:dyDescent="0.15">
      <c r="I22" s="10"/>
      <c r="L22" s="9"/>
    </row>
    <row r="23" spans="8:12" x14ac:dyDescent="0.15">
      <c r="I23" s="10"/>
      <c r="L23" s="9"/>
    </row>
    <row r="24" spans="8:12" x14ac:dyDescent="0.15">
      <c r="I24" s="10"/>
      <c r="L24" s="9"/>
    </row>
    <row r="25" spans="8:12" x14ac:dyDescent="0.15">
      <c r="I25" s="10"/>
      <c r="L25" s="9"/>
    </row>
    <row r="26" spans="8:12" x14ac:dyDescent="0.15">
      <c r="I26" s="10"/>
      <c r="L26" s="9"/>
    </row>
    <row r="27" spans="8:12" x14ac:dyDescent="0.15">
      <c r="I27" s="10"/>
      <c r="L27" s="9"/>
    </row>
    <row r="28" spans="8:12" x14ac:dyDescent="0.15">
      <c r="I28" s="10"/>
      <c r="L28" s="9"/>
    </row>
    <row r="29" spans="8:12" x14ac:dyDescent="0.15">
      <c r="H29" s="10"/>
    </row>
    <row r="36" spans="1:10" x14ac:dyDescent="0.15">
      <c r="A36" s="5" t="s">
        <v>118</v>
      </c>
    </row>
    <row r="37" spans="1:10" x14ac:dyDescent="0.15">
      <c r="A37" s="5"/>
    </row>
    <row r="38" spans="1:10" x14ac:dyDescent="0.15">
      <c r="A38" t="s">
        <v>99</v>
      </c>
      <c r="B38" t="s">
        <v>112</v>
      </c>
      <c r="C38" t="s">
        <v>59</v>
      </c>
      <c r="D38" t="s">
        <v>60</v>
      </c>
      <c r="E38" t="s">
        <v>34</v>
      </c>
      <c r="F38" t="s">
        <v>62</v>
      </c>
      <c r="G38" s="1" t="s">
        <v>115</v>
      </c>
      <c r="H38" s="1" t="s">
        <v>113</v>
      </c>
      <c r="I38" s="1" t="s">
        <v>114</v>
      </c>
      <c r="J38" s="1" t="s">
        <v>61</v>
      </c>
    </row>
    <row r="39" spans="1:10" x14ac:dyDescent="0.15">
      <c r="A39">
        <v>2023</v>
      </c>
      <c r="B39">
        <v>0</v>
      </c>
      <c r="C39">
        <v>0</v>
      </c>
      <c r="D39">
        <v>0</v>
      </c>
      <c r="E39">
        <v>0</v>
      </c>
      <c r="F39">
        <v>0</v>
      </c>
      <c r="G39" s="4" t="s">
        <v>168</v>
      </c>
      <c r="H39" s="4" t="s">
        <v>168</v>
      </c>
      <c r="I39" s="4" t="s">
        <v>168</v>
      </c>
      <c r="J39" s="3" t="s">
        <v>381</v>
      </c>
    </row>
    <row r="40" spans="1:10" x14ac:dyDescent="0.15">
      <c r="A40">
        <v>2024</v>
      </c>
      <c r="B40">
        <v>4.3</v>
      </c>
      <c r="C40">
        <v>0</v>
      </c>
      <c r="D40">
        <v>0</v>
      </c>
      <c r="E40">
        <v>30</v>
      </c>
      <c r="F40">
        <v>0</v>
      </c>
      <c r="G40" s="4">
        <v>6.9767441860465116</v>
      </c>
      <c r="H40" s="4" t="s">
        <v>168</v>
      </c>
      <c r="I40" s="4" t="s">
        <v>168</v>
      </c>
      <c r="J40" s="3" t="s">
        <v>588</v>
      </c>
    </row>
    <row r="41" spans="1:10" x14ac:dyDescent="0.15">
      <c r="A41">
        <v>2025</v>
      </c>
      <c r="B41">
        <v>11</v>
      </c>
      <c r="C41">
        <v>1</v>
      </c>
      <c r="D41">
        <v>0</v>
      </c>
      <c r="E41">
        <v>38</v>
      </c>
      <c r="F41">
        <v>0</v>
      </c>
      <c r="G41" s="4">
        <v>3.4545454545454546</v>
      </c>
      <c r="H41" s="4" t="s">
        <v>168</v>
      </c>
      <c r="I41" s="4" t="s">
        <v>168</v>
      </c>
      <c r="J41" s="3" t="s">
        <v>584</v>
      </c>
    </row>
    <row r="42" spans="1:10" x14ac:dyDescent="0.15">
      <c r="B42"/>
      <c r="C42"/>
      <c r="D42"/>
      <c r="E42"/>
      <c r="F42"/>
      <c r="G42" s="1"/>
      <c r="H42" s="1"/>
      <c r="I42" s="1"/>
    </row>
    <row r="43" spans="1:10" x14ac:dyDescent="0.15">
      <c r="A43" t="s">
        <v>55</v>
      </c>
      <c r="B43">
        <v>15.3</v>
      </c>
      <c r="C43">
        <v>1</v>
      </c>
      <c r="D43">
        <v>0</v>
      </c>
      <c r="E43">
        <v>68</v>
      </c>
      <c r="F43">
        <v>0</v>
      </c>
      <c r="G43" s="4">
        <v>4.4444444444444446</v>
      </c>
      <c r="H43" s="4" t="s">
        <v>231</v>
      </c>
      <c r="I43" s="4" t="s">
        <v>231</v>
      </c>
      <c r="J43" s="3" t="s">
        <v>535</v>
      </c>
    </row>
  </sheetData>
  <hyperlinks>
    <hyperlink ref="A1" location="'Overall ave'!A1" display="(back to front sheet)" xr:uid="{A1E38A71-AA43-9248-925F-0E683306EB9C}"/>
  </hyperlinks>
  <pageMargins left="0.75" right="0.75" top="1" bottom="1" header="0.5" footer="0.5"/>
  <pageSetup orientation="portrait" horizontalDpi="4294967292" verticalDpi="429496729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DB4A-5203-FE42-B06F-AF0631978EF5}">
  <dimension ref="A1:O47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</row>
    <row r="2" spans="1:15" x14ac:dyDescent="0.15">
      <c r="A2" s="5" t="s">
        <v>494</v>
      </c>
      <c r="B2" s="5" t="s">
        <v>152</v>
      </c>
      <c r="M2" s="24"/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v>5</v>
      </c>
      <c r="B4" s="9">
        <v>5</v>
      </c>
      <c r="J4" s="9"/>
      <c r="K4" s="9"/>
      <c r="L4" s="9"/>
      <c r="M4" s="9"/>
      <c r="N4" s="9"/>
      <c r="O4" s="9"/>
    </row>
    <row r="5" spans="1:15" x14ac:dyDescent="0.15">
      <c r="A5" s="9"/>
      <c r="L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/>
      <c r="M6" s="9" t="s">
        <v>538</v>
      </c>
      <c r="N6" s="9" t="s">
        <v>539</v>
      </c>
      <c r="O6" s="9" t="s">
        <v>264</v>
      </c>
    </row>
    <row r="7" spans="1:15" x14ac:dyDescent="0.15">
      <c r="A7">
        <v>2021</v>
      </c>
      <c r="B7">
        <v>3</v>
      </c>
      <c r="C7">
        <v>3</v>
      </c>
      <c r="D7">
        <v>0</v>
      </c>
      <c r="E7">
        <v>0</v>
      </c>
      <c r="F7">
        <v>8</v>
      </c>
      <c r="G7">
        <v>0</v>
      </c>
      <c r="H7">
        <v>0</v>
      </c>
      <c r="I7" s="10">
        <v>2.6666666666666665</v>
      </c>
      <c r="J7">
        <v>4</v>
      </c>
      <c r="K7" t="s">
        <v>388</v>
      </c>
      <c r="M7">
        <v>0</v>
      </c>
      <c r="N7">
        <v>0</v>
      </c>
      <c r="O7">
        <v>0</v>
      </c>
    </row>
    <row r="8" spans="1:15" x14ac:dyDescent="0.15">
      <c r="A8">
        <v>2022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 s="10" t="s">
        <v>231</v>
      </c>
      <c r="J8">
        <v>0</v>
      </c>
      <c r="K8" t="s">
        <v>388</v>
      </c>
      <c r="M8">
        <v>0</v>
      </c>
      <c r="N8">
        <v>0</v>
      </c>
      <c r="O8">
        <v>0</v>
      </c>
    </row>
    <row r="9" spans="1:15" x14ac:dyDescent="0.15">
      <c r="A9">
        <v>2023</v>
      </c>
      <c r="B9">
        <v>10</v>
      </c>
      <c r="C9">
        <v>7</v>
      </c>
      <c r="D9">
        <v>2</v>
      </c>
      <c r="E9">
        <v>1</v>
      </c>
      <c r="F9">
        <v>51</v>
      </c>
      <c r="G9">
        <v>0</v>
      </c>
      <c r="H9">
        <v>0</v>
      </c>
      <c r="I9" s="10">
        <v>10.199999999999999</v>
      </c>
      <c r="J9">
        <v>19</v>
      </c>
      <c r="K9" t="s">
        <v>388</v>
      </c>
      <c r="M9">
        <v>0</v>
      </c>
      <c r="N9">
        <v>0</v>
      </c>
      <c r="O9">
        <v>0</v>
      </c>
    </row>
    <row r="10" spans="1:15" x14ac:dyDescent="0.15">
      <c r="A10">
        <v>2024</v>
      </c>
      <c r="B10">
        <v>19</v>
      </c>
      <c r="C10">
        <v>12</v>
      </c>
      <c r="D10">
        <v>5</v>
      </c>
      <c r="E10">
        <v>2</v>
      </c>
      <c r="F10">
        <v>54</v>
      </c>
      <c r="G10">
        <v>0</v>
      </c>
      <c r="H10">
        <v>0</v>
      </c>
      <c r="I10" s="1">
        <v>7.7142857142857144</v>
      </c>
      <c r="J10">
        <v>11</v>
      </c>
      <c r="K10" t="s">
        <v>388</v>
      </c>
      <c r="M10">
        <v>3</v>
      </c>
      <c r="N10">
        <v>0</v>
      </c>
      <c r="O10">
        <v>3</v>
      </c>
    </row>
    <row r="11" spans="1:15" x14ac:dyDescent="0.15">
      <c r="A11">
        <v>2025</v>
      </c>
      <c r="B11">
        <v>24</v>
      </c>
      <c r="C11">
        <v>11</v>
      </c>
      <c r="D11">
        <v>7</v>
      </c>
      <c r="E11">
        <v>1</v>
      </c>
      <c r="F11">
        <v>60</v>
      </c>
      <c r="G11">
        <v>0</v>
      </c>
      <c r="H11">
        <v>0</v>
      </c>
      <c r="I11" s="4">
        <v>15</v>
      </c>
      <c r="J11">
        <v>10</v>
      </c>
      <c r="K11" t="s">
        <v>388</v>
      </c>
      <c r="M11">
        <v>1</v>
      </c>
      <c r="N11">
        <v>1</v>
      </c>
      <c r="O11">
        <v>2</v>
      </c>
    </row>
    <row r="12" spans="1:15" x14ac:dyDescent="0.15">
      <c r="I12" s="9"/>
    </row>
    <row r="13" spans="1:15" x14ac:dyDescent="0.15">
      <c r="A13" t="s">
        <v>142</v>
      </c>
      <c r="B13" s="9">
        <v>53</v>
      </c>
      <c r="C13" s="9">
        <v>30</v>
      </c>
      <c r="D13" s="9">
        <v>14</v>
      </c>
      <c r="E13" s="9">
        <v>4</v>
      </c>
      <c r="F13" s="9">
        <v>165</v>
      </c>
      <c r="G13" s="9">
        <v>0</v>
      </c>
      <c r="H13" s="9">
        <v>0</v>
      </c>
      <c r="I13" s="10">
        <v>10.3125</v>
      </c>
      <c r="J13">
        <v>19</v>
      </c>
      <c r="M13" s="9">
        <v>40</v>
      </c>
      <c r="N13" s="9">
        <v>0</v>
      </c>
      <c r="O13" s="9">
        <v>0</v>
      </c>
    </row>
    <row r="14" spans="1:15" x14ac:dyDescent="0.15">
      <c r="I14" s="10"/>
      <c r="L14" s="9"/>
    </row>
    <row r="15" spans="1:15" x14ac:dyDescent="0.15">
      <c r="I15" s="10"/>
      <c r="L15" s="9"/>
    </row>
    <row r="16" spans="1:15" x14ac:dyDescent="0.15">
      <c r="I16" s="10"/>
      <c r="L16" s="9"/>
    </row>
    <row r="17" spans="8:12" x14ac:dyDescent="0.15">
      <c r="I17" s="10"/>
      <c r="L17" s="9"/>
    </row>
    <row r="18" spans="8:12" x14ac:dyDescent="0.15">
      <c r="I18" s="10"/>
      <c r="L18" s="9"/>
    </row>
    <row r="19" spans="8:12" x14ac:dyDescent="0.15">
      <c r="I19" s="10"/>
      <c r="L19" s="9"/>
    </row>
    <row r="20" spans="8:12" x14ac:dyDescent="0.15">
      <c r="I20" s="10"/>
      <c r="L20" s="9"/>
    </row>
    <row r="21" spans="8:12" x14ac:dyDescent="0.15">
      <c r="I21" s="10"/>
      <c r="L21" s="9"/>
    </row>
    <row r="22" spans="8:12" x14ac:dyDescent="0.15">
      <c r="I22" s="10"/>
      <c r="L22" s="9"/>
    </row>
    <row r="23" spans="8:12" x14ac:dyDescent="0.15">
      <c r="I23" s="10"/>
      <c r="L23" s="9"/>
    </row>
    <row r="24" spans="8:12" x14ac:dyDescent="0.15">
      <c r="I24" s="10"/>
      <c r="L24" s="9"/>
    </row>
    <row r="25" spans="8:12" x14ac:dyDescent="0.15">
      <c r="I25" s="10"/>
      <c r="L25" s="9"/>
    </row>
    <row r="26" spans="8:12" x14ac:dyDescent="0.15">
      <c r="I26" s="10"/>
      <c r="L26" s="9"/>
    </row>
    <row r="27" spans="8:12" x14ac:dyDescent="0.15">
      <c r="I27" s="10"/>
      <c r="L27" s="9"/>
    </row>
    <row r="28" spans="8:12" x14ac:dyDescent="0.15">
      <c r="I28" s="10"/>
      <c r="L28" s="9"/>
    </row>
    <row r="29" spans="8:12" x14ac:dyDescent="0.15">
      <c r="I29" s="10"/>
      <c r="L29" s="9"/>
    </row>
    <row r="30" spans="8:12" x14ac:dyDescent="0.15">
      <c r="I30" s="10"/>
      <c r="L30" s="9"/>
    </row>
    <row r="31" spans="8:12" x14ac:dyDescent="0.15">
      <c r="H31" s="10"/>
    </row>
    <row r="38" spans="1:10" x14ac:dyDescent="0.15">
      <c r="A38" s="5" t="s">
        <v>118</v>
      </c>
    </row>
    <row r="39" spans="1:10" x14ac:dyDescent="0.15">
      <c r="A39" s="5"/>
    </row>
    <row r="40" spans="1:10" x14ac:dyDescent="0.15">
      <c r="A40" t="s">
        <v>99</v>
      </c>
      <c r="B40" t="s">
        <v>112</v>
      </c>
      <c r="C40" t="s">
        <v>59</v>
      </c>
      <c r="D40" t="s">
        <v>60</v>
      </c>
      <c r="E40" t="s">
        <v>34</v>
      </c>
      <c r="F40" t="s">
        <v>62</v>
      </c>
      <c r="G40" s="1" t="s">
        <v>115</v>
      </c>
      <c r="H40" s="1" t="s">
        <v>113</v>
      </c>
      <c r="I40" s="1" t="s">
        <v>114</v>
      </c>
      <c r="J40" s="1" t="s">
        <v>61</v>
      </c>
    </row>
    <row r="41" spans="1:10" x14ac:dyDescent="0.15">
      <c r="A41">
        <v>2021</v>
      </c>
      <c r="B41">
        <v>1.83</v>
      </c>
      <c r="C41">
        <v>0</v>
      </c>
      <c r="D41">
        <v>1</v>
      </c>
      <c r="E41">
        <v>22</v>
      </c>
      <c r="F41">
        <v>0</v>
      </c>
      <c r="G41" s="4">
        <v>12.021857923497267</v>
      </c>
      <c r="H41" s="4">
        <v>10.98</v>
      </c>
      <c r="I41" s="4">
        <v>22</v>
      </c>
      <c r="J41" s="3" t="s">
        <v>386</v>
      </c>
    </row>
    <row r="42" spans="1:10" x14ac:dyDescent="0.15">
      <c r="A42">
        <v>2022</v>
      </c>
      <c r="B42">
        <v>0</v>
      </c>
      <c r="C42">
        <v>0</v>
      </c>
      <c r="D42">
        <v>0</v>
      </c>
      <c r="E42">
        <v>0</v>
      </c>
      <c r="F42">
        <v>0</v>
      </c>
      <c r="G42" s="4" t="s">
        <v>168</v>
      </c>
      <c r="H42" s="4" t="s">
        <v>168</v>
      </c>
      <c r="I42" s="4" t="s">
        <v>168</v>
      </c>
      <c r="J42" s="3" t="s">
        <v>381</v>
      </c>
    </row>
    <row r="43" spans="1:10" x14ac:dyDescent="0.15">
      <c r="A43">
        <v>2023</v>
      </c>
      <c r="B43">
        <v>1.5</v>
      </c>
      <c r="C43">
        <v>0</v>
      </c>
      <c r="D43">
        <v>0</v>
      </c>
      <c r="E43">
        <v>26</v>
      </c>
      <c r="F43">
        <v>0</v>
      </c>
      <c r="G43" s="4">
        <v>17.333333333333332</v>
      </c>
      <c r="H43" s="4" t="s">
        <v>168</v>
      </c>
      <c r="I43" s="4" t="s">
        <v>168</v>
      </c>
      <c r="J43" s="3" t="s">
        <v>589</v>
      </c>
    </row>
    <row r="44" spans="1:10" x14ac:dyDescent="0.15">
      <c r="A44">
        <v>2024</v>
      </c>
      <c r="B44">
        <v>45</v>
      </c>
      <c r="C44">
        <v>1</v>
      </c>
      <c r="D44">
        <v>8</v>
      </c>
      <c r="E44">
        <v>273</v>
      </c>
      <c r="F44">
        <v>0</v>
      </c>
      <c r="G44" s="4">
        <v>6.0666666666666664</v>
      </c>
      <c r="H44" s="4">
        <v>33.75</v>
      </c>
      <c r="I44" s="4">
        <v>34.125</v>
      </c>
      <c r="J44" s="3" t="s">
        <v>561</v>
      </c>
    </row>
    <row r="45" spans="1:10" x14ac:dyDescent="0.15">
      <c r="A45">
        <v>2025</v>
      </c>
      <c r="B45">
        <v>76</v>
      </c>
      <c r="C45">
        <v>5</v>
      </c>
      <c r="D45">
        <v>12</v>
      </c>
      <c r="E45">
        <v>493</v>
      </c>
      <c r="F45">
        <v>0</v>
      </c>
      <c r="G45" s="4">
        <v>6.4868421052631575</v>
      </c>
      <c r="H45" s="4">
        <v>38</v>
      </c>
      <c r="I45" s="4">
        <v>41.083333333333336</v>
      </c>
      <c r="J45" s="3" t="s">
        <v>468</v>
      </c>
    </row>
    <row r="46" spans="1:10" x14ac:dyDescent="0.15">
      <c r="B46"/>
      <c r="C46"/>
      <c r="D46"/>
      <c r="E46"/>
      <c r="F46"/>
      <c r="G46" s="1"/>
      <c r="H46" s="1"/>
      <c r="I46" s="1"/>
    </row>
    <row r="47" spans="1:10" x14ac:dyDescent="0.15">
      <c r="A47" t="s">
        <v>55</v>
      </c>
      <c r="B47">
        <v>122.5</v>
      </c>
      <c r="C47">
        <v>6</v>
      </c>
      <c r="D47">
        <v>20</v>
      </c>
      <c r="E47">
        <v>792</v>
      </c>
      <c r="F47">
        <v>0</v>
      </c>
      <c r="G47" s="4">
        <v>6.4653061224489798</v>
      </c>
      <c r="H47" s="4">
        <v>36.75</v>
      </c>
      <c r="I47" s="4">
        <v>39.6</v>
      </c>
      <c r="J47" s="3" t="s">
        <v>561</v>
      </c>
    </row>
  </sheetData>
  <hyperlinks>
    <hyperlink ref="A1" location="'Overall ave'!A1" display="(back to front sheet)" xr:uid="{3AFF9E79-F05E-C449-B580-1413436E0DCF}"/>
  </hyperlinks>
  <pageMargins left="0.75" right="0.75" top="1" bottom="1" header="0.5" footer="0.5"/>
  <pageSetup orientation="portrait" horizontalDpi="4294967292" verticalDpi="429496729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/>
  <dimension ref="A1:O58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</row>
    <row r="2" spans="1:15" x14ac:dyDescent="0.15">
      <c r="A2" s="31" t="s">
        <v>44</v>
      </c>
      <c r="B2" s="5" t="s">
        <v>143</v>
      </c>
    </row>
    <row r="3" spans="1:15" x14ac:dyDescent="0.15">
      <c r="A3" s="5" t="s">
        <v>108</v>
      </c>
      <c r="B3" s="15"/>
    </row>
    <row r="4" spans="1:15" hidden="1" x14ac:dyDescent="0.15">
      <c r="A4" s="9">
        <f>COUNTA(A8:A26)</f>
        <v>12</v>
      </c>
      <c r="B4" s="9">
        <f>COUNTA(A45:A57)</f>
        <v>12</v>
      </c>
      <c r="J4" s="9"/>
      <c r="K4" s="9"/>
      <c r="L4" s="9"/>
      <c r="M4" s="9"/>
      <c r="N4" s="9"/>
      <c r="O4" s="9"/>
    </row>
    <row r="5" spans="1:15" x14ac:dyDescent="0.15">
      <c r="A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/>
      <c r="M6" s="9" t="s">
        <v>538</v>
      </c>
      <c r="N6" s="9" t="s">
        <v>539</v>
      </c>
      <c r="O6" s="9" t="s">
        <v>264</v>
      </c>
    </row>
    <row r="7" spans="1:15" x14ac:dyDescent="0.15">
      <c r="A7">
        <v>2005</v>
      </c>
      <c r="B7" s="9">
        <v>2</v>
      </c>
      <c r="C7" s="9">
        <v>2</v>
      </c>
      <c r="D7" s="9">
        <v>1</v>
      </c>
      <c r="E7" s="9">
        <v>1</v>
      </c>
      <c r="F7" s="9">
        <v>2</v>
      </c>
      <c r="I7" s="1">
        <f t="shared" ref="I7:I16" si="0">IF(C7=0,"",ROUND(F7/(C7-D7),3))</f>
        <v>2</v>
      </c>
      <c r="J7" s="9">
        <v>2</v>
      </c>
      <c r="K7" s="20" t="s">
        <v>335</v>
      </c>
      <c r="L7" s="20"/>
      <c r="M7" s="57">
        <v>1</v>
      </c>
      <c r="N7" s="57">
        <v>0</v>
      </c>
      <c r="O7">
        <v>1</v>
      </c>
    </row>
    <row r="8" spans="1:15" x14ac:dyDescent="0.15">
      <c r="A8">
        <v>2006</v>
      </c>
      <c r="B8" s="9">
        <v>10</v>
      </c>
      <c r="C8" s="9">
        <v>7</v>
      </c>
      <c r="D8" s="9">
        <v>1</v>
      </c>
      <c r="E8" s="9">
        <v>3</v>
      </c>
      <c r="F8" s="9">
        <v>47</v>
      </c>
      <c r="I8" s="1">
        <f t="shared" si="0"/>
        <v>7.8330000000000002</v>
      </c>
      <c r="J8" s="9">
        <v>31</v>
      </c>
      <c r="K8" s="20" t="s">
        <v>335</v>
      </c>
      <c r="L8" s="20"/>
      <c r="M8" s="57">
        <v>1</v>
      </c>
      <c r="N8" s="57">
        <v>0</v>
      </c>
      <c r="O8">
        <v>1</v>
      </c>
    </row>
    <row r="9" spans="1:15" x14ac:dyDescent="0.15">
      <c r="A9">
        <v>2007</v>
      </c>
      <c r="B9" s="9">
        <v>10</v>
      </c>
      <c r="C9" s="9">
        <v>7</v>
      </c>
      <c r="D9" s="9">
        <v>1</v>
      </c>
      <c r="E9" s="9">
        <v>1</v>
      </c>
      <c r="F9" s="9">
        <v>26</v>
      </c>
      <c r="I9" s="1">
        <f t="shared" si="0"/>
        <v>4.3330000000000002</v>
      </c>
      <c r="J9">
        <v>14</v>
      </c>
      <c r="M9">
        <v>1</v>
      </c>
      <c r="N9">
        <v>0</v>
      </c>
      <c r="O9">
        <v>1</v>
      </c>
    </row>
    <row r="10" spans="1:15" x14ac:dyDescent="0.15">
      <c r="A10">
        <v>2008</v>
      </c>
      <c r="B10" s="9">
        <v>10</v>
      </c>
      <c r="C10" s="9">
        <v>9</v>
      </c>
      <c r="D10" s="9">
        <v>3</v>
      </c>
      <c r="E10" s="9">
        <v>2</v>
      </c>
      <c r="F10" s="9">
        <v>44</v>
      </c>
      <c r="I10" s="1">
        <f t="shared" si="0"/>
        <v>7.3330000000000002</v>
      </c>
      <c r="J10">
        <v>15</v>
      </c>
      <c r="M10">
        <v>1</v>
      </c>
      <c r="N10">
        <v>0</v>
      </c>
      <c r="O10">
        <v>1</v>
      </c>
    </row>
    <row r="11" spans="1:15" x14ac:dyDescent="0.15">
      <c r="A11">
        <v>2009</v>
      </c>
      <c r="B11" s="9">
        <v>17</v>
      </c>
      <c r="C11" s="9">
        <v>10</v>
      </c>
      <c r="D11" s="9">
        <v>2</v>
      </c>
      <c r="E11" s="9">
        <v>1</v>
      </c>
      <c r="F11" s="9">
        <v>133</v>
      </c>
      <c r="H11" s="9">
        <v>2</v>
      </c>
      <c r="I11" s="1">
        <f t="shared" si="0"/>
        <v>16.625</v>
      </c>
      <c r="J11" s="9">
        <v>57</v>
      </c>
      <c r="M11">
        <v>6</v>
      </c>
      <c r="N11">
        <v>1</v>
      </c>
      <c r="O11">
        <v>7</v>
      </c>
    </row>
    <row r="12" spans="1:15" x14ac:dyDescent="0.15">
      <c r="A12">
        <v>2010</v>
      </c>
      <c r="B12">
        <v>16</v>
      </c>
      <c r="C12">
        <v>16</v>
      </c>
      <c r="D12">
        <v>1</v>
      </c>
      <c r="E12">
        <v>3</v>
      </c>
      <c r="F12">
        <v>217</v>
      </c>
      <c r="G12"/>
      <c r="H12"/>
      <c r="I12" s="1">
        <f t="shared" si="0"/>
        <v>14.467000000000001</v>
      </c>
      <c r="J12">
        <v>48</v>
      </c>
      <c r="M12">
        <v>5</v>
      </c>
      <c r="N12">
        <v>1</v>
      </c>
      <c r="O12">
        <v>6</v>
      </c>
    </row>
    <row r="13" spans="1:15" x14ac:dyDescent="0.15">
      <c r="A13">
        <v>2011</v>
      </c>
      <c r="B13">
        <v>13</v>
      </c>
      <c r="C13">
        <v>12</v>
      </c>
      <c r="D13">
        <v>2</v>
      </c>
      <c r="E13">
        <v>1</v>
      </c>
      <c r="F13">
        <v>208</v>
      </c>
      <c r="G13"/>
      <c r="H13"/>
      <c r="I13" s="1">
        <f t="shared" si="0"/>
        <v>20.8</v>
      </c>
      <c r="J13">
        <v>45</v>
      </c>
      <c r="M13">
        <v>5</v>
      </c>
      <c r="N13">
        <v>0</v>
      </c>
      <c r="O13">
        <v>5</v>
      </c>
    </row>
    <row r="14" spans="1:15" x14ac:dyDescent="0.15">
      <c r="A14">
        <v>2012</v>
      </c>
      <c r="B14" s="9">
        <v>8</v>
      </c>
      <c r="C14" s="9">
        <v>5</v>
      </c>
      <c r="D14" s="9">
        <v>0</v>
      </c>
      <c r="E14" s="9">
        <v>3</v>
      </c>
      <c r="F14" s="9">
        <v>9</v>
      </c>
      <c r="G14"/>
      <c r="H14"/>
      <c r="I14" s="1">
        <f t="shared" si="0"/>
        <v>1.8</v>
      </c>
      <c r="J14">
        <v>8</v>
      </c>
      <c r="M14">
        <v>1</v>
      </c>
      <c r="N14">
        <v>0</v>
      </c>
      <c r="O14">
        <v>1</v>
      </c>
    </row>
    <row r="15" spans="1:15" x14ac:dyDescent="0.15">
      <c r="A15">
        <v>2013</v>
      </c>
      <c r="B15">
        <v>15</v>
      </c>
      <c r="C15">
        <v>10</v>
      </c>
      <c r="D15">
        <v>4</v>
      </c>
      <c r="E15">
        <v>2</v>
      </c>
      <c r="F15">
        <v>115</v>
      </c>
      <c r="G15"/>
      <c r="H15"/>
      <c r="I15" s="1">
        <f t="shared" si="0"/>
        <v>19.167000000000002</v>
      </c>
      <c r="J15">
        <v>30</v>
      </c>
      <c r="M15">
        <v>3</v>
      </c>
      <c r="N15">
        <v>1</v>
      </c>
      <c r="O15">
        <v>4</v>
      </c>
    </row>
    <row r="16" spans="1:15" x14ac:dyDescent="0.15">
      <c r="A16">
        <v>2014</v>
      </c>
      <c r="B16">
        <v>2</v>
      </c>
      <c r="C16">
        <v>2</v>
      </c>
      <c r="D16">
        <v>0</v>
      </c>
      <c r="E16">
        <v>1</v>
      </c>
      <c r="F16">
        <v>13</v>
      </c>
      <c r="G16"/>
      <c r="H16"/>
      <c r="I16" s="1">
        <f t="shared" si="0"/>
        <v>6.5</v>
      </c>
      <c r="J16">
        <v>13</v>
      </c>
      <c r="M16">
        <v>0</v>
      </c>
      <c r="N16">
        <v>0</v>
      </c>
      <c r="O16">
        <v>0</v>
      </c>
    </row>
    <row r="17" spans="1:15" x14ac:dyDescent="0.15">
      <c r="A17">
        <v>2021</v>
      </c>
      <c r="B17">
        <v>2</v>
      </c>
      <c r="C17">
        <v>2</v>
      </c>
      <c r="D17">
        <v>0</v>
      </c>
      <c r="E17">
        <v>0</v>
      </c>
      <c r="F17">
        <v>68</v>
      </c>
      <c r="G17">
        <v>0</v>
      </c>
      <c r="H17">
        <v>1</v>
      </c>
      <c r="I17" s="1">
        <f>IF(C17-D17=0,"--",F17/(C17-D17))</f>
        <v>34</v>
      </c>
      <c r="J17">
        <v>56</v>
      </c>
      <c r="K17" t="s">
        <v>388</v>
      </c>
      <c r="M17">
        <v>0</v>
      </c>
      <c r="N17">
        <v>0</v>
      </c>
      <c r="O17">
        <v>0</v>
      </c>
    </row>
    <row r="18" spans="1:15" x14ac:dyDescent="0.15">
      <c r="A18">
        <v>2022</v>
      </c>
      <c r="B18">
        <v>1</v>
      </c>
      <c r="C18">
        <v>1</v>
      </c>
      <c r="D18">
        <v>0</v>
      </c>
      <c r="E18">
        <v>0</v>
      </c>
      <c r="F18">
        <v>36</v>
      </c>
      <c r="G18">
        <v>0</v>
      </c>
      <c r="H18">
        <v>0</v>
      </c>
      <c r="I18" s="1">
        <f>IF(C18-D18=0,"--",F18/(C18-D18))</f>
        <v>36</v>
      </c>
      <c r="J18">
        <v>36</v>
      </c>
      <c r="K18" t="s">
        <v>388</v>
      </c>
      <c r="M18">
        <v>0</v>
      </c>
      <c r="N18">
        <v>0</v>
      </c>
      <c r="O18">
        <v>0</v>
      </c>
    </row>
    <row r="19" spans="1:15" x14ac:dyDescent="0.15">
      <c r="I19" s="9"/>
    </row>
    <row r="20" spans="1:15" x14ac:dyDescent="0.15">
      <c r="A20" t="s">
        <v>142</v>
      </c>
      <c r="B20" s="9">
        <f t="shared" ref="B20:H20" si="1">SUM(B7:B19)</f>
        <v>106</v>
      </c>
      <c r="C20" s="9">
        <f t="shared" si="1"/>
        <v>83</v>
      </c>
      <c r="D20" s="9">
        <f t="shared" si="1"/>
        <v>15</v>
      </c>
      <c r="E20" s="9">
        <f>SUM(E7:E19)</f>
        <v>18</v>
      </c>
      <c r="F20" s="9">
        <f t="shared" si="1"/>
        <v>918</v>
      </c>
      <c r="G20" s="9">
        <f t="shared" si="1"/>
        <v>0</v>
      </c>
      <c r="H20" s="9">
        <f t="shared" si="1"/>
        <v>3</v>
      </c>
      <c r="I20" s="10">
        <f>F20/(C20-D20)</f>
        <v>13.5</v>
      </c>
      <c r="J20">
        <f>MAX(J7:J19)</f>
        <v>57</v>
      </c>
      <c r="M20" s="9">
        <f t="shared" ref="M20:N20" si="2">SUM(M7:M19)</f>
        <v>24</v>
      </c>
      <c r="N20" s="9">
        <f t="shared" si="2"/>
        <v>3</v>
      </c>
      <c r="O20" s="9">
        <f>SUM(O7:O19)</f>
        <v>27</v>
      </c>
    </row>
    <row r="21" spans="1:15" x14ac:dyDescent="0.15">
      <c r="H21" s="10"/>
    </row>
    <row r="22" spans="1:15" x14ac:dyDescent="0.15">
      <c r="H22" s="10"/>
    </row>
    <row r="23" spans="1:15" x14ac:dyDescent="0.15">
      <c r="H23" s="10"/>
    </row>
    <row r="24" spans="1:15" x14ac:dyDescent="0.15">
      <c r="H24" s="10"/>
    </row>
    <row r="25" spans="1:15" x14ac:dyDescent="0.15">
      <c r="H25" s="10"/>
    </row>
    <row r="26" spans="1:15" x14ac:dyDescent="0.15">
      <c r="H26" s="10"/>
    </row>
    <row r="27" spans="1:15" x14ac:dyDescent="0.15">
      <c r="H27" s="10"/>
    </row>
    <row r="28" spans="1:15" x14ac:dyDescent="0.15">
      <c r="H28" s="10"/>
    </row>
    <row r="29" spans="1:15" x14ac:dyDescent="0.15">
      <c r="H29" s="10"/>
    </row>
    <row r="30" spans="1:15" x14ac:dyDescent="0.15">
      <c r="H30" s="10"/>
    </row>
    <row r="31" spans="1:15" x14ac:dyDescent="0.15">
      <c r="H31" s="10"/>
    </row>
    <row r="32" spans="1:15" x14ac:dyDescent="0.15">
      <c r="H32" s="10"/>
    </row>
    <row r="33" spans="1:10" x14ac:dyDescent="0.15">
      <c r="H33" s="10"/>
    </row>
    <row r="34" spans="1:10" x14ac:dyDescent="0.15">
      <c r="H34" s="10"/>
    </row>
    <row r="35" spans="1:10" x14ac:dyDescent="0.15">
      <c r="H35" s="10"/>
    </row>
    <row r="36" spans="1:10" x14ac:dyDescent="0.15">
      <c r="H36" s="10"/>
    </row>
    <row r="37" spans="1:10" x14ac:dyDescent="0.15">
      <c r="H37" s="10"/>
    </row>
    <row r="38" spans="1:10" x14ac:dyDescent="0.15">
      <c r="H38" s="10"/>
    </row>
    <row r="39" spans="1:10" x14ac:dyDescent="0.15">
      <c r="H39" s="10"/>
    </row>
    <row r="42" spans="1:10" x14ac:dyDescent="0.15">
      <c r="A42" s="5" t="s">
        <v>118</v>
      </c>
    </row>
    <row r="43" spans="1:10" x14ac:dyDescent="0.15">
      <c r="A43" s="5"/>
    </row>
    <row r="44" spans="1:10" x14ac:dyDescent="0.15">
      <c r="A44" t="s">
        <v>99</v>
      </c>
      <c r="B44" t="s">
        <v>58</v>
      </c>
      <c r="C44" t="s">
        <v>59</v>
      </c>
      <c r="D44" t="s">
        <v>60</v>
      </c>
      <c r="E44" t="s">
        <v>34</v>
      </c>
      <c r="F44" t="s">
        <v>62</v>
      </c>
      <c r="G44" s="1" t="s">
        <v>63</v>
      </c>
      <c r="H44" s="1" t="s">
        <v>64</v>
      </c>
      <c r="I44" s="1" t="s">
        <v>36</v>
      </c>
      <c r="J44" s="1" t="s">
        <v>61</v>
      </c>
    </row>
    <row r="45" spans="1:10" x14ac:dyDescent="0.15">
      <c r="A45">
        <v>2005</v>
      </c>
      <c r="B45">
        <v>9</v>
      </c>
      <c r="C45">
        <v>1</v>
      </c>
      <c r="D45">
        <v>0</v>
      </c>
      <c r="E45">
        <v>42</v>
      </c>
      <c r="F45">
        <v>0</v>
      </c>
      <c r="G45" s="4">
        <f t="shared" ref="G45:G51" si="3">IF(ISERROR(E45/B45),"N/A",E45/B45)</f>
        <v>4.666666666666667</v>
      </c>
      <c r="H45" s="4" t="str">
        <f t="shared" ref="H45:H51" si="4">IF(ISERROR((B45*6)/D45),"N/A",(B45*6)/D45)</f>
        <v>N/A</v>
      </c>
      <c r="I45" s="4" t="str">
        <f t="shared" ref="I45:I50" si="5">IF(ISERROR(E45/D45),"N/A",E45/D45)</f>
        <v>N/A</v>
      </c>
      <c r="J45" s="3" t="s">
        <v>207</v>
      </c>
    </row>
    <row r="46" spans="1:10" x14ac:dyDescent="0.15">
      <c r="A46">
        <v>2006</v>
      </c>
      <c r="B46">
        <v>58</v>
      </c>
      <c r="C46">
        <v>6</v>
      </c>
      <c r="D46">
        <v>14</v>
      </c>
      <c r="E46">
        <v>253</v>
      </c>
      <c r="F46" s="9">
        <v>1</v>
      </c>
      <c r="G46" s="4">
        <f t="shared" si="3"/>
        <v>4.3620689655172411</v>
      </c>
      <c r="H46" s="4">
        <f t="shared" si="4"/>
        <v>24.857142857142858</v>
      </c>
      <c r="I46" s="4">
        <f t="shared" si="5"/>
        <v>18.071428571428573</v>
      </c>
      <c r="J46" s="3" t="s">
        <v>70</v>
      </c>
    </row>
    <row r="47" spans="1:10" x14ac:dyDescent="0.15">
      <c r="A47">
        <v>2007</v>
      </c>
      <c r="B47">
        <v>70</v>
      </c>
      <c r="C47">
        <v>8</v>
      </c>
      <c r="D47">
        <v>11</v>
      </c>
      <c r="E47">
        <v>298</v>
      </c>
      <c r="F47"/>
      <c r="G47" s="4">
        <f t="shared" si="3"/>
        <v>4.2571428571428571</v>
      </c>
      <c r="H47" s="4">
        <f t="shared" si="4"/>
        <v>38.18181818181818</v>
      </c>
      <c r="I47" s="4">
        <f t="shared" si="5"/>
        <v>27.09090909090909</v>
      </c>
      <c r="J47" s="3" t="s">
        <v>192</v>
      </c>
    </row>
    <row r="48" spans="1:10" x14ac:dyDescent="0.15">
      <c r="A48">
        <v>2008</v>
      </c>
      <c r="B48">
        <v>60.5</v>
      </c>
      <c r="C48">
        <v>7</v>
      </c>
      <c r="D48">
        <v>11</v>
      </c>
      <c r="E48">
        <v>241</v>
      </c>
      <c r="F48">
        <v>1</v>
      </c>
      <c r="G48" s="4">
        <f t="shared" si="3"/>
        <v>3.9834710743801653</v>
      </c>
      <c r="H48" s="4">
        <f t="shared" si="4"/>
        <v>33</v>
      </c>
      <c r="I48" s="4">
        <f t="shared" si="5"/>
        <v>21.90909090909091</v>
      </c>
      <c r="J48" s="3" t="s">
        <v>183</v>
      </c>
    </row>
    <row r="49" spans="1:10" x14ac:dyDescent="0.15">
      <c r="A49">
        <v>2009</v>
      </c>
      <c r="B49">
        <v>81</v>
      </c>
      <c r="C49">
        <v>8</v>
      </c>
      <c r="D49">
        <v>16</v>
      </c>
      <c r="E49">
        <v>349</v>
      </c>
      <c r="F49"/>
      <c r="G49" s="4">
        <f t="shared" si="3"/>
        <v>4.3086419753086416</v>
      </c>
      <c r="H49" s="4">
        <f t="shared" si="4"/>
        <v>30.375</v>
      </c>
      <c r="I49" s="4">
        <f t="shared" si="5"/>
        <v>21.8125</v>
      </c>
      <c r="J49" s="3" t="s">
        <v>2</v>
      </c>
    </row>
    <row r="50" spans="1:10" x14ac:dyDescent="0.15">
      <c r="A50">
        <v>2010</v>
      </c>
      <c r="B50">
        <v>46.4</v>
      </c>
      <c r="C50">
        <v>8</v>
      </c>
      <c r="D50">
        <v>15</v>
      </c>
      <c r="E50">
        <v>178</v>
      </c>
      <c r="F50">
        <v>0</v>
      </c>
      <c r="G50" s="4">
        <f t="shared" si="3"/>
        <v>3.8362068965517242</v>
      </c>
      <c r="H50" s="4">
        <f t="shared" si="4"/>
        <v>18.559999999999999</v>
      </c>
      <c r="I50" s="4">
        <f t="shared" si="5"/>
        <v>11.866666666666667</v>
      </c>
      <c r="J50" s="3" t="s">
        <v>15</v>
      </c>
    </row>
    <row r="51" spans="1:10" x14ac:dyDescent="0.15">
      <c r="A51">
        <v>2011</v>
      </c>
      <c r="B51">
        <v>21</v>
      </c>
      <c r="C51">
        <v>5</v>
      </c>
      <c r="D51">
        <v>1</v>
      </c>
      <c r="E51">
        <v>103</v>
      </c>
      <c r="F51"/>
      <c r="G51" s="4">
        <f t="shared" si="3"/>
        <v>4.9047619047619051</v>
      </c>
      <c r="H51" s="4">
        <f t="shared" si="4"/>
        <v>126</v>
      </c>
      <c r="I51" s="4">
        <f t="shared" ref="I51:I56" si="6">IF(ISERROR(E51/D51),"N/A",E51/D51)</f>
        <v>103</v>
      </c>
      <c r="J51" s="3" t="s">
        <v>177</v>
      </c>
    </row>
    <row r="52" spans="1:10" x14ac:dyDescent="0.15">
      <c r="A52">
        <v>2012</v>
      </c>
      <c r="B52">
        <v>8</v>
      </c>
      <c r="C52">
        <v>2</v>
      </c>
      <c r="D52">
        <v>0</v>
      </c>
      <c r="E52">
        <v>38</v>
      </c>
      <c r="F52"/>
      <c r="G52" s="4">
        <f>IF(ISERROR(E52/B52),"N/A",E52/B52)</f>
        <v>4.75</v>
      </c>
      <c r="H52" s="4" t="str">
        <f>IF(ISERROR((B52*6)/D52),"N/A",(B52*6)/D52)</f>
        <v>N/A</v>
      </c>
      <c r="I52" s="4" t="str">
        <f t="shared" si="6"/>
        <v>N/A</v>
      </c>
      <c r="J52" s="3"/>
    </row>
    <row r="53" spans="1:10" x14ac:dyDescent="0.15">
      <c r="A53">
        <v>2013</v>
      </c>
      <c r="B53">
        <v>55</v>
      </c>
      <c r="C53">
        <v>8</v>
      </c>
      <c r="D53">
        <v>10</v>
      </c>
      <c r="E53">
        <v>232</v>
      </c>
      <c r="F53"/>
      <c r="G53" s="4">
        <f>IF(ISERROR(E53/B53),"N/A",E53/B53)</f>
        <v>4.2181818181818178</v>
      </c>
      <c r="H53" s="4">
        <f>IF(ISERROR((B53*6)/D53),"N/A",(B53*6)/D53)</f>
        <v>33</v>
      </c>
      <c r="I53" s="4">
        <f t="shared" si="6"/>
        <v>23.2</v>
      </c>
      <c r="J53" s="3" t="s">
        <v>217</v>
      </c>
    </row>
    <row r="54" spans="1:10" x14ac:dyDescent="0.15">
      <c r="A54">
        <v>2014</v>
      </c>
      <c r="B54">
        <v>18</v>
      </c>
      <c r="C54">
        <v>6</v>
      </c>
      <c r="D54">
        <v>5</v>
      </c>
      <c r="E54">
        <v>54</v>
      </c>
      <c r="F54"/>
      <c r="G54" s="4">
        <f>IF(ISERROR(E54/B54),"N/A",E54/B54)</f>
        <v>3</v>
      </c>
      <c r="H54" s="4">
        <f>IF(ISERROR((B54*6)/D54),"N/A",(B54*6)/D54)</f>
        <v>21.6</v>
      </c>
      <c r="I54" s="4">
        <f t="shared" si="6"/>
        <v>10.8</v>
      </c>
      <c r="J54" s="3" t="s">
        <v>20</v>
      </c>
    </row>
    <row r="55" spans="1:10" x14ac:dyDescent="0.15">
      <c r="A55">
        <v>2021</v>
      </c>
      <c r="B55">
        <v>7.5</v>
      </c>
      <c r="C55">
        <v>0</v>
      </c>
      <c r="D55">
        <v>0</v>
      </c>
      <c r="E55">
        <v>69</v>
      </c>
      <c r="F55">
        <v>0</v>
      </c>
      <c r="G55" s="4">
        <f>IF(ISERROR(E55/B55),"N/A",E55/B55)</f>
        <v>9.1999999999999993</v>
      </c>
      <c r="H55" s="4" t="str">
        <f>IF(ISERROR((B55*6)/D55),"N/A",(B55*6)/D55)</f>
        <v>N/A</v>
      </c>
      <c r="I55" s="4" t="str">
        <f t="shared" si="6"/>
        <v>N/A</v>
      </c>
      <c r="J55" s="3" t="s">
        <v>432</v>
      </c>
    </row>
    <row r="56" spans="1:10" x14ac:dyDescent="0.15">
      <c r="A56">
        <v>2022</v>
      </c>
      <c r="B56">
        <v>0</v>
      </c>
      <c r="C56">
        <v>0</v>
      </c>
      <c r="D56">
        <v>0</v>
      </c>
      <c r="E56">
        <v>0</v>
      </c>
      <c r="F56">
        <v>0</v>
      </c>
      <c r="G56" s="4" t="str">
        <f>IF(ISERROR(E56/B56),"N/A",E56/B56)</f>
        <v>N/A</v>
      </c>
      <c r="H56" s="4" t="str">
        <f>IF(ISERROR((B56*6)/D56),"N/A",(B56*6)/D56)</f>
        <v>N/A</v>
      </c>
      <c r="I56" s="4" t="str">
        <f t="shared" si="6"/>
        <v>N/A</v>
      </c>
      <c r="J56" s="3" t="s">
        <v>381</v>
      </c>
    </row>
    <row r="57" spans="1:10" x14ac:dyDescent="0.15">
      <c r="B57"/>
      <c r="C57"/>
      <c r="D57"/>
      <c r="E57"/>
      <c r="F57"/>
      <c r="G57" s="1"/>
      <c r="H57" s="1"/>
      <c r="I57" s="1"/>
    </row>
    <row r="58" spans="1:10" x14ac:dyDescent="0.15">
      <c r="A58" t="s">
        <v>55</v>
      </c>
      <c r="B58">
        <f>SUM(B45:B57)</f>
        <v>434.4</v>
      </c>
      <c r="C58">
        <f>SUM(C45:C57)</f>
        <v>59</v>
      </c>
      <c r="D58">
        <f>SUM(D45:D57)</f>
        <v>83</v>
      </c>
      <c r="E58">
        <f>SUM(E45:E57)</f>
        <v>1857</v>
      </c>
      <c r="F58">
        <f>SUM(F45:F57)</f>
        <v>2</v>
      </c>
      <c r="G58" s="4">
        <f>E58/B58</f>
        <v>4.2748618784530388</v>
      </c>
      <c r="H58" s="4">
        <f>(B58*6)/D58</f>
        <v>31.402409638554211</v>
      </c>
      <c r="I58" s="4">
        <f>E58/D58</f>
        <v>22.373493975903614</v>
      </c>
      <c r="J58" s="3" t="s">
        <v>183</v>
      </c>
    </row>
  </sheetData>
  <hyperlinks>
    <hyperlink ref="A1" location="'Overall ave'!A1" display="(back to front sheet)" xr:uid="{00000000-0004-0000-09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1:O74"/>
  <sheetViews>
    <sheetView zoomScale="125" zoomScaleNormal="125" zoomScalePageLayoutView="125" workbookViewId="0">
      <selection activeCell="M17" sqref="M17"/>
    </sheetView>
  </sheetViews>
  <sheetFormatPr defaultColWidth="8.76171875" defaultRowHeight="12.75" x14ac:dyDescent="0.15"/>
  <cols>
    <col min="8" max="8" width="9.16796875" style="1" customWidth="1"/>
    <col min="11" max="11" width="7.01171875" bestFit="1" customWidth="1"/>
  </cols>
  <sheetData>
    <row r="1" spans="1:15" x14ac:dyDescent="0.15">
      <c r="A1" s="19" t="s">
        <v>164</v>
      </c>
      <c r="C1" t="s">
        <v>318</v>
      </c>
    </row>
    <row r="2" spans="1:15" x14ac:dyDescent="0.15">
      <c r="A2" s="5" t="s">
        <v>37</v>
      </c>
      <c r="B2" s="5" t="s">
        <v>116</v>
      </c>
    </row>
    <row r="3" spans="1:15" x14ac:dyDescent="0.15">
      <c r="A3" s="5"/>
      <c r="B3" s="5"/>
    </row>
    <row r="4" spans="1:15" x14ac:dyDescent="0.15">
      <c r="A4" s="5" t="s">
        <v>56</v>
      </c>
    </row>
    <row r="5" spans="1:15" x14ac:dyDescent="0.15">
      <c r="A5" s="9">
        <f>COUNTA(A9:A27)</f>
        <v>18</v>
      </c>
      <c r="B5" s="9">
        <v>2</v>
      </c>
      <c r="C5" s="9">
        <v>3</v>
      </c>
      <c r="D5" s="9">
        <v>10</v>
      </c>
      <c r="E5" s="9">
        <v>11</v>
      </c>
      <c r="F5" s="9">
        <v>4</v>
      </c>
      <c r="G5" s="9">
        <v>6</v>
      </c>
      <c r="H5" s="9">
        <v>7</v>
      </c>
      <c r="J5" s="9">
        <v>16</v>
      </c>
      <c r="K5" s="9">
        <v>17</v>
      </c>
      <c r="L5" s="9"/>
      <c r="M5" s="9">
        <v>3</v>
      </c>
      <c r="N5" s="9">
        <v>4</v>
      </c>
      <c r="O5" s="9">
        <v>7</v>
      </c>
    </row>
    <row r="6" spans="1:15" x14ac:dyDescent="0.15">
      <c r="A6" s="9">
        <f>COUNTA(A51:A67)</f>
        <v>14</v>
      </c>
      <c r="B6" s="9">
        <v>12</v>
      </c>
      <c r="C6" s="9">
        <v>14</v>
      </c>
      <c r="D6" s="9">
        <v>13</v>
      </c>
      <c r="E6" s="9">
        <v>15</v>
      </c>
      <c r="F6" s="9">
        <v>16</v>
      </c>
      <c r="G6" s="9"/>
      <c r="H6" s="9"/>
      <c r="J6">
        <v>15</v>
      </c>
      <c r="O6" s="9"/>
    </row>
    <row r="7" spans="1:15" x14ac:dyDescent="0.15">
      <c r="A7" s="9"/>
      <c r="B7" s="9"/>
      <c r="C7" s="9"/>
      <c r="D7" s="9"/>
      <c r="E7" s="9"/>
      <c r="F7" s="9"/>
      <c r="G7" s="9"/>
      <c r="H7" s="9"/>
      <c r="O7" s="9"/>
    </row>
    <row r="8" spans="1:15" x14ac:dyDescent="0.15">
      <c r="A8" t="s">
        <v>99</v>
      </c>
      <c r="B8" t="s">
        <v>31</v>
      </c>
      <c r="C8" t="s">
        <v>32</v>
      </c>
      <c r="D8" t="s">
        <v>33</v>
      </c>
      <c r="E8" t="s">
        <v>258</v>
      </c>
      <c r="F8" t="s">
        <v>34</v>
      </c>
      <c r="G8" t="s">
        <v>22</v>
      </c>
      <c r="H8" t="s">
        <v>35</v>
      </c>
      <c r="I8" s="10" t="s">
        <v>36</v>
      </c>
      <c r="J8" s="3" t="s">
        <v>195</v>
      </c>
      <c r="K8" s="9" t="s">
        <v>257</v>
      </c>
      <c r="L8" s="9"/>
      <c r="M8" s="9" t="s">
        <v>538</v>
      </c>
      <c r="N8" s="9" t="s">
        <v>539</v>
      </c>
      <c r="O8" t="s">
        <v>264</v>
      </c>
    </row>
    <row r="9" spans="1:15" x14ac:dyDescent="0.15">
      <c r="A9">
        <v>2001</v>
      </c>
      <c r="B9">
        <v>7</v>
      </c>
      <c r="C9">
        <v>6</v>
      </c>
      <c r="D9">
        <v>0</v>
      </c>
      <c r="E9">
        <v>1</v>
      </c>
      <c r="F9">
        <v>12</v>
      </c>
      <c r="H9"/>
      <c r="I9" s="1">
        <f>ROUND(F9/(C9-D9),3)</f>
        <v>2</v>
      </c>
      <c r="J9">
        <v>5</v>
      </c>
      <c r="M9">
        <v>2</v>
      </c>
      <c r="N9">
        <v>0</v>
      </c>
      <c r="O9">
        <v>2</v>
      </c>
    </row>
    <row r="10" spans="1:15" x14ac:dyDescent="0.15">
      <c r="A10">
        <v>2002</v>
      </c>
      <c r="B10">
        <v>9</v>
      </c>
      <c r="C10">
        <v>9</v>
      </c>
      <c r="D10">
        <v>0</v>
      </c>
      <c r="F10">
        <v>107</v>
      </c>
      <c r="H10"/>
      <c r="I10" s="1">
        <f t="shared" ref="I10:I23" si="0">IF(C10=0,"",ROUND(F10/(C10-D10),3))</f>
        <v>11.888999999999999</v>
      </c>
      <c r="J10">
        <v>28</v>
      </c>
      <c r="M10">
        <v>4</v>
      </c>
      <c r="N10">
        <v>0</v>
      </c>
      <c r="O10">
        <v>4</v>
      </c>
    </row>
    <row r="11" spans="1:15" x14ac:dyDescent="0.15">
      <c r="A11">
        <v>2003</v>
      </c>
      <c r="B11">
        <v>5</v>
      </c>
      <c r="C11">
        <v>5</v>
      </c>
      <c r="D11">
        <v>3</v>
      </c>
      <c r="E11">
        <v>1</v>
      </c>
      <c r="F11">
        <v>65</v>
      </c>
      <c r="H11"/>
      <c r="I11" s="1">
        <f t="shared" si="0"/>
        <v>32.5</v>
      </c>
      <c r="J11">
        <v>28</v>
      </c>
      <c r="K11" t="s">
        <v>333</v>
      </c>
      <c r="M11">
        <v>0</v>
      </c>
      <c r="N11">
        <v>0</v>
      </c>
      <c r="O11">
        <v>0</v>
      </c>
    </row>
    <row r="12" spans="1:15" x14ac:dyDescent="0.15">
      <c r="A12">
        <v>2004</v>
      </c>
      <c r="B12">
        <v>11</v>
      </c>
      <c r="C12">
        <v>11</v>
      </c>
      <c r="D12">
        <v>1</v>
      </c>
      <c r="E12">
        <v>0</v>
      </c>
      <c r="F12">
        <v>184</v>
      </c>
      <c r="H12">
        <v>1</v>
      </c>
      <c r="I12" s="1">
        <f t="shared" si="0"/>
        <v>18.399999999999999</v>
      </c>
      <c r="J12">
        <v>71</v>
      </c>
      <c r="M12">
        <v>6</v>
      </c>
      <c r="N12">
        <v>0</v>
      </c>
      <c r="O12">
        <v>6</v>
      </c>
    </row>
    <row r="13" spans="1:15" x14ac:dyDescent="0.15">
      <c r="A13">
        <v>2005</v>
      </c>
      <c r="B13">
        <v>16</v>
      </c>
      <c r="C13">
        <v>16</v>
      </c>
      <c r="D13">
        <v>0</v>
      </c>
      <c r="F13">
        <v>571</v>
      </c>
      <c r="H13">
        <v>5</v>
      </c>
      <c r="I13" s="1">
        <f t="shared" si="0"/>
        <v>35.688000000000002</v>
      </c>
      <c r="J13">
        <v>75</v>
      </c>
      <c r="M13">
        <v>13</v>
      </c>
      <c r="N13">
        <v>1</v>
      </c>
      <c r="O13">
        <v>14</v>
      </c>
    </row>
    <row r="14" spans="1:15" x14ac:dyDescent="0.15">
      <c r="A14">
        <v>2006</v>
      </c>
      <c r="B14">
        <v>11</v>
      </c>
      <c r="C14">
        <v>11</v>
      </c>
      <c r="D14">
        <v>0</v>
      </c>
      <c r="E14">
        <v>1</v>
      </c>
      <c r="F14">
        <v>311</v>
      </c>
      <c r="H14">
        <v>3</v>
      </c>
      <c r="I14" s="1">
        <f t="shared" si="0"/>
        <v>28.273</v>
      </c>
      <c r="J14">
        <v>75</v>
      </c>
      <c r="M14">
        <v>7</v>
      </c>
      <c r="N14">
        <v>0</v>
      </c>
      <c r="O14">
        <v>7</v>
      </c>
    </row>
    <row r="15" spans="1:15" x14ac:dyDescent="0.15">
      <c r="A15">
        <v>2007</v>
      </c>
      <c r="B15" s="9">
        <v>10</v>
      </c>
      <c r="C15" s="9">
        <v>10</v>
      </c>
      <c r="D15" s="9">
        <v>0</v>
      </c>
      <c r="E15" s="9">
        <v>0</v>
      </c>
      <c r="F15" s="9">
        <v>351</v>
      </c>
      <c r="G15" s="9"/>
      <c r="H15" s="9">
        <v>3</v>
      </c>
      <c r="I15" s="1">
        <f t="shared" si="0"/>
        <v>35.1</v>
      </c>
      <c r="J15">
        <v>86</v>
      </c>
      <c r="M15">
        <v>11</v>
      </c>
      <c r="N15">
        <v>0</v>
      </c>
      <c r="O15">
        <v>11</v>
      </c>
    </row>
    <row r="16" spans="1:15" x14ac:dyDescent="0.15">
      <c r="A16">
        <v>2008</v>
      </c>
      <c r="B16" s="9">
        <v>13</v>
      </c>
      <c r="C16">
        <v>13</v>
      </c>
      <c r="D16">
        <v>1</v>
      </c>
      <c r="E16">
        <v>1</v>
      </c>
      <c r="F16">
        <v>462</v>
      </c>
      <c r="H16">
        <v>4</v>
      </c>
      <c r="I16" s="1">
        <f t="shared" si="0"/>
        <v>38.5</v>
      </c>
      <c r="J16">
        <v>99</v>
      </c>
      <c r="M16">
        <v>5</v>
      </c>
      <c r="N16">
        <v>1</v>
      </c>
      <c r="O16">
        <v>6</v>
      </c>
    </row>
    <row r="17" spans="1:15" x14ac:dyDescent="0.15">
      <c r="A17">
        <v>2009</v>
      </c>
      <c r="B17" s="11">
        <v>18</v>
      </c>
      <c r="C17">
        <v>18</v>
      </c>
      <c r="D17">
        <v>1</v>
      </c>
      <c r="E17">
        <v>1</v>
      </c>
      <c r="F17">
        <v>673</v>
      </c>
      <c r="G17">
        <v>2</v>
      </c>
      <c r="H17">
        <v>2</v>
      </c>
      <c r="I17" s="1">
        <f t="shared" si="0"/>
        <v>39.588000000000001</v>
      </c>
      <c r="J17" s="9">
        <v>123</v>
      </c>
      <c r="M17">
        <v>12</v>
      </c>
      <c r="N17">
        <v>2</v>
      </c>
      <c r="O17">
        <v>14</v>
      </c>
    </row>
    <row r="18" spans="1:15" x14ac:dyDescent="0.15">
      <c r="A18">
        <v>2010</v>
      </c>
      <c r="B18">
        <v>17</v>
      </c>
      <c r="C18">
        <v>17</v>
      </c>
      <c r="D18">
        <v>2</v>
      </c>
      <c r="E18">
        <v>1</v>
      </c>
      <c r="F18">
        <v>749</v>
      </c>
      <c r="H18">
        <v>7</v>
      </c>
      <c r="I18" s="1">
        <f t="shared" si="0"/>
        <v>49.933</v>
      </c>
      <c r="J18">
        <v>125</v>
      </c>
      <c r="M18">
        <v>7</v>
      </c>
      <c r="N18">
        <v>3</v>
      </c>
      <c r="O18">
        <v>10</v>
      </c>
    </row>
    <row r="19" spans="1:15" x14ac:dyDescent="0.15">
      <c r="A19">
        <v>2011</v>
      </c>
      <c r="B19">
        <v>12</v>
      </c>
      <c r="C19">
        <v>12</v>
      </c>
      <c r="D19">
        <v>2</v>
      </c>
      <c r="E19">
        <v>0</v>
      </c>
      <c r="F19">
        <v>649</v>
      </c>
      <c r="G19">
        <v>2</v>
      </c>
      <c r="H19">
        <v>5</v>
      </c>
      <c r="I19" s="1">
        <f t="shared" si="0"/>
        <v>64.900000000000006</v>
      </c>
      <c r="J19">
        <v>112</v>
      </c>
      <c r="M19">
        <v>11</v>
      </c>
      <c r="N19">
        <v>3</v>
      </c>
      <c r="O19">
        <v>14</v>
      </c>
    </row>
    <row r="20" spans="1:15" x14ac:dyDescent="0.15">
      <c r="A20">
        <v>2012</v>
      </c>
      <c r="B20">
        <v>6</v>
      </c>
      <c r="C20">
        <v>6</v>
      </c>
      <c r="D20">
        <v>2</v>
      </c>
      <c r="E20">
        <v>0</v>
      </c>
      <c r="F20">
        <v>160</v>
      </c>
      <c r="H20"/>
      <c r="I20" s="1">
        <f t="shared" si="0"/>
        <v>40</v>
      </c>
      <c r="J20">
        <v>43</v>
      </c>
      <c r="M20">
        <v>6</v>
      </c>
      <c r="N20">
        <v>0</v>
      </c>
      <c r="O20">
        <v>6</v>
      </c>
    </row>
    <row r="21" spans="1:15" x14ac:dyDescent="0.15">
      <c r="A21">
        <v>2013</v>
      </c>
      <c r="B21">
        <v>13</v>
      </c>
      <c r="C21">
        <v>14</v>
      </c>
      <c r="D21">
        <v>2</v>
      </c>
      <c r="E21">
        <v>0</v>
      </c>
      <c r="F21">
        <v>675</v>
      </c>
      <c r="G21">
        <v>1</v>
      </c>
      <c r="H21">
        <v>6</v>
      </c>
      <c r="I21" s="1">
        <f t="shared" si="0"/>
        <v>56.25</v>
      </c>
      <c r="J21">
        <v>114</v>
      </c>
      <c r="M21">
        <v>10</v>
      </c>
      <c r="N21">
        <v>3</v>
      </c>
      <c r="O21">
        <v>13</v>
      </c>
    </row>
    <row r="22" spans="1:15" x14ac:dyDescent="0.15">
      <c r="A22">
        <v>2014</v>
      </c>
      <c r="B22">
        <v>3</v>
      </c>
      <c r="C22">
        <v>3</v>
      </c>
      <c r="D22">
        <v>1</v>
      </c>
      <c r="E22">
        <v>0</v>
      </c>
      <c r="F22">
        <v>265</v>
      </c>
      <c r="G22">
        <v>1</v>
      </c>
      <c r="H22">
        <v>1</v>
      </c>
      <c r="I22" s="1">
        <f t="shared" si="0"/>
        <v>132.5</v>
      </c>
      <c r="J22">
        <v>155</v>
      </c>
      <c r="K22" t="s">
        <v>333</v>
      </c>
      <c r="M22">
        <v>3</v>
      </c>
      <c r="N22">
        <v>0</v>
      </c>
      <c r="O22">
        <v>3</v>
      </c>
    </row>
    <row r="23" spans="1:15" x14ac:dyDescent="0.15">
      <c r="A23" s="28">
        <v>2015</v>
      </c>
      <c r="B23">
        <v>1</v>
      </c>
      <c r="C23">
        <v>1</v>
      </c>
      <c r="D23">
        <v>0</v>
      </c>
      <c r="E23">
        <v>0</v>
      </c>
      <c r="F23">
        <v>14</v>
      </c>
      <c r="H23"/>
      <c r="I23" s="1">
        <f t="shared" si="0"/>
        <v>14</v>
      </c>
      <c r="J23">
        <v>14</v>
      </c>
      <c r="M23">
        <v>0</v>
      </c>
      <c r="N23">
        <v>0</v>
      </c>
      <c r="O23">
        <v>0</v>
      </c>
    </row>
    <row r="24" spans="1:15" x14ac:dyDescent="0.15">
      <c r="A24">
        <v>2017</v>
      </c>
      <c r="B24">
        <v>1</v>
      </c>
      <c r="C24">
        <v>1</v>
      </c>
      <c r="D24">
        <v>0</v>
      </c>
      <c r="E24">
        <v>0</v>
      </c>
      <c r="F24">
        <v>4</v>
      </c>
      <c r="G24">
        <v>0</v>
      </c>
      <c r="H24">
        <v>0</v>
      </c>
      <c r="I24" s="1">
        <f>IF(C24-D24=0,"--",F24/(C24-D24))</f>
        <v>4</v>
      </c>
      <c r="J24">
        <v>4</v>
      </c>
      <c r="M24">
        <v>2</v>
      </c>
      <c r="N24">
        <v>0</v>
      </c>
      <c r="O24">
        <v>2</v>
      </c>
    </row>
    <row r="25" spans="1:15" x14ac:dyDescent="0.15">
      <c r="A25">
        <v>2020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 s="4" t="str">
        <f>IF(C25-D25=0,"--",F25/(C25-D25))</f>
        <v>--</v>
      </c>
      <c r="J25" s="9">
        <v>0</v>
      </c>
      <c r="K25" s="9" t="s">
        <v>388</v>
      </c>
      <c r="L25" s="9"/>
      <c r="M25">
        <v>0</v>
      </c>
      <c r="N25">
        <v>1</v>
      </c>
      <c r="O25">
        <v>1</v>
      </c>
    </row>
    <row r="26" spans="1:15" x14ac:dyDescent="0.15">
      <c r="A26">
        <v>2022</v>
      </c>
      <c r="B26">
        <v>2</v>
      </c>
      <c r="C26">
        <v>2</v>
      </c>
      <c r="D26">
        <v>2</v>
      </c>
      <c r="E26">
        <v>0</v>
      </c>
      <c r="F26">
        <v>69</v>
      </c>
      <c r="G26">
        <v>0</v>
      </c>
      <c r="H26">
        <v>1</v>
      </c>
      <c r="I26" s="4" t="str">
        <f>IF(C26-D26=0,"--",F26/(C26-D26))</f>
        <v>--</v>
      </c>
      <c r="J26">
        <v>65</v>
      </c>
      <c r="K26" t="s">
        <v>335</v>
      </c>
      <c r="M26">
        <v>1</v>
      </c>
      <c r="N26">
        <v>0</v>
      </c>
      <c r="O26">
        <v>1</v>
      </c>
    </row>
    <row r="27" spans="1:15" x14ac:dyDescent="0.15">
      <c r="H27"/>
      <c r="I27" s="1"/>
    </row>
    <row r="28" spans="1:15" x14ac:dyDescent="0.15">
      <c r="A28" t="s">
        <v>55</v>
      </c>
      <c r="B28">
        <f t="shared" ref="B28:H28" si="1">SUM(B9:B27)</f>
        <v>156</v>
      </c>
      <c r="C28">
        <f t="shared" si="1"/>
        <v>155</v>
      </c>
      <c r="D28">
        <f t="shared" si="1"/>
        <v>17</v>
      </c>
      <c r="E28">
        <f t="shared" si="1"/>
        <v>6</v>
      </c>
      <c r="F28">
        <f t="shared" si="1"/>
        <v>5321</v>
      </c>
      <c r="G28">
        <f t="shared" si="1"/>
        <v>6</v>
      </c>
      <c r="H28">
        <f t="shared" si="1"/>
        <v>38</v>
      </c>
      <c r="I28" s="1">
        <f>F28/(C28-D28)</f>
        <v>38.55797101449275</v>
      </c>
      <c r="J28">
        <f>MAX(J9:J27)</f>
        <v>155</v>
      </c>
      <c r="K28" t="s">
        <v>333</v>
      </c>
      <c r="M28">
        <f>SUM(M9:M27)</f>
        <v>100</v>
      </c>
      <c r="N28">
        <f>SUM(N9:N27)</f>
        <v>14</v>
      </c>
      <c r="O28">
        <f>SUM(O9:O27)</f>
        <v>114</v>
      </c>
    </row>
    <row r="54" spans="1:11" x14ac:dyDescent="0.15">
      <c r="A54" s="5" t="s">
        <v>57</v>
      </c>
      <c r="G54" s="2"/>
      <c r="H54"/>
      <c r="I54" s="1"/>
      <c r="J54" s="1"/>
      <c r="K54" s="1"/>
    </row>
    <row r="55" spans="1:11" x14ac:dyDescent="0.15">
      <c r="A55" t="s">
        <v>99</v>
      </c>
      <c r="B55" t="s">
        <v>112</v>
      </c>
      <c r="C55" t="s">
        <v>117</v>
      </c>
      <c r="D55" t="s">
        <v>111</v>
      </c>
      <c r="E55" t="s">
        <v>34</v>
      </c>
      <c r="F55" t="s">
        <v>62</v>
      </c>
      <c r="G55" s="1" t="s">
        <v>115</v>
      </c>
      <c r="H55" s="1" t="s">
        <v>113</v>
      </c>
      <c r="I55" s="1" t="s">
        <v>114</v>
      </c>
      <c r="J55" s="12" t="s">
        <v>61</v>
      </c>
    </row>
    <row r="56" spans="1:11" x14ac:dyDescent="0.15">
      <c r="A56">
        <v>2001</v>
      </c>
      <c r="B56">
        <v>35</v>
      </c>
      <c r="C56">
        <v>0</v>
      </c>
      <c r="D56">
        <v>8</v>
      </c>
      <c r="E56">
        <v>202</v>
      </c>
      <c r="G56" s="1">
        <f t="shared" ref="G56:G68" si="2">E56/B56</f>
        <v>5.7714285714285714</v>
      </c>
      <c r="H56" s="1">
        <f t="shared" ref="H56:H68" si="3">(B56*6)/D56</f>
        <v>26.25</v>
      </c>
      <c r="I56" s="1">
        <f t="shared" ref="I56:I68" si="4">E56/D56</f>
        <v>25.25</v>
      </c>
      <c r="J56" s="3" t="s">
        <v>95</v>
      </c>
    </row>
    <row r="57" spans="1:11" x14ac:dyDescent="0.15">
      <c r="A57">
        <v>2002</v>
      </c>
      <c r="B57">
        <v>38</v>
      </c>
      <c r="C57">
        <v>2</v>
      </c>
      <c r="D57">
        <v>4</v>
      </c>
      <c r="E57">
        <v>268</v>
      </c>
      <c r="G57" s="1">
        <f t="shared" si="2"/>
        <v>7.0526315789473681</v>
      </c>
      <c r="H57" s="1">
        <f t="shared" si="3"/>
        <v>57</v>
      </c>
      <c r="I57" s="1">
        <f t="shared" si="4"/>
        <v>67</v>
      </c>
      <c r="J57" s="3" t="s">
        <v>92</v>
      </c>
    </row>
    <row r="58" spans="1:11" x14ac:dyDescent="0.15">
      <c r="A58">
        <v>2003</v>
      </c>
      <c r="B58">
        <v>42</v>
      </c>
      <c r="C58">
        <v>2</v>
      </c>
      <c r="D58">
        <v>5</v>
      </c>
      <c r="E58">
        <v>215</v>
      </c>
      <c r="F58" s="1"/>
      <c r="G58" s="1">
        <f t="shared" si="2"/>
        <v>5.1190476190476186</v>
      </c>
      <c r="H58" s="1">
        <f t="shared" si="3"/>
        <v>50.4</v>
      </c>
      <c r="I58" s="1">
        <f t="shared" si="4"/>
        <v>43</v>
      </c>
      <c r="J58" s="3" t="s">
        <v>76</v>
      </c>
    </row>
    <row r="59" spans="1:11" x14ac:dyDescent="0.15">
      <c r="A59">
        <v>2004</v>
      </c>
      <c r="B59">
        <v>45.1</v>
      </c>
      <c r="C59">
        <v>3</v>
      </c>
      <c r="D59">
        <v>11</v>
      </c>
      <c r="E59">
        <v>254</v>
      </c>
      <c r="G59" s="1">
        <f t="shared" si="2"/>
        <v>5.6319290465631928</v>
      </c>
      <c r="H59" s="1">
        <f t="shared" si="3"/>
        <v>24.6</v>
      </c>
      <c r="I59" s="1">
        <f t="shared" si="4"/>
        <v>23.09090909090909</v>
      </c>
      <c r="J59" s="3" t="s">
        <v>69</v>
      </c>
    </row>
    <row r="60" spans="1:11" x14ac:dyDescent="0.15">
      <c r="A60">
        <v>2005</v>
      </c>
      <c r="B60">
        <v>73.5</v>
      </c>
      <c r="C60">
        <v>5</v>
      </c>
      <c r="D60">
        <v>11</v>
      </c>
      <c r="E60">
        <v>429</v>
      </c>
      <c r="G60" s="1">
        <f t="shared" si="2"/>
        <v>5.8367346938775508</v>
      </c>
      <c r="H60" s="1">
        <f t="shared" si="3"/>
        <v>40.090909090909093</v>
      </c>
      <c r="I60" s="1">
        <f t="shared" si="4"/>
        <v>39</v>
      </c>
      <c r="J60" s="3" t="s">
        <v>80</v>
      </c>
    </row>
    <row r="61" spans="1:11" x14ac:dyDescent="0.15">
      <c r="A61">
        <v>2006</v>
      </c>
      <c r="B61">
        <v>66</v>
      </c>
      <c r="C61">
        <v>11</v>
      </c>
      <c r="D61">
        <v>14</v>
      </c>
      <c r="E61">
        <v>329</v>
      </c>
      <c r="F61">
        <v>1</v>
      </c>
      <c r="G61" s="1">
        <f t="shared" si="2"/>
        <v>4.9848484848484844</v>
      </c>
      <c r="H61" s="1">
        <f t="shared" si="3"/>
        <v>28.285714285714285</v>
      </c>
      <c r="I61" s="1">
        <f t="shared" si="4"/>
        <v>23.5</v>
      </c>
      <c r="J61" s="3" t="s">
        <v>71</v>
      </c>
    </row>
    <row r="62" spans="1:11" x14ac:dyDescent="0.15">
      <c r="A62">
        <v>2007</v>
      </c>
      <c r="B62">
        <v>59.1</v>
      </c>
      <c r="C62">
        <v>7</v>
      </c>
      <c r="D62">
        <v>18</v>
      </c>
      <c r="E62">
        <v>279</v>
      </c>
      <c r="F62">
        <v>1</v>
      </c>
      <c r="G62" s="1">
        <f t="shared" si="2"/>
        <v>4.7208121827411169</v>
      </c>
      <c r="H62" s="1">
        <f t="shared" si="3"/>
        <v>19.700000000000003</v>
      </c>
      <c r="I62" s="1">
        <f t="shared" si="4"/>
        <v>15.5</v>
      </c>
      <c r="J62" s="3" t="s">
        <v>17</v>
      </c>
    </row>
    <row r="63" spans="1:11" x14ac:dyDescent="0.15">
      <c r="A63">
        <v>2008</v>
      </c>
      <c r="B63">
        <v>78</v>
      </c>
      <c r="C63">
        <v>8</v>
      </c>
      <c r="D63">
        <v>10</v>
      </c>
      <c r="E63">
        <v>367</v>
      </c>
      <c r="G63" s="1">
        <f t="shared" si="2"/>
        <v>4.7051282051282053</v>
      </c>
      <c r="H63" s="1">
        <f t="shared" si="3"/>
        <v>46.8</v>
      </c>
      <c r="I63" s="1">
        <f t="shared" si="4"/>
        <v>36.700000000000003</v>
      </c>
      <c r="J63" s="3" t="s">
        <v>20</v>
      </c>
    </row>
    <row r="64" spans="1:11" x14ac:dyDescent="0.15">
      <c r="A64">
        <v>2009</v>
      </c>
      <c r="B64">
        <v>109</v>
      </c>
      <c r="C64">
        <v>12</v>
      </c>
      <c r="D64">
        <v>30</v>
      </c>
      <c r="E64">
        <v>539</v>
      </c>
      <c r="F64">
        <v>2</v>
      </c>
      <c r="G64" s="1">
        <f t="shared" si="2"/>
        <v>4.9449541284403669</v>
      </c>
      <c r="H64" s="1">
        <f t="shared" si="3"/>
        <v>21.8</v>
      </c>
      <c r="I64" s="1">
        <f t="shared" si="4"/>
        <v>17.966666666666665</v>
      </c>
      <c r="J64" s="3" t="s">
        <v>24</v>
      </c>
    </row>
    <row r="65" spans="1:10" x14ac:dyDescent="0.15">
      <c r="A65">
        <v>2010</v>
      </c>
      <c r="B65">
        <v>73.5</v>
      </c>
      <c r="C65">
        <v>6</v>
      </c>
      <c r="D65">
        <v>19</v>
      </c>
      <c r="E65">
        <v>379</v>
      </c>
      <c r="F65">
        <v>1</v>
      </c>
      <c r="G65" s="1">
        <f t="shared" si="2"/>
        <v>5.1564625850340136</v>
      </c>
      <c r="H65" s="1">
        <f t="shared" si="3"/>
        <v>23.210526315789473</v>
      </c>
      <c r="I65" s="1">
        <f t="shared" si="4"/>
        <v>19.94736842105263</v>
      </c>
      <c r="J65" s="3" t="s">
        <v>124</v>
      </c>
    </row>
    <row r="66" spans="1:10" x14ac:dyDescent="0.15">
      <c r="A66">
        <v>2011</v>
      </c>
      <c r="B66">
        <v>34</v>
      </c>
      <c r="C66">
        <v>0</v>
      </c>
      <c r="D66">
        <v>8</v>
      </c>
      <c r="E66">
        <v>170</v>
      </c>
      <c r="G66" s="1">
        <f t="shared" si="2"/>
        <v>5</v>
      </c>
      <c r="H66" s="1">
        <f t="shared" si="3"/>
        <v>25.5</v>
      </c>
      <c r="I66" s="1">
        <f t="shared" si="4"/>
        <v>21.25</v>
      </c>
      <c r="J66" s="3" t="s">
        <v>125</v>
      </c>
    </row>
    <row r="67" spans="1:10" x14ac:dyDescent="0.15">
      <c r="A67">
        <v>2012</v>
      </c>
      <c r="B67">
        <v>12</v>
      </c>
      <c r="C67">
        <v>0</v>
      </c>
      <c r="D67">
        <v>1</v>
      </c>
      <c r="E67">
        <v>55</v>
      </c>
      <c r="G67" s="1">
        <f t="shared" si="2"/>
        <v>4.583333333333333</v>
      </c>
      <c r="H67" s="1">
        <f t="shared" si="3"/>
        <v>72</v>
      </c>
      <c r="I67" s="1">
        <f t="shared" si="4"/>
        <v>55</v>
      </c>
      <c r="J67" s="3" t="s">
        <v>126</v>
      </c>
    </row>
    <row r="68" spans="1:10" x14ac:dyDescent="0.15">
      <c r="A68">
        <v>2013</v>
      </c>
      <c r="B68">
        <v>33</v>
      </c>
      <c r="C68">
        <v>1</v>
      </c>
      <c r="D68">
        <v>5</v>
      </c>
      <c r="E68">
        <v>192</v>
      </c>
      <c r="G68" s="1">
        <f t="shared" si="2"/>
        <v>5.8181818181818183</v>
      </c>
      <c r="H68" s="1">
        <f t="shared" si="3"/>
        <v>39.6</v>
      </c>
      <c r="I68" s="1">
        <f t="shared" si="4"/>
        <v>38.4</v>
      </c>
      <c r="J68" s="3" t="s">
        <v>218</v>
      </c>
    </row>
    <row r="69" spans="1:10" x14ac:dyDescent="0.15">
      <c r="A69">
        <v>2014</v>
      </c>
      <c r="B69">
        <v>9</v>
      </c>
      <c r="C69">
        <v>2</v>
      </c>
      <c r="D69">
        <v>1</v>
      </c>
      <c r="E69">
        <v>24</v>
      </c>
      <c r="G69" s="1">
        <f>E69/B69</f>
        <v>2.6666666666666665</v>
      </c>
      <c r="H69" s="1">
        <f>(B69*6)/D69</f>
        <v>54</v>
      </c>
      <c r="I69" s="1">
        <f>E69/D69</f>
        <v>24</v>
      </c>
      <c r="J69" s="3" t="s">
        <v>126</v>
      </c>
    </row>
    <row r="70" spans="1:10" x14ac:dyDescent="0.15">
      <c r="A70">
        <v>2015</v>
      </c>
      <c r="B70">
        <v>4</v>
      </c>
      <c r="C70">
        <v>2</v>
      </c>
      <c r="D70">
        <v>1</v>
      </c>
      <c r="E70">
        <v>3</v>
      </c>
      <c r="G70" s="1">
        <f>IF(ISERROR(E70/B70),"N/A",E70/B70)</f>
        <v>0.75</v>
      </c>
      <c r="H70" s="1">
        <f>IF(D70=0,"--",(B70*6)/D70)</f>
        <v>24</v>
      </c>
      <c r="I70" s="1">
        <f>IF(D70=0,"--",E70/D70)</f>
        <v>3</v>
      </c>
      <c r="J70" s="3" t="s">
        <v>223</v>
      </c>
    </row>
    <row r="71" spans="1:10" x14ac:dyDescent="0.15">
      <c r="A71">
        <v>2020</v>
      </c>
      <c r="B71">
        <v>3</v>
      </c>
      <c r="C71">
        <v>0</v>
      </c>
      <c r="D71">
        <v>0</v>
      </c>
      <c r="E71">
        <v>16</v>
      </c>
      <c r="F71">
        <v>0</v>
      </c>
      <c r="G71" s="1">
        <f>IF(ISERROR(E71/B71),"N/A",E71/B71)</f>
        <v>5.333333333333333</v>
      </c>
      <c r="H71" s="4" t="str">
        <f>IF(ISERROR((B71*6)/D71),"N/A",(B71*6)/D71)</f>
        <v>N/A</v>
      </c>
      <c r="I71" s="4" t="str">
        <f>IF(ISERROR(E71/D71),"N/A",E71/D71)</f>
        <v>N/A</v>
      </c>
      <c r="J71" s="3" t="s">
        <v>442</v>
      </c>
    </row>
    <row r="72" spans="1:10" x14ac:dyDescent="0.15">
      <c r="A72">
        <v>2022</v>
      </c>
      <c r="B72">
        <v>9</v>
      </c>
      <c r="C72">
        <v>4</v>
      </c>
      <c r="D72">
        <v>2</v>
      </c>
      <c r="E72">
        <v>27</v>
      </c>
      <c r="F72">
        <v>0</v>
      </c>
      <c r="G72" s="10">
        <f>IF(ISERROR(E72/B72),"N/A",E72/B72)</f>
        <v>3</v>
      </c>
      <c r="H72" s="10">
        <f>IF(ISERROR((B72*6)/D72),"N/A",(B72*6)/D72)</f>
        <v>27</v>
      </c>
      <c r="I72" s="10">
        <f>IF(ISERROR(E72/D72),"N/A",E72/D72)</f>
        <v>13.5</v>
      </c>
      <c r="J72" s="3" t="s">
        <v>585</v>
      </c>
    </row>
    <row r="73" spans="1:10" x14ac:dyDescent="0.15">
      <c r="G73" s="1"/>
      <c r="I73" s="1"/>
      <c r="J73" s="2"/>
    </row>
    <row r="74" spans="1:10" x14ac:dyDescent="0.15">
      <c r="A74" t="s">
        <v>55</v>
      </c>
      <c r="B74">
        <f>SUM(B56:B73)</f>
        <v>723.2</v>
      </c>
      <c r="C74">
        <f>SUM(C56:C73)</f>
        <v>65</v>
      </c>
      <c r="D74">
        <f>SUM(D56:D73)</f>
        <v>148</v>
      </c>
      <c r="E74">
        <f>SUM(E56:E73)</f>
        <v>3748</v>
      </c>
      <c r="F74">
        <f>SUM(F56:F73)</f>
        <v>5</v>
      </c>
      <c r="G74" s="1">
        <f>E74/B74</f>
        <v>5.1825221238938051</v>
      </c>
      <c r="H74" s="1">
        <f>(B74*6)/D74</f>
        <v>29.318918918918925</v>
      </c>
      <c r="I74" s="1">
        <f>E74/D74</f>
        <v>25.324324324324323</v>
      </c>
      <c r="J74" s="9" t="s">
        <v>24</v>
      </c>
    </row>
  </sheetData>
  <phoneticPr fontId="3" type="noConversion"/>
  <hyperlinks>
    <hyperlink ref="A1" location="'Overall ave'!A1" display="(back to front sheet)" xr:uid="{00000000-0004-0000-0B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49"/>
  <sheetViews>
    <sheetView zoomScale="125" zoomScaleNormal="125" zoomScalePageLayoutView="125" workbookViewId="0"/>
  </sheetViews>
  <sheetFormatPr defaultColWidth="8.76171875" defaultRowHeight="12.75" x14ac:dyDescent="0.15"/>
  <cols>
    <col min="2" max="4" width="9.16796875" style="9" customWidth="1"/>
    <col min="5" max="5" width="10.11328125" style="9" customWidth="1"/>
    <col min="6" max="6" width="9.70703125" style="9" customWidth="1"/>
    <col min="7" max="8" width="9.16796875" style="9" customWidth="1"/>
  </cols>
  <sheetData>
    <row r="1" spans="1:16" x14ac:dyDescent="0.15">
      <c r="A1" s="19" t="s">
        <v>164</v>
      </c>
      <c r="C1" s="47">
        <v>11</v>
      </c>
      <c r="D1" s="47">
        <v>6</v>
      </c>
    </row>
    <row r="2" spans="1:16" x14ac:dyDescent="0.15">
      <c r="A2" s="5"/>
    </row>
    <row r="3" spans="1:16" ht="20.25" x14ac:dyDescent="0.25">
      <c r="B3" s="59" t="s">
        <v>576</v>
      </c>
      <c r="F3" s="62"/>
      <c r="G3" s="58" t="s">
        <v>572</v>
      </c>
    </row>
    <row r="4" spans="1:16" x14ac:dyDescent="0.15">
      <c r="J4" s="9"/>
      <c r="K4" s="9"/>
      <c r="L4" s="9"/>
      <c r="M4" s="9"/>
      <c r="N4" s="9"/>
      <c r="O4" s="9"/>
    </row>
    <row r="5" spans="1:16" x14ac:dyDescent="0.15">
      <c r="B5" s="5" t="s">
        <v>108</v>
      </c>
      <c r="I5" s="9"/>
      <c r="N5" s="5" t="s">
        <v>544</v>
      </c>
    </row>
    <row r="6" spans="1:16" x14ac:dyDescent="0.15">
      <c r="I6" s="9"/>
    </row>
    <row r="7" spans="1:16" x14ac:dyDescent="0.15">
      <c r="B7" t="s">
        <v>99</v>
      </c>
      <c r="C7" s="9" t="s">
        <v>140</v>
      </c>
      <c r="D7" s="9" t="s">
        <v>141</v>
      </c>
      <c r="E7" s="9" t="s">
        <v>26</v>
      </c>
      <c r="F7" s="9" t="s">
        <v>259</v>
      </c>
      <c r="G7" s="9" t="s">
        <v>34</v>
      </c>
      <c r="H7" s="9" t="s">
        <v>22</v>
      </c>
      <c r="I7" s="9" t="s">
        <v>35</v>
      </c>
      <c r="J7" s="9" t="s">
        <v>114</v>
      </c>
      <c r="K7" s="9" t="s">
        <v>195</v>
      </c>
      <c r="L7" s="9" t="s">
        <v>257</v>
      </c>
      <c r="M7" s="9"/>
      <c r="N7" s="9" t="s">
        <v>538</v>
      </c>
      <c r="O7" s="9" t="s">
        <v>539</v>
      </c>
      <c r="P7" s="9" t="s">
        <v>264</v>
      </c>
    </row>
    <row r="8" spans="1:16" x14ac:dyDescent="0.15">
      <c r="B8">
        <v>2012</v>
      </c>
      <c r="C8" s="9">
        <v>5</v>
      </c>
      <c r="D8" s="9">
        <v>2</v>
      </c>
      <c r="E8" s="9">
        <v>1</v>
      </c>
      <c r="F8" s="9">
        <v>0</v>
      </c>
      <c r="G8" s="9">
        <v>17</v>
      </c>
      <c r="H8">
        <v>0</v>
      </c>
      <c r="I8">
        <v>0</v>
      </c>
      <c r="J8" s="1">
        <v>17</v>
      </c>
      <c r="K8">
        <v>9</v>
      </c>
      <c r="N8">
        <v>1</v>
      </c>
      <c r="O8">
        <v>0</v>
      </c>
      <c r="P8">
        <v>1</v>
      </c>
    </row>
    <row r="9" spans="1:16" x14ac:dyDescent="0.15">
      <c r="B9">
        <v>2013</v>
      </c>
      <c r="C9">
        <v>9</v>
      </c>
      <c r="D9">
        <v>8</v>
      </c>
      <c r="E9">
        <v>3</v>
      </c>
      <c r="F9">
        <v>2</v>
      </c>
      <c r="G9">
        <v>15</v>
      </c>
      <c r="H9">
        <v>0</v>
      </c>
      <c r="I9">
        <v>0</v>
      </c>
      <c r="J9" s="1">
        <v>3</v>
      </c>
      <c r="K9">
        <v>5</v>
      </c>
      <c r="N9">
        <v>1</v>
      </c>
      <c r="O9">
        <v>0</v>
      </c>
      <c r="P9">
        <v>1</v>
      </c>
    </row>
    <row r="10" spans="1:16" x14ac:dyDescent="0.15">
      <c r="B10">
        <v>2014</v>
      </c>
      <c r="C10">
        <v>5</v>
      </c>
      <c r="D10">
        <v>2</v>
      </c>
      <c r="E10">
        <v>0</v>
      </c>
      <c r="F10">
        <v>0</v>
      </c>
      <c r="G10">
        <v>3</v>
      </c>
      <c r="H10">
        <v>0</v>
      </c>
      <c r="I10">
        <v>0</v>
      </c>
      <c r="J10" s="1">
        <v>1.5</v>
      </c>
      <c r="K10">
        <v>1</v>
      </c>
      <c r="N10">
        <v>0</v>
      </c>
      <c r="O10">
        <v>0</v>
      </c>
      <c r="P10">
        <v>0</v>
      </c>
    </row>
    <row r="11" spans="1:16" x14ac:dyDescent="0.15">
      <c r="B11">
        <v>2015</v>
      </c>
      <c r="C11">
        <v>7</v>
      </c>
      <c r="D11">
        <v>4</v>
      </c>
      <c r="E11">
        <v>2</v>
      </c>
      <c r="F11">
        <v>1</v>
      </c>
      <c r="G11">
        <v>19</v>
      </c>
      <c r="H11">
        <v>0</v>
      </c>
      <c r="I11">
        <v>0</v>
      </c>
      <c r="J11" s="1">
        <v>9.5</v>
      </c>
      <c r="K11">
        <v>15</v>
      </c>
      <c r="M11" t="s">
        <v>573</v>
      </c>
      <c r="N11">
        <v>0</v>
      </c>
      <c r="O11">
        <v>0</v>
      </c>
      <c r="P11">
        <v>0</v>
      </c>
    </row>
    <row r="12" spans="1:16" x14ac:dyDescent="0.15">
      <c r="B12">
        <v>2016</v>
      </c>
      <c r="C12">
        <v>4</v>
      </c>
      <c r="D12">
        <v>2</v>
      </c>
      <c r="E12">
        <v>1</v>
      </c>
      <c r="F12">
        <v>0</v>
      </c>
      <c r="G12">
        <v>12</v>
      </c>
      <c r="H12">
        <v>0</v>
      </c>
      <c r="I12">
        <v>0</v>
      </c>
      <c r="J12" s="10">
        <v>12</v>
      </c>
      <c r="K12">
        <v>7</v>
      </c>
      <c r="N12">
        <v>0</v>
      </c>
      <c r="O12">
        <v>0</v>
      </c>
      <c r="P12">
        <v>0</v>
      </c>
    </row>
    <row r="13" spans="1:16" x14ac:dyDescent="0.15">
      <c r="B13">
        <v>2017</v>
      </c>
      <c r="C13">
        <v>3</v>
      </c>
      <c r="D13">
        <v>1</v>
      </c>
      <c r="E13">
        <v>0</v>
      </c>
      <c r="F13">
        <v>1</v>
      </c>
      <c r="G13">
        <v>0</v>
      </c>
      <c r="H13">
        <v>0</v>
      </c>
      <c r="I13">
        <v>0</v>
      </c>
      <c r="J13" s="1">
        <v>0</v>
      </c>
      <c r="K13">
        <v>0</v>
      </c>
      <c r="N13">
        <v>0</v>
      </c>
      <c r="O13">
        <v>0</v>
      </c>
      <c r="P13">
        <v>0</v>
      </c>
    </row>
    <row r="14" spans="1:16" x14ac:dyDescent="0.15">
      <c r="B14">
        <v>2018</v>
      </c>
      <c r="C14">
        <v>3</v>
      </c>
      <c r="D14">
        <v>2</v>
      </c>
      <c r="E14">
        <v>1</v>
      </c>
      <c r="F14">
        <v>1</v>
      </c>
      <c r="G14">
        <v>0</v>
      </c>
      <c r="H14">
        <v>0</v>
      </c>
      <c r="I14">
        <v>0</v>
      </c>
      <c r="J14" s="1">
        <v>0</v>
      </c>
      <c r="K14">
        <v>0</v>
      </c>
      <c r="N14">
        <v>0</v>
      </c>
      <c r="O14">
        <v>0</v>
      </c>
      <c r="P14">
        <v>0</v>
      </c>
    </row>
    <row r="15" spans="1:16" x14ac:dyDescent="0.15">
      <c r="B15">
        <v>2019</v>
      </c>
      <c r="C15">
        <v>4</v>
      </c>
      <c r="D15">
        <v>2</v>
      </c>
      <c r="E15">
        <v>0</v>
      </c>
      <c r="F15">
        <v>1</v>
      </c>
      <c r="G15">
        <v>4</v>
      </c>
      <c r="H15">
        <v>0</v>
      </c>
      <c r="I15">
        <v>0</v>
      </c>
      <c r="J15" s="1">
        <v>2</v>
      </c>
      <c r="K15">
        <v>4</v>
      </c>
      <c r="N15">
        <v>0</v>
      </c>
      <c r="O15">
        <v>0</v>
      </c>
      <c r="P15">
        <v>0</v>
      </c>
    </row>
    <row r="16" spans="1:16" x14ac:dyDescent="0.15">
      <c r="B16">
        <v>2020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 s="4" t="s">
        <v>231</v>
      </c>
      <c r="K16" s="9">
        <v>0</v>
      </c>
      <c r="L16" s="9" t="s">
        <v>388</v>
      </c>
      <c r="M16" s="9"/>
      <c r="N16" s="9">
        <v>0</v>
      </c>
      <c r="O16" s="9">
        <v>0</v>
      </c>
      <c r="P16">
        <v>0</v>
      </c>
    </row>
    <row r="17" spans="2:16" x14ac:dyDescent="0.15">
      <c r="B17">
        <v>2021</v>
      </c>
      <c r="C17">
        <v>4</v>
      </c>
      <c r="D17">
        <v>1</v>
      </c>
      <c r="E17">
        <v>0</v>
      </c>
      <c r="F17">
        <v>0</v>
      </c>
      <c r="G17">
        <v>1</v>
      </c>
      <c r="H17">
        <v>0</v>
      </c>
      <c r="I17">
        <v>0</v>
      </c>
      <c r="J17" s="1">
        <v>1</v>
      </c>
      <c r="K17">
        <v>1</v>
      </c>
      <c r="L17" t="s">
        <v>388</v>
      </c>
      <c r="N17">
        <v>0</v>
      </c>
      <c r="O17">
        <v>0</v>
      </c>
      <c r="P17">
        <v>0</v>
      </c>
    </row>
    <row r="18" spans="2:16" x14ac:dyDescent="0.15">
      <c r="B18">
        <v>2022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s="4" t="s">
        <v>231</v>
      </c>
      <c r="K18">
        <v>0</v>
      </c>
      <c r="L18" t="s">
        <v>388</v>
      </c>
      <c r="N18">
        <v>0</v>
      </c>
      <c r="O18">
        <v>0</v>
      </c>
      <c r="P18">
        <v>0</v>
      </c>
    </row>
    <row r="19" spans="2:16" x14ac:dyDescent="0.15">
      <c r="B19"/>
      <c r="C19"/>
      <c r="D19"/>
      <c r="E19"/>
      <c r="F19"/>
      <c r="G19"/>
      <c r="H19"/>
      <c r="J19" s="10"/>
    </row>
    <row r="20" spans="2:16" s="5" customFormat="1" x14ac:dyDescent="0.15">
      <c r="B20" s="5" t="s">
        <v>142</v>
      </c>
      <c r="C20" s="15">
        <v>45</v>
      </c>
      <c r="D20" s="15">
        <v>24</v>
      </c>
      <c r="E20" s="15">
        <v>8</v>
      </c>
      <c r="F20" s="15">
        <v>6</v>
      </c>
      <c r="G20" s="15">
        <v>71</v>
      </c>
      <c r="H20" s="15">
        <v>0</v>
      </c>
      <c r="I20" s="15">
        <v>0</v>
      </c>
      <c r="J20" s="60">
        <v>4.4375</v>
      </c>
      <c r="K20" s="5">
        <v>15</v>
      </c>
      <c r="M20" s="5" t="s">
        <v>574</v>
      </c>
      <c r="N20" s="5">
        <v>2</v>
      </c>
      <c r="O20" s="5">
        <v>0</v>
      </c>
      <c r="P20" s="15">
        <v>2</v>
      </c>
    </row>
    <row r="21" spans="2:16" x14ac:dyDescent="0.15">
      <c r="H21" s="10"/>
    </row>
    <row r="22" spans="2:16" x14ac:dyDescent="0.15">
      <c r="H22" s="10"/>
    </row>
    <row r="23" spans="2:16" x14ac:dyDescent="0.15">
      <c r="H23" s="10"/>
    </row>
    <row r="24" spans="2:16" x14ac:dyDescent="0.15">
      <c r="H24" s="10"/>
    </row>
    <row r="25" spans="2:16" x14ac:dyDescent="0.15">
      <c r="H25" s="10"/>
    </row>
    <row r="26" spans="2:16" x14ac:dyDescent="0.15">
      <c r="H26" s="10"/>
    </row>
    <row r="27" spans="2:16" x14ac:dyDescent="0.15">
      <c r="H27" s="10"/>
    </row>
    <row r="28" spans="2:16" x14ac:dyDescent="0.15">
      <c r="H28" s="10"/>
    </row>
    <row r="29" spans="2:16" x14ac:dyDescent="0.15">
      <c r="H29" s="10"/>
    </row>
    <row r="30" spans="2:16" x14ac:dyDescent="0.15">
      <c r="H30" s="10"/>
    </row>
    <row r="31" spans="2:16" x14ac:dyDescent="0.15">
      <c r="H31" s="10"/>
    </row>
    <row r="32" spans="2:16" x14ac:dyDescent="0.15">
      <c r="H32" s="10"/>
    </row>
    <row r="33" spans="2:12" x14ac:dyDescent="0.15">
      <c r="H33" s="10"/>
    </row>
    <row r="34" spans="2:12" x14ac:dyDescent="0.15">
      <c r="H34" s="10"/>
    </row>
    <row r="35" spans="2:12" x14ac:dyDescent="0.15">
      <c r="H35" s="10"/>
    </row>
    <row r="36" spans="2:12" x14ac:dyDescent="0.15">
      <c r="H36" s="10"/>
    </row>
    <row r="37" spans="2:12" x14ac:dyDescent="0.15">
      <c r="H37" s="10"/>
    </row>
    <row r="38" spans="2:12" x14ac:dyDescent="0.15">
      <c r="H38" s="10"/>
    </row>
    <row r="39" spans="2:12" x14ac:dyDescent="0.15">
      <c r="H39" s="10"/>
    </row>
    <row r="41" spans="2:12" x14ac:dyDescent="0.15">
      <c r="B41"/>
      <c r="I41" s="9"/>
    </row>
    <row r="42" spans="2:12" x14ac:dyDescent="0.15">
      <c r="B42" s="5" t="s">
        <v>118</v>
      </c>
      <c r="I42" s="9"/>
    </row>
    <row r="43" spans="2:12" x14ac:dyDescent="0.15">
      <c r="B43"/>
      <c r="C43"/>
      <c r="D43"/>
      <c r="E43"/>
      <c r="F43"/>
      <c r="G43"/>
      <c r="H43" s="2"/>
      <c r="J43" s="1"/>
      <c r="K43" s="1"/>
    </row>
    <row r="44" spans="2:12" x14ac:dyDescent="0.15">
      <c r="B44" t="s">
        <v>99</v>
      </c>
      <c r="C44" t="s">
        <v>112</v>
      </c>
      <c r="D44" t="s">
        <v>117</v>
      </c>
      <c r="E44" t="s">
        <v>111</v>
      </c>
      <c r="F44" t="s">
        <v>34</v>
      </c>
      <c r="G44" t="s">
        <v>62</v>
      </c>
      <c r="H44" s="4" t="s">
        <v>115</v>
      </c>
      <c r="I44" s="4" t="s">
        <v>113</v>
      </c>
      <c r="J44" s="4" t="s">
        <v>114</v>
      </c>
      <c r="K44" s="14" t="s">
        <v>61</v>
      </c>
    </row>
    <row r="45" spans="2:12" x14ac:dyDescent="0.15">
      <c r="B45">
        <v>2014</v>
      </c>
      <c r="C45" s="9">
        <v>10</v>
      </c>
      <c r="D45" s="9">
        <v>1</v>
      </c>
      <c r="E45" s="9">
        <v>5</v>
      </c>
      <c r="F45" s="9">
        <v>45</v>
      </c>
      <c r="G45" s="9">
        <v>0</v>
      </c>
      <c r="H45" s="1">
        <v>4.5</v>
      </c>
      <c r="I45" s="1">
        <v>12</v>
      </c>
      <c r="J45" s="1">
        <v>9</v>
      </c>
      <c r="K45" s="3" t="s">
        <v>575</v>
      </c>
      <c r="L45" t="s">
        <v>512</v>
      </c>
    </row>
    <row r="46" spans="2:12" x14ac:dyDescent="0.15">
      <c r="B46">
        <v>2015</v>
      </c>
      <c r="C46" s="9">
        <v>2</v>
      </c>
      <c r="D46" s="9">
        <v>0</v>
      </c>
      <c r="E46" s="9">
        <v>0</v>
      </c>
      <c r="F46" s="9">
        <v>15</v>
      </c>
      <c r="G46" s="9">
        <v>0</v>
      </c>
      <c r="H46" s="1">
        <v>7.5</v>
      </c>
      <c r="I46" s="10" t="s">
        <v>168</v>
      </c>
      <c r="J46" s="10" t="s">
        <v>168</v>
      </c>
      <c r="K46" s="32" t="s">
        <v>398</v>
      </c>
    </row>
    <row r="47" spans="2:12" x14ac:dyDescent="0.15">
      <c r="B47">
        <v>2021</v>
      </c>
      <c r="C47">
        <v>2</v>
      </c>
      <c r="D47">
        <v>0</v>
      </c>
      <c r="E47">
        <v>0</v>
      </c>
      <c r="F47">
        <v>6</v>
      </c>
      <c r="G47">
        <v>0</v>
      </c>
      <c r="H47" s="10">
        <v>3</v>
      </c>
      <c r="I47" s="10" t="s">
        <v>168</v>
      </c>
      <c r="J47" s="10" t="s">
        <v>168</v>
      </c>
      <c r="K47" s="3" t="s">
        <v>433</v>
      </c>
    </row>
    <row r="48" spans="2:12" x14ac:dyDescent="0.15">
      <c r="B48"/>
      <c r="I48" s="9"/>
    </row>
    <row r="49" spans="2:12" s="5" customFormat="1" x14ac:dyDescent="0.15">
      <c r="B49" s="5" t="s">
        <v>55</v>
      </c>
      <c r="C49" s="5">
        <v>14</v>
      </c>
      <c r="D49" s="5">
        <v>1</v>
      </c>
      <c r="E49" s="5">
        <v>5</v>
      </c>
      <c r="F49" s="5">
        <v>66</v>
      </c>
      <c r="G49" s="5">
        <v>0</v>
      </c>
      <c r="H49" s="61">
        <v>4.7142857142857144</v>
      </c>
      <c r="I49" s="61">
        <v>16.8</v>
      </c>
      <c r="J49" s="61">
        <v>13.2</v>
      </c>
      <c r="K49" s="6" t="s">
        <v>575</v>
      </c>
      <c r="L49" s="5" t="s">
        <v>512</v>
      </c>
    </row>
  </sheetData>
  <hyperlinks>
    <hyperlink ref="A1" location="'Overall ave'!A1" display="(back to front sheet)" xr:uid="{00000000-0004-0000-0C00-000000000000}"/>
  </hyperlinks>
  <pageMargins left="0.5" right="0.5" top="1" bottom="1" header="0.5" footer="0.5"/>
  <pageSetup paperSize="9" scale="70" orientation="landscape" horizontalDpi="4294967292" verticalDpi="4294967292"/>
  <rowBreaks count="1" manualBreakCount="1">
    <brk id="40" max="16383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07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6" x14ac:dyDescent="0.15">
      <c r="A1" s="19" t="s">
        <v>164</v>
      </c>
    </row>
    <row r="2" spans="1:16" x14ac:dyDescent="0.15">
      <c r="A2" s="5" t="s">
        <v>251</v>
      </c>
      <c r="B2" s="5" t="s">
        <v>252</v>
      </c>
    </row>
    <row r="3" spans="1:16" x14ac:dyDescent="0.15">
      <c r="A3" s="5" t="s">
        <v>108</v>
      </c>
      <c r="B3" s="15"/>
      <c r="L3" s="5" t="s">
        <v>544</v>
      </c>
    </row>
    <row r="4" spans="1:16" hidden="1" x14ac:dyDescent="0.15">
      <c r="A4" s="9">
        <f>COUNTA(A7:A18)</f>
        <v>11</v>
      </c>
      <c r="B4" s="9">
        <f>COUNTA(A45:A56)</f>
        <v>11</v>
      </c>
      <c r="C4" s="9">
        <f>COUNTA(A102:A106)</f>
        <v>4</v>
      </c>
      <c r="J4" s="9"/>
      <c r="K4" s="9"/>
      <c r="L4" s="9"/>
      <c r="M4" s="9"/>
      <c r="N4" s="9"/>
      <c r="O4" s="9"/>
      <c r="P4" s="9"/>
    </row>
    <row r="5" spans="1:16" x14ac:dyDescent="0.15">
      <c r="A5" s="9"/>
    </row>
    <row r="6" spans="1:16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538</v>
      </c>
      <c r="M6" s="9" t="s">
        <v>539</v>
      </c>
      <c r="N6" s="9" t="s">
        <v>264</v>
      </c>
      <c r="O6" s="9" t="s">
        <v>542</v>
      </c>
      <c r="P6" s="9" t="s">
        <v>543</v>
      </c>
    </row>
    <row r="7" spans="1:16" x14ac:dyDescent="0.15">
      <c r="A7">
        <v>2015</v>
      </c>
      <c r="B7">
        <v>7</v>
      </c>
      <c r="C7">
        <v>6</v>
      </c>
      <c r="D7" s="9">
        <v>1</v>
      </c>
      <c r="E7" s="9">
        <v>0</v>
      </c>
      <c r="F7" s="9">
        <v>30</v>
      </c>
      <c r="I7" s="1">
        <f>IF(ISERROR(F7/(C7-D7)),"",ROUND(F7/(C7-D7),3))</f>
        <v>6</v>
      </c>
      <c r="J7">
        <v>12</v>
      </c>
      <c r="L7">
        <v>0</v>
      </c>
      <c r="M7">
        <v>0</v>
      </c>
      <c r="N7">
        <f t="shared" ref="N7:N17" si="0">L7+M7</f>
        <v>0</v>
      </c>
    </row>
    <row r="8" spans="1:16" x14ac:dyDescent="0.15">
      <c r="A8">
        <v>2016</v>
      </c>
      <c r="B8">
        <v>18</v>
      </c>
      <c r="C8">
        <v>17</v>
      </c>
      <c r="D8">
        <v>3</v>
      </c>
      <c r="E8">
        <v>1</v>
      </c>
      <c r="F8">
        <v>235</v>
      </c>
      <c r="G8">
        <v>0</v>
      </c>
      <c r="H8">
        <v>1</v>
      </c>
      <c r="I8" s="10">
        <f>IF(C8-D8=0,"--",F8/(C8-D8))</f>
        <v>16.785714285714285</v>
      </c>
      <c r="J8">
        <v>82</v>
      </c>
      <c r="K8" t="s">
        <v>335</v>
      </c>
      <c r="L8">
        <v>0</v>
      </c>
      <c r="M8">
        <v>1</v>
      </c>
      <c r="N8">
        <f t="shared" si="0"/>
        <v>1</v>
      </c>
    </row>
    <row r="9" spans="1:16" x14ac:dyDescent="0.15">
      <c r="A9">
        <v>2017</v>
      </c>
      <c r="B9">
        <v>14</v>
      </c>
      <c r="C9">
        <v>13</v>
      </c>
      <c r="D9">
        <v>0</v>
      </c>
      <c r="E9">
        <v>3</v>
      </c>
      <c r="F9">
        <v>119</v>
      </c>
      <c r="G9">
        <v>0</v>
      </c>
      <c r="H9">
        <v>0</v>
      </c>
      <c r="I9" s="1">
        <v>9.1538461538461533</v>
      </c>
      <c r="J9">
        <v>27</v>
      </c>
      <c r="L9">
        <v>1</v>
      </c>
      <c r="M9">
        <v>0</v>
      </c>
      <c r="N9">
        <f t="shared" si="0"/>
        <v>1</v>
      </c>
    </row>
    <row r="10" spans="1:16" x14ac:dyDescent="0.15">
      <c r="A10">
        <v>2018</v>
      </c>
      <c r="B10">
        <v>12</v>
      </c>
      <c r="C10">
        <v>11</v>
      </c>
      <c r="D10">
        <v>0</v>
      </c>
      <c r="E10">
        <v>2</v>
      </c>
      <c r="F10">
        <v>113</v>
      </c>
      <c r="G10">
        <v>0</v>
      </c>
      <c r="H10">
        <v>0</v>
      </c>
      <c r="I10" s="1">
        <f>IF(C10-D10=0,"--",F10/(C10-D10))</f>
        <v>10.272727272727273</v>
      </c>
      <c r="J10">
        <v>35</v>
      </c>
      <c r="L10">
        <v>1</v>
      </c>
      <c r="M10">
        <v>0</v>
      </c>
      <c r="N10">
        <f t="shared" si="0"/>
        <v>1</v>
      </c>
    </row>
    <row r="11" spans="1:16" x14ac:dyDescent="0.15">
      <c r="A11">
        <v>2019</v>
      </c>
      <c r="B11">
        <v>17</v>
      </c>
      <c r="C11">
        <v>11</v>
      </c>
      <c r="D11">
        <v>4</v>
      </c>
      <c r="E11">
        <v>1</v>
      </c>
      <c r="F11">
        <v>101</v>
      </c>
      <c r="G11">
        <v>0</v>
      </c>
      <c r="H11">
        <v>0</v>
      </c>
      <c r="I11" s="1">
        <f>IF(C11-D11=0,"--",F11/(C11-D11))</f>
        <v>14.428571428571429</v>
      </c>
      <c r="J11">
        <v>46</v>
      </c>
      <c r="K11" t="s">
        <v>335</v>
      </c>
      <c r="L11">
        <v>3</v>
      </c>
      <c r="M11">
        <v>1</v>
      </c>
      <c r="N11">
        <f t="shared" si="0"/>
        <v>4</v>
      </c>
    </row>
    <row r="12" spans="1:16" x14ac:dyDescent="0.15">
      <c r="A12">
        <v>2020</v>
      </c>
      <c r="B12">
        <v>11</v>
      </c>
      <c r="C12">
        <v>9</v>
      </c>
      <c r="D12">
        <v>1</v>
      </c>
      <c r="E12">
        <v>2</v>
      </c>
      <c r="F12">
        <v>84</v>
      </c>
      <c r="G12">
        <v>0</v>
      </c>
      <c r="H12">
        <v>0</v>
      </c>
      <c r="I12" s="1">
        <f>IF(C12-D12=0,"--",F12/(C12-D12))</f>
        <v>10.5</v>
      </c>
      <c r="J12" s="9">
        <v>28</v>
      </c>
      <c r="K12" s="9" t="s">
        <v>388</v>
      </c>
      <c r="L12">
        <v>2</v>
      </c>
      <c r="M12">
        <v>0</v>
      </c>
      <c r="N12">
        <f t="shared" si="0"/>
        <v>2</v>
      </c>
    </row>
    <row r="13" spans="1:16" x14ac:dyDescent="0.15">
      <c r="A13">
        <v>2021</v>
      </c>
      <c r="B13">
        <v>16</v>
      </c>
      <c r="C13">
        <v>13</v>
      </c>
      <c r="D13">
        <v>2</v>
      </c>
      <c r="E13">
        <v>2</v>
      </c>
      <c r="F13">
        <v>219</v>
      </c>
      <c r="G13">
        <v>0</v>
      </c>
      <c r="H13">
        <v>1</v>
      </c>
      <c r="I13" s="1">
        <f>IF(C13-D13=0,"--",F13/(C13-D13))</f>
        <v>19.90909090909091</v>
      </c>
      <c r="J13">
        <v>75</v>
      </c>
      <c r="K13" t="s">
        <v>388</v>
      </c>
      <c r="L13">
        <v>1</v>
      </c>
      <c r="M13">
        <v>0</v>
      </c>
      <c r="N13">
        <f t="shared" si="0"/>
        <v>1</v>
      </c>
      <c r="O13">
        <v>1</v>
      </c>
      <c r="P13">
        <v>0</v>
      </c>
    </row>
    <row r="14" spans="1:16" x14ac:dyDescent="0.15">
      <c r="A14">
        <v>2022</v>
      </c>
      <c r="B14">
        <v>22</v>
      </c>
      <c r="C14">
        <v>18</v>
      </c>
      <c r="D14">
        <v>5</v>
      </c>
      <c r="E14">
        <v>1</v>
      </c>
      <c r="F14">
        <v>157</v>
      </c>
      <c r="G14">
        <v>0</v>
      </c>
      <c r="H14">
        <v>0</v>
      </c>
      <c r="I14" s="1">
        <f>IF(C14-D14=0,"--",F14/(C14-D14))</f>
        <v>12.076923076923077</v>
      </c>
      <c r="J14">
        <v>27</v>
      </c>
      <c r="K14" t="s">
        <v>388</v>
      </c>
      <c r="L14">
        <v>0</v>
      </c>
      <c r="M14">
        <v>0</v>
      </c>
      <c r="N14">
        <f t="shared" si="0"/>
        <v>0</v>
      </c>
      <c r="O14">
        <v>4</v>
      </c>
      <c r="P14">
        <v>1</v>
      </c>
    </row>
    <row r="15" spans="1:16" x14ac:dyDescent="0.15">
      <c r="A15">
        <v>2023</v>
      </c>
      <c r="B15">
        <v>19</v>
      </c>
      <c r="C15">
        <v>16</v>
      </c>
      <c r="D15">
        <v>3</v>
      </c>
      <c r="E15">
        <v>2</v>
      </c>
      <c r="F15">
        <v>77</v>
      </c>
      <c r="G15">
        <v>0</v>
      </c>
      <c r="H15">
        <v>0</v>
      </c>
      <c r="I15" s="1">
        <f t="shared" ref="I15" si="1">IF(C15-D15=0,"--",F15/(C15-D15))</f>
        <v>5.9230769230769234</v>
      </c>
      <c r="J15">
        <v>32</v>
      </c>
      <c r="K15" t="s">
        <v>388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</row>
    <row r="16" spans="1:16" x14ac:dyDescent="0.15">
      <c r="A16">
        <v>2024</v>
      </c>
      <c r="B16">
        <v>21</v>
      </c>
      <c r="C16">
        <v>11</v>
      </c>
      <c r="D16">
        <v>2</v>
      </c>
      <c r="E16">
        <v>1</v>
      </c>
      <c r="F16">
        <v>144</v>
      </c>
      <c r="G16">
        <v>0</v>
      </c>
      <c r="H16">
        <v>1</v>
      </c>
      <c r="I16" s="1">
        <f>IF(C16-D16=0,"--",F16/(C16-D16))</f>
        <v>16</v>
      </c>
      <c r="J16">
        <v>51</v>
      </c>
      <c r="K16" t="s">
        <v>335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</row>
    <row r="17" spans="1:16" x14ac:dyDescent="0.15">
      <c r="A17">
        <v>2025</v>
      </c>
      <c r="B17">
        <v>25</v>
      </c>
      <c r="C17">
        <v>20</v>
      </c>
      <c r="D17">
        <v>3</v>
      </c>
      <c r="E17">
        <v>3</v>
      </c>
      <c r="F17">
        <v>352</v>
      </c>
      <c r="G17">
        <v>0</v>
      </c>
      <c r="H17">
        <v>3</v>
      </c>
      <c r="I17" s="4">
        <f>IF(C17-D17=0,"--",F17/(C17-D17))</f>
        <v>20.705882352941178</v>
      </c>
      <c r="J17">
        <v>84</v>
      </c>
      <c r="K17" t="s">
        <v>388</v>
      </c>
      <c r="L17">
        <v>2</v>
      </c>
      <c r="M17">
        <v>0</v>
      </c>
      <c r="N17">
        <f t="shared" si="0"/>
        <v>2</v>
      </c>
      <c r="O17">
        <v>0</v>
      </c>
      <c r="P17">
        <v>0</v>
      </c>
    </row>
    <row r="18" spans="1:16" x14ac:dyDescent="0.15">
      <c r="I18" s="9"/>
    </row>
    <row r="19" spans="1:16" x14ac:dyDescent="0.15">
      <c r="A19" t="s">
        <v>142</v>
      </c>
      <c r="B19" s="9">
        <f t="shared" ref="B19:H19" si="2">SUM(B7:B18)</f>
        <v>182</v>
      </c>
      <c r="C19" s="9">
        <f t="shared" si="2"/>
        <v>145</v>
      </c>
      <c r="D19" s="9">
        <f t="shared" si="2"/>
        <v>24</v>
      </c>
      <c r="E19" s="9">
        <f t="shared" si="2"/>
        <v>18</v>
      </c>
      <c r="F19" s="9">
        <f t="shared" si="2"/>
        <v>1631</v>
      </c>
      <c r="G19" s="9">
        <f t="shared" si="2"/>
        <v>0</v>
      </c>
      <c r="H19" s="9">
        <f t="shared" si="2"/>
        <v>6</v>
      </c>
      <c r="I19" s="1">
        <f>IF(ISERROR(F19/(C19-D19)),"",ROUND(F19/(C19-D19),3))</f>
        <v>13.478999999999999</v>
      </c>
      <c r="J19">
        <f>MAX(J7:J18)</f>
        <v>84</v>
      </c>
      <c r="K19" t="s">
        <v>335</v>
      </c>
      <c r="L19" s="9">
        <f t="shared" ref="L19:N19" si="3">SUM(L7:L18)</f>
        <v>10</v>
      </c>
      <c r="M19" s="9">
        <f t="shared" si="3"/>
        <v>2</v>
      </c>
      <c r="N19" s="9">
        <f t="shared" si="3"/>
        <v>12</v>
      </c>
      <c r="O19" s="9">
        <f>SUM(O7:O18)</f>
        <v>5</v>
      </c>
      <c r="P19" s="9">
        <f>SUM(P7:P18)</f>
        <v>1</v>
      </c>
    </row>
    <row r="20" spans="1:16" x14ac:dyDescent="0.15">
      <c r="I20" s="1"/>
    </row>
    <row r="21" spans="1:16" x14ac:dyDescent="0.15">
      <c r="I21" s="1"/>
    </row>
    <row r="22" spans="1:16" x14ac:dyDescent="0.15">
      <c r="I22" s="1"/>
    </row>
    <row r="23" spans="1:16" x14ac:dyDescent="0.15">
      <c r="I23" s="1"/>
    </row>
    <row r="24" spans="1:16" x14ac:dyDescent="0.15">
      <c r="I24" s="1"/>
    </row>
    <row r="25" spans="1:16" x14ac:dyDescent="0.15">
      <c r="I25" s="1"/>
    </row>
    <row r="26" spans="1:16" x14ac:dyDescent="0.15">
      <c r="I26" s="1"/>
    </row>
    <row r="27" spans="1:16" x14ac:dyDescent="0.15">
      <c r="I27" s="1"/>
    </row>
    <row r="28" spans="1:16" x14ac:dyDescent="0.15">
      <c r="I28" s="1"/>
    </row>
    <row r="29" spans="1:16" x14ac:dyDescent="0.15">
      <c r="I29" s="1"/>
    </row>
    <row r="30" spans="1:16" x14ac:dyDescent="0.15">
      <c r="I30" s="1"/>
    </row>
    <row r="31" spans="1:16" x14ac:dyDescent="0.15">
      <c r="I31" s="1"/>
    </row>
    <row r="32" spans="1:16" x14ac:dyDescent="0.15">
      <c r="I32" s="1"/>
    </row>
    <row r="33" spans="1:10" x14ac:dyDescent="0.15">
      <c r="I33" s="1"/>
    </row>
    <row r="34" spans="1:10" x14ac:dyDescent="0.15">
      <c r="I34" s="1"/>
    </row>
    <row r="35" spans="1:10" x14ac:dyDescent="0.15">
      <c r="I35" s="1"/>
    </row>
    <row r="36" spans="1:10" x14ac:dyDescent="0.15">
      <c r="I36" s="1"/>
    </row>
    <row r="37" spans="1:10" x14ac:dyDescent="0.15">
      <c r="I37" s="1"/>
    </row>
    <row r="38" spans="1:10" x14ac:dyDescent="0.15">
      <c r="I38" s="1"/>
    </row>
    <row r="39" spans="1:10" x14ac:dyDescent="0.15">
      <c r="I39" s="1"/>
    </row>
    <row r="40" spans="1:10" x14ac:dyDescent="0.15">
      <c r="I40" s="1"/>
    </row>
    <row r="41" spans="1:10" x14ac:dyDescent="0.15">
      <c r="I41" s="1"/>
    </row>
    <row r="42" spans="1:10" x14ac:dyDescent="0.15">
      <c r="H42" s="10"/>
    </row>
    <row r="43" spans="1:10" x14ac:dyDescent="0.15">
      <c r="A43" s="5" t="s">
        <v>118</v>
      </c>
      <c r="B43"/>
      <c r="C43"/>
      <c r="D43"/>
      <c r="E43"/>
      <c r="F43" s="2"/>
      <c r="G43"/>
      <c r="H43" s="1"/>
      <c r="I43" s="1"/>
      <c r="J43" s="1"/>
    </row>
    <row r="44" spans="1:10" x14ac:dyDescent="0.15">
      <c r="A44" t="s">
        <v>99</v>
      </c>
      <c r="B44" t="s">
        <v>112</v>
      </c>
      <c r="C44" t="s">
        <v>59</v>
      </c>
      <c r="D44" t="s">
        <v>111</v>
      </c>
      <c r="E44" t="s">
        <v>34</v>
      </c>
      <c r="F44" t="s">
        <v>62</v>
      </c>
      <c r="G44" s="1" t="s">
        <v>115</v>
      </c>
      <c r="H44" s="1" t="s">
        <v>113</v>
      </c>
      <c r="I44" s="1" t="s">
        <v>114</v>
      </c>
      <c r="J44" s="14" t="s">
        <v>61</v>
      </c>
    </row>
    <row r="45" spans="1:10" x14ac:dyDescent="0.15">
      <c r="A45">
        <v>2015</v>
      </c>
      <c r="B45">
        <v>9</v>
      </c>
      <c r="C45">
        <v>1</v>
      </c>
      <c r="D45">
        <v>1</v>
      </c>
      <c r="E45">
        <v>63</v>
      </c>
      <c r="F45">
        <v>0</v>
      </c>
      <c r="G45" s="4">
        <f>IF(ISERROR(E45/B45),"--",E45/B45)</f>
        <v>7</v>
      </c>
      <c r="H45" s="4">
        <f>IF(D45=0,"--",(B45*6)/D45)</f>
        <v>54</v>
      </c>
      <c r="I45" s="4">
        <f>IF(D45=0,"--",E45/D45)</f>
        <v>63</v>
      </c>
      <c r="J45" s="14" t="s">
        <v>253</v>
      </c>
    </row>
    <row r="46" spans="1:10" x14ac:dyDescent="0.15">
      <c r="A46">
        <v>2016</v>
      </c>
      <c r="B46">
        <v>51.3</v>
      </c>
      <c r="C46">
        <v>5</v>
      </c>
      <c r="D46">
        <v>9</v>
      </c>
      <c r="E46">
        <v>232</v>
      </c>
      <c r="F46">
        <v>0</v>
      </c>
      <c r="G46" s="4">
        <f>IF(ISERROR(E46/B46),"N/A",E46/B46)</f>
        <v>4.522417153996102</v>
      </c>
      <c r="H46" s="4">
        <f>IF(ISERROR((B46*6)/D46),"N/A",(B46*6)/D46)</f>
        <v>34.199999999999996</v>
      </c>
      <c r="I46" s="4">
        <f>IF(ISERROR(E46/D46),"N/A",E46/D46)</f>
        <v>25.777777777777779</v>
      </c>
      <c r="J46" s="14" t="s">
        <v>123</v>
      </c>
    </row>
    <row r="47" spans="1:10" x14ac:dyDescent="0.15">
      <c r="A47">
        <v>2017</v>
      </c>
      <c r="B47">
        <v>34</v>
      </c>
      <c r="C47">
        <v>2</v>
      </c>
      <c r="D47">
        <v>2</v>
      </c>
      <c r="E47">
        <v>222</v>
      </c>
      <c r="F47">
        <v>0</v>
      </c>
      <c r="G47" s="4">
        <v>6.5294117647058822</v>
      </c>
      <c r="H47" s="4">
        <v>102</v>
      </c>
      <c r="I47" s="4">
        <v>111</v>
      </c>
      <c r="J47" s="3" t="s">
        <v>324</v>
      </c>
    </row>
    <row r="48" spans="1:10" x14ac:dyDescent="0.15">
      <c r="A48">
        <v>2018</v>
      </c>
      <c r="B48">
        <v>42.4</v>
      </c>
      <c r="C48">
        <v>6</v>
      </c>
      <c r="D48">
        <v>6</v>
      </c>
      <c r="E48">
        <v>212</v>
      </c>
      <c r="F48">
        <v>0</v>
      </c>
      <c r="G48" s="4">
        <v>5</v>
      </c>
      <c r="H48" s="4">
        <v>42.4</v>
      </c>
      <c r="I48" s="4">
        <v>35.333333333333336</v>
      </c>
      <c r="J48" s="3" t="s">
        <v>344</v>
      </c>
    </row>
    <row r="49" spans="1:11" x14ac:dyDescent="0.15">
      <c r="A49">
        <v>2019</v>
      </c>
      <c r="B49">
        <v>46.2</v>
      </c>
      <c r="C49">
        <v>6</v>
      </c>
      <c r="D49">
        <v>10</v>
      </c>
      <c r="E49">
        <v>233</v>
      </c>
      <c r="F49">
        <v>0</v>
      </c>
      <c r="G49" s="4">
        <f>IF(ISERROR(E49/B49),"N/A",E49/B49)</f>
        <v>5.0432900432900434</v>
      </c>
      <c r="H49" s="4">
        <f>IF(ISERROR((B49*6)/D49),"N/A",(B49*6)/D49)</f>
        <v>27.720000000000006</v>
      </c>
      <c r="I49" s="4">
        <f>IF(ISERROR(E49/D49),"N/A",E49/D49)</f>
        <v>23.3</v>
      </c>
      <c r="J49" s="3" t="s">
        <v>399</v>
      </c>
    </row>
    <row r="50" spans="1:11" x14ac:dyDescent="0.15">
      <c r="A50">
        <v>2020</v>
      </c>
      <c r="B50">
        <v>31</v>
      </c>
      <c r="C50">
        <v>1</v>
      </c>
      <c r="D50">
        <v>6</v>
      </c>
      <c r="E50">
        <v>212</v>
      </c>
      <c r="F50">
        <v>0</v>
      </c>
      <c r="G50" s="4">
        <f>IF(ISERROR(E50/B50),"N/A",E50/B50)</f>
        <v>6.838709677419355</v>
      </c>
      <c r="H50" s="4">
        <f>IF(ISERROR((B50*6)/D50),"N/A",(B50*6)/D50)</f>
        <v>31</v>
      </c>
      <c r="I50" s="4">
        <f>IF(ISERROR(E50/D50),"N/A",E50/D50)</f>
        <v>35.333333333333336</v>
      </c>
      <c r="J50" s="3" t="s">
        <v>434</v>
      </c>
    </row>
    <row r="51" spans="1:11" x14ac:dyDescent="0.15">
      <c r="A51">
        <v>2021</v>
      </c>
      <c r="B51">
        <v>20.6</v>
      </c>
      <c r="C51">
        <v>0</v>
      </c>
      <c r="D51">
        <v>3</v>
      </c>
      <c r="E51">
        <v>175</v>
      </c>
      <c r="F51">
        <v>0</v>
      </c>
      <c r="G51" s="4">
        <f>IF(ISERROR(E51/B51),"N/A",E51/B51)</f>
        <v>8.4951456310679614</v>
      </c>
      <c r="H51" s="4">
        <f>IF(ISERROR((B51*6)/D51),"N/A",(B51*6)/D51)</f>
        <v>41.2</v>
      </c>
      <c r="I51" s="4">
        <f>IF(ISERROR(E51/D51),"N/A",E51/D51)</f>
        <v>58.333333333333336</v>
      </c>
      <c r="J51" s="3" t="s">
        <v>435</v>
      </c>
    </row>
    <row r="52" spans="1:11" x14ac:dyDescent="0.15">
      <c r="A52">
        <v>2022</v>
      </c>
      <c r="B52">
        <v>48.33</v>
      </c>
      <c r="C52">
        <v>9</v>
      </c>
      <c r="D52">
        <v>8</v>
      </c>
      <c r="E52">
        <v>209</v>
      </c>
      <c r="F52">
        <v>0</v>
      </c>
      <c r="G52" s="4">
        <f>IF(ISERROR(E52/B52),"N/A",E52/B52)</f>
        <v>4.3244361680115873</v>
      </c>
      <c r="H52" s="4">
        <f>IF(ISERROR((B52*6)/D52),"N/A",(B52*6)/D52)</f>
        <v>36.247500000000002</v>
      </c>
      <c r="I52" s="4">
        <f>IF(ISERROR(E52/D52),"N/A",E52/D52)</f>
        <v>26.125</v>
      </c>
      <c r="J52" s="3" t="s">
        <v>613</v>
      </c>
    </row>
    <row r="53" spans="1:11" x14ac:dyDescent="0.15">
      <c r="A53">
        <v>2023</v>
      </c>
      <c r="B53">
        <v>27.9</v>
      </c>
      <c r="C53">
        <v>1</v>
      </c>
      <c r="D53">
        <v>6</v>
      </c>
      <c r="E53">
        <v>172</v>
      </c>
      <c r="F53">
        <v>0</v>
      </c>
      <c r="G53" s="4">
        <f>IF(ISERROR(E53/B53),"N/A",E53/B53)</f>
        <v>6.1648745519713266</v>
      </c>
      <c r="H53" s="4">
        <f>IF(ISERROR((B53*6)/D53),"N/A",(B53*6)/D53)</f>
        <v>27.899999999999995</v>
      </c>
      <c r="I53" s="4">
        <f t="shared" ref="I53:I54" si="4">IF(ISERROR(E53/D53),"N/A",E53/D53)</f>
        <v>28.666666666666668</v>
      </c>
      <c r="J53" s="3" t="s">
        <v>590</v>
      </c>
    </row>
    <row r="54" spans="1:11" x14ac:dyDescent="0.15">
      <c r="A54">
        <v>2024</v>
      </c>
      <c r="B54">
        <v>58.1</v>
      </c>
      <c r="C54">
        <v>1</v>
      </c>
      <c r="D54">
        <v>16</v>
      </c>
      <c r="E54">
        <v>304</v>
      </c>
      <c r="F54">
        <v>1</v>
      </c>
      <c r="G54" s="4">
        <f t="shared" ref="G54" si="5">IF(ISERROR(E54/B54),"N/A",E54/B54)</f>
        <v>5.2323580034423403</v>
      </c>
      <c r="H54" s="4">
        <f t="shared" ref="H54" si="6">IF(ISERROR((B54*6)/D54),"N/A",(B54*6)/D54)</f>
        <v>21.787500000000001</v>
      </c>
      <c r="I54" s="4">
        <f t="shared" si="4"/>
        <v>19</v>
      </c>
      <c r="J54" s="3" t="s">
        <v>595</v>
      </c>
      <c r="K54" t="s">
        <v>529</v>
      </c>
    </row>
    <row r="55" spans="1:11" x14ac:dyDescent="0.15">
      <c r="A55">
        <v>2025</v>
      </c>
      <c r="B55">
        <v>112</v>
      </c>
      <c r="C55">
        <v>7</v>
      </c>
      <c r="D55">
        <v>23</v>
      </c>
      <c r="E55">
        <v>614</v>
      </c>
      <c r="F55">
        <v>0</v>
      </c>
      <c r="G55" s="4">
        <f>IF(ISERROR(E55/B55),"N/A",E55/B55)</f>
        <v>5.4821428571428568</v>
      </c>
      <c r="H55" s="4">
        <f>IF(ISERROR((B55*6)/D55),"N/A",(B55*6)/D55)</f>
        <v>29.217391304347824</v>
      </c>
      <c r="I55" s="4">
        <f>IF(ISERROR(E55/D55),"N/A",E55/D55)</f>
        <v>26.695652173913043</v>
      </c>
      <c r="J55" s="3" t="s">
        <v>596</v>
      </c>
    </row>
    <row r="56" spans="1:11" x14ac:dyDescent="0.15">
      <c r="H56" s="10"/>
    </row>
    <row r="57" spans="1:11" x14ac:dyDescent="0.15">
      <c r="A57" t="s">
        <v>55</v>
      </c>
      <c r="B57" s="9">
        <f>SUM(B45:B56)</f>
        <v>480.83</v>
      </c>
      <c r="C57" s="9">
        <f>SUM(C45:C56)</f>
        <v>39</v>
      </c>
      <c r="D57" s="9">
        <f>SUM(D45:D56)</f>
        <v>90</v>
      </c>
      <c r="E57" s="9">
        <f>SUM(E45:E56)</f>
        <v>2648</v>
      </c>
      <c r="F57" s="9">
        <f>SUM(F45:F56)</f>
        <v>1</v>
      </c>
      <c r="G57" s="4">
        <f>IF(ISERROR(E57/B57),"--",E57/B57)</f>
        <v>5.5071438970114182</v>
      </c>
      <c r="H57" s="4">
        <f>IF(D57=0,"--",(B57*6)/D57)</f>
        <v>32.055333333333337</v>
      </c>
      <c r="I57" s="4">
        <f>IF(D57=0,"--",E57/D57)</f>
        <v>29.422222222222221</v>
      </c>
      <c r="J57" s="3" t="s">
        <v>70</v>
      </c>
      <c r="K57" t="s">
        <v>529</v>
      </c>
    </row>
    <row r="58" spans="1:11" x14ac:dyDescent="0.15">
      <c r="H58" s="10"/>
    </row>
    <row r="59" spans="1:11" x14ac:dyDescent="0.15">
      <c r="H59" s="10"/>
    </row>
    <row r="60" spans="1:11" x14ac:dyDescent="0.15">
      <c r="H60" s="10"/>
    </row>
    <row r="61" spans="1:11" x14ac:dyDescent="0.15">
      <c r="H61" s="10"/>
    </row>
    <row r="62" spans="1:11" x14ac:dyDescent="0.15">
      <c r="H62" s="10"/>
    </row>
    <row r="63" spans="1:11" x14ac:dyDescent="0.15">
      <c r="H63" s="10"/>
    </row>
    <row r="64" spans="1:11" x14ac:dyDescent="0.15">
      <c r="H64" s="10"/>
    </row>
    <row r="65" spans="1:9" x14ac:dyDescent="0.15">
      <c r="H65" s="10"/>
    </row>
    <row r="66" spans="1:9" x14ac:dyDescent="0.15">
      <c r="H66" s="10"/>
    </row>
    <row r="67" spans="1:9" x14ac:dyDescent="0.15">
      <c r="H67" s="10"/>
    </row>
    <row r="68" spans="1:9" x14ac:dyDescent="0.15">
      <c r="H68" s="10"/>
    </row>
    <row r="69" spans="1:9" x14ac:dyDescent="0.15">
      <c r="H69" s="10"/>
    </row>
    <row r="70" spans="1:9" x14ac:dyDescent="0.15">
      <c r="H70" s="10"/>
    </row>
    <row r="73" spans="1:9" x14ac:dyDescent="0.15">
      <c r="A73" s="5"/>
    </row>
    <row r="74" spans="1:9" x14ac:dyDescent="0.15">
      <c r="A74" s="5"/>
    </row>
    <row r="75" spans="1:9" x14ac:dyDescent="0.15">
      <c r="B75"/>
      <c r="C75"/>
      <c r="D75"/>
      <c r="E75"/>
      <c r="F75"/>
      <c r="G75" s="1"/>
      <c r="H75" s="1"/>
      <c r="I75" s="1"/>
    </row>
    <row r="76" spans="1:9" x14ac:dyDescent="0.15">
      <c r="B76"/>
      <c r="C76"/>
      <c r="D76"/>
      <c r="E76"/>
      <c r="F76"/>
      <c r="G76" s="10"/>
      <c r="H76" s="10"/>
      <c r="I76" s="10"/>
    </row>
    <row r="77" spans="1:9" x14ac:dyDescent="0.15">
      <c r="B77"/>
      <c r="C77"/>
      <c r="D77"/>
      <c r="E77"/>
      <c r="F77"/>
      <c r="G77" s="10"/>
      <c r="H77" s="10"/>
      <c r="I77" s="10"/>
    </row>
    <row r="78" spans="1:9" x14ac:dyDescent="0.15">
      <c r="B78"/>
      <c r="C78"/>
      <c r="D78"/>
      <c r="E78"/>
      <c r="F78"/>
      <c r="G78" s="10"/>
      <c r="H78" s="10"/>
      <c r="I78" s="10"/>
    </row>
    <row r="79" spans="1:9" x14ac:dyDescent="0.15">
      <c r="B79"/>
      <c r="C79"/>
      <c r="D79"/>
      <c r="E79"/>
      <c r="F79"/>
      <c r="G79" s="10"/>
      <c r="H79" s="10"/>
      <c r="I79" s="10"/>
    </row>
    <row r="80" spans="1:9" x14ac:dyDescent="0.15">
      <c r="B80"/>
      <c r="C80"/>
      <c r="D80"/>
      <c r="E80"/>
      <c r="F80"/>
      <c r="G80" s="1"/>
      <c r="H80" s="1"/>
      <c r="I80" s="1"/>
    </row>
    <row r="81" spans="2:9" x14ac:dyDescent="0.15">
      <c r="B81"/>
      <c r="C81"/>
      <c r="D81"/>
      <c r="E81"/>
      <c r="F81"/>
      <c r="G81" s="1"/>
      <c r="H81" s="1"/>
      <c r="I81" s="1"/>
    </row>
    <row r="99" spans="1:9" x14ac:dyDescent="0.15">
      <c r="A99" s="5" t="s">
        <v>138</v>
      </c>
      <c r="B99"/>
      <c r="C99"/>
      <c r="D99"/>
      <c r="E99"/>
      <c r="F99"/>
      <c r="G99"/>
      <c r="H99" s="1"/>
    </row>
    <row r="100" spans="1:9" x14ac:dyDescent="0.15">
      <c r="B100"/>
      <c r="C100"/>
      <c r="D100"/>
      <c r="E100"/>
      <c r="F100"/>
      <c r="G100"/>
      <c r="H100" s="1"/>
    </row>
    <row r="101" spans="1:9" x14ac:dyDescent="0.15">
      <c r="A101" t="s">
        <v>99</v>
      </c>
      <c r="B101" t="s">
        <v>31</v>
      </c>
      <c r="C101" t="s">
        <v>485</v>
      </c>
      <c r="D101" t="s">
        <v>132</v>
      </c>
      <c r="E101" t="s">
        <v>133</v>
      </c>
      <c r="F101" t="s">
        <v>134</v>
      </c>
      <c r="G101" t="s">
        <v>135</v>
      </c>
      <c r="H101" t="s">
        <v>136</v>
      </c>
      <c r="I101" s="1" t="s">
        <v>137</v>
      </c>
    </row>
    <row r="102" spans="1:9" x14ac:dyDescent="0.15">
      <c r="A102">
        <v>2021</v>
      </c>
      <c r="B102">
        <v>16</v>
      </c>
      <c r="C102">
        <v>1</v>
      </c>
      <c r="D102">
        <v>0</v>
      </c>
      <c r="E102">
        <v>0</v>
      </c>
      <c r="F102">
        <v>0</v>
      </c>
      <c r="G102">
        <v>2</v>
      </c>
      <c r="H102">
        <v>0</v>
      </c>
      <c r="I102">
        <f>IFERROR(ROUND(G102/C102,2),0)</f>
        <v>2</v>
      </c>
    </row>
    <row r="103" spans="1:9" x14ac:dyDescent="0.15">
      <c r="A103">
        <v>2022</v>
      </c>
      <c r="B103">
        <v>18</v>
      </c>
      <c r="C103">
        <v>4</v>
      </c>
      <c r="D103">
        <v>3</v>
      </c>
      <c r="E103">
        <v>1</v>
      </c>
      <c r="F103">
        <v>4</v>
      </c>
      <c r="G103">
        <v>56</v>
      </c>
      <c r="H103">
        <f>IFERROR(ROUND(F103/B103,2),0)</f>
        <v>0.22</v>
      </c>
      <c r="I103">
        <f t="shared" ref="I103:I105" si="7">IFERROR(ROUND(G103/C103,2),0)</f>
        <v>14</v>
      </c>
    </row>
    <row r="104" spans="1:9" x14ac:dyDescent="0.15">
      <c r="A104">
        <v>2023</v>
      </c>
      <c r="B104">
        <v>16</v>
      </c>
      <c r="C104">
        <v>0</v>
      </c>
      <c r="D104">
        <v>0</v>
      </c>
      <c r="E104">
        <v>0</v>
      </c>
      <c r="F104">
        <v>0</v>
      </c>
      <c r="G104">
        <v>0</v>
      </c>
      <c r="H104">
        <f>IFERROR(ROUND(F104/B104,2),0)</f>
        <v>0</v>
      </c>
      <c r="I104">
        <f t="shared" si="7"/>
        <v>0</v>
      </c>
    </row>
    <row r="105" spans="1:9" x14ac:dyDescent="0.15">
      <c r="A105">
        <v>2024</v>
      </c>
      <c r="B105">
        <v>11</v>
      </c>
      <c r="C105">
        <v>2</v>
      </c>
      <c r="D105">
        <v>0</v>
      </c>
      <c r="E105">
        <v>0</v>
      </c>
      <c r="F105">
        <v>0</v>
      </c>
      <c r="G105">
        <v>2</v>
      </c>
      <c r="H105" s="10">
        <f>IFERROR(ROUND(F105/B105,2),"N/A")</f>
        <v>0</v>
      </c>
      <c r="I105">
        <f t="shared" si="7"/>
        <v>1</v>
      </c>
    </row>
    <row r="107" spans="1:9" x14ac:dyDescent="0.15">
      <c r="A107" t="s">
        <v>55</v>
      </c>
      <c r="B107" s="9">
        <f>SUM(B103:B106)</f>
        <v>45</v>
      </c>
      <c r="C107" s="9">
        <f t="shared" ref="C107:G107" si="8">SUM(C103:C106)</f>
        <v>6</v>
      </c>
      <c r="D107" s="9">
        <f t="shared" si="8"/>
        <v>3</v>
      </c>
      <c r="E107" s="9">
        <f t="shared" si="8"/>
        <v>1</v>
      </c>
      <c r="F107" s="9">
        <f t="shared" si="8"/>
        <v>4</v>
      </c>
      <c r="G107" s="9">
        <f t="shared" si="8"/>
        <v>58</v>
      </c>
      <c r="H107">
        <f>IFERROR(ROUND(F107/B107,2),0)</f>
        <v>0.09</v>
      </c>
      <c r="I107">
        <f>IFERROR(ROUND(G107/C107,2),0)</f>
        <v>9.67</v>
      </c>
    </row>
  </sheetData>
  <hyperlinks>
    <hyperlink ref="A1" location="'Overall ave'!A1" display="(back to front sheet)" xr:uid="{00000000-0004-0000-0D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/>
  <dimension ref="A1:O60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</row>
    <row r="2" spans="1:15" x14ac:dyDescent="0.15">
      <c r="A2" s="5" t="s">
        <v>144</v>
      </c>
      <c r="B2" s="5" t="s">
        <v>145</v>
      </c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f>COUNTA(A7:A20)</f>
        <v>13</v>
      </c>
      <c r="J4" s="9"/>
      <c r="K4" s="9"/>
      <c r="M4" s="9"/>
      <c r="N4" s="9"/>
      <c r="O4" s="9"/>
    </row>
    <row r="5" spans="1:15" x14ac:dyDescent="0.15">
      <c r="A5" s="5"/>
      <c r="M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M6" s="9" t="s">
        <v>538</v>
      </c>
      <c r="N6" s="9" t="s">
        <v>539</v>
      </c>
      <c r="O6" s="9" t="s">
        <v>264</v>
      </c>
    </row>
    <row r="7" spans="1:15" x14ac:dyDescent="0.15">
      <c r="A7">
        <v>2006</v>
      </c>
      <c r="B7" s="9">
        <v>10</v>
      </c>
      <c r="C7" s="9">
        <v>10</v>
      </c>
      <c r="D7" s="9">
        <v>2</v>
      </c>
      <c r="E7" s="9">
        <v>0</v>
      </c>
      <c r="F7" s="9">
        <v>169</v>
      </c>
      <c r="G7" s="9">
        <v>0</v>
      </c>
      <c r="H7" s="9">
        <v>0</v>
      </c>
      <c r="I7" s="1">
        <f t="shared" ref="I7:I16" si="0">IF(C7=0,"",ROUND(F7/(C7-D7),3))</f>
        <v>21.125</v>
      </c>
      <c r="J7" s="9">
        <v>54</v>
      </c>
      <c r="K7" t="s">
        <v>335</v>
      </c>
      <c r="M7">
        <v>1</v>
      </c>
      <c r="N7">
        <v>0</v>
      </c>
      <c r="O7" s="9">
        <v>1</v>
      </c>
    </row>
    <row r="8" spans="1:15" x14ac:dyDescent="0.15">
      <c r="A8">
        <v>2007</v>
      </c>
      <c r="B8" s="9">
        <v>7</v>
      </c>
      <c r="C8" s="9">
        <v>6</v>
      </c>
      <c r="D8" s="9">
        <v>2</v>
      </c>
      <c r="E8" s="9">
        <v>1</v>
      </c>
      <c r="F8" s="9">
        <v>66</v>
      </c>
      <c r="G8" s="9">
        <v>0</v>
      </c>
      <c r="H8" s="9">
        <v>0</v>
      </c>
      <c r="I8" s="1">
        <f t="shared" si="0"/>
        <v>16.5</v>
      </c>
      <c r="J8" s="9">
        <v>12</v>
      </c>
      <c r="M8">
        <v>4</v>
      </c>
      <c r="N8">
        <v>0</v>
      </c>
      <c r="O8">
        <v>4</v>
      </c>
    </row>
    <row r="9" spans="1:15" x14ac:dyDescent="0.15">
      <c r="A9">
        <v>2008</v>
      </c>
      <c r="B9" s="9">
        <v>13</v>
      </c>
      <c r="C9" s="9">
        <v>13</v>
      </c>
      <c r="D9" s="9">
        <v>1</v>
      </c>
      <c r="E9" s="9">
        <v>1</v>
      </c>
      <c r="F9" s="9">
        <v>225</v>
      </c>
      <c r="G9" s="9">
        <v>0</v>
      </c>
      <c r="H9" s="9">
        <v>0</v>
      </c>
      <c r="I9" s="1">
        <f t="shared" si="0"/>
        <v>18.75</v>
      </c>
      <c r="J9">
        <v>90</v>
      </c>
      <c r="M9">
        <v>6</v>
      </c>
      <c r="N9">
        <v>0</v>
      </c>
      <c r="O9">
        <v>6</v>
      </c>
    </row>
    <row r="10" spans="1:15" x14ac:dyDescent="0.15">
      <c r="A10">
        <v>2009</v>
      </c>
      <c r="B10" s="9">
        <v>10</v>
      </c>
      <c r="C10" s="9">
        <v>10</v>
      </c>
      <c r="D10" s="9">
        <v>1</v>
      </c>
      <c r="E10" s="9">
        <v>2</v>
      </c>
      <c r="F10" s="9">
        <v>377</v>
      </c>
      <c r="G10" s="9">
        <v>0</v>
      </c>
      <c r="H10" s="9">
        <v>2</v>
      </c>
      <c r="I10" s="1">
        <f t="shared" si="0"/>
        <v>41.889000000000003</v>
      </c>
      <c r="J10" s="9">
        <v>97</v>
      </c>
      <c r="M10">
        <v>4</v>
      </c>
      <c r="N10">
        <v>0</v>
      </c>
      <c r="O10" s="9">
        <v>4</v>
      </c>
    </row>
    <row r="11" spans="1:15" x14ac:dyDescent="0.15">
      <c r="A11">
        <v>2010</v>
      </c>
      <c r="B11">
        <v>13</v>
      </c>
      <c r="C11">
        <v>12</v>
      </c>
      <c r="D11">
        <v>2</v>
      </c>
      <c r="E11">
        <v>1</v>
      </c>
      <c r="F11">
        <v>344</v>
      </c>
      <c r="G11" s="9">
        <v>0</v>
      </c>
      <c r="H11">
        <v>3</v>
      </c>
      <c r="I11" s="1">
        <f t="shared" si="0"/>
        <v>34.4</v>
      </c>
      <c r="J11">
        <v>57</v>
      </c>
      <c r="M11">
        <v>4</v>
      </c>
      <c r="N11">
        <v>0</v>
      </c>
      <c r="O11" s="9">
        <v>4</v>
      </c>
    </row>
    <row r="12" spans="1:15" x14ac:dyDescent="0.15">
      <c r="A12">
        <v>2011</v>
      </c>
      <c r="B12">
        <v>15</v>
      </c>
      <c r="C12">
        <v>15</v>
      </c>
      <c r="D12">
        <v>3</v>
      </c>
      <c r="E12" s="9">
        <v>0</v>
      </c>
      <c r="F12">
        <v>628</v>
      </c>
      <c r="G12" s="9">
        <v>0</v>
      </c>
      <c r="H12">
        <v>5</v>
      </c>
      <c r="I12" s="1">
        <f t="shared" si="0"/>
        <v>52.332999999999998</v>
      </c>
      <c r="J12">
        <v>90</v>
      </c>
      <c r="M12">
        <v>8</v>
      </c>
      <c r="N12">
        <v>1</v>
      </c>
      <c r="O12" s="9">
        <v>9</v>
      </c>
    </row>
    <row r="13" spans="1:15" x14ac:dyDescent="0.15">
      <c r="A13">
        <v>2012</v>
      </c>
      <c r="B13" s="9">
        <v>11</v>
      </c>
      <c r="C13" s="9">
        <v>10</v>
      </c>
      <c r="D13" s="9">
        <v>1</v>
      </c>
      <c r="E13" s="9">
        <v>2</v>
      </c>
      <c r="F13" s="9">
        <v>189</v>
      </c>
      <c r="G13" s="9">
        <v>0</v>
      </c>
      <c r="H13" s="9">
        <v>1</v>
      </c>
      <c r="I13" s="1">
        <f t="shared" si="0"/>
        <v>21</v>
      </c>
      <c r="J13" s="9">
        <v>57</v>
      </c>
      <c r="M13">
        <v>3</v>
      </c>
      <c r="N13">
        <v>0</v>
      </c>
      <c r="O13" s="9">
        <v>3</v>
      </c>
    </row>
    <row r="14" spans="1:15" x14ac:dyDescent="0.15">
      <c r="A14">
        <v>2013</v>
      </c>
      <c r="B14">
        <v>16</v>
      </c>
      <c r="C14">
        <v>16</v>
      </c>
      <c r="D14">
        <v>7</v>
      </c>
      <c r="E14" s="9">
        <v>0</v>
      </c>
      <c r="F14">
        <v>935</v>
      </c>
      <c r="G14">
        <v>4</v>
      </c>
      <c r="H14" s="9">
        <v>11</v>
      </c>
      <c r="I14" s="1">
        <f t="shared" si="0"/>
        <v>103.889</v>
      </c>
      <c r="J14" s="9">
        <v>117</v>
      </c>
      <c r="K14" t="s">
        <v>335</v>
      </c>
      <c r="L14" t="s">
        <v>512</v>
      </c>
      <c r="M14">
        <v>7</v>
      </c>
      <c r="N14">
        <v>1</v>
      </c>
      <c r="O14" s="9">
        <v>8</v>
      </c>
    </row>
    <row r="15" spans="1:15" x14ac:dyDescent="0.15">
      <c r="A15">
        <v>2014</v>
      </c>
      <c r="B15">
        <v>13</v>
      </c>
      <c r="C15">
        <v>13</v>
      </c>
      <c r="D15">
        <v>0</v>
      </c>
      <c r="E15">
        <v>1</v>
      </c>
      <c r="F15">
        <v>300</v>
      </c>
      <c r="G15">
        <v>0</v>
      </c>
      <c r="H15" s="9">
        <v>1</v>
      </c>
      <c r="I15" s="1">
        <f t="shared" si="0"/>
        <v>23.077000000000002</v>
      </c>
      <c r="J15" s="9">
        <v>52</v>
      </c>
      <c r="M15">
        <v>5</v>
      </c>
      <c r="N15">
        <v>0</v>
      </c>
      <c r="O15" s="9">
        <v>5</v>
      </c>
    </row>
    <row r="16" spans="1:15" x14ac:dyDescent="0.15">
      <c r="A16">
        <v>2015</v>
      </c>
      <c r="B16">
        <v>9</v>
      </c>
      <c r="C16">
        <v>9</v>
      </c>
      <c r="D16">
        <v>1</v>
      </c>
      <c r="E16">
        <v>0</v>
      </c>
      <c r="F16">
        <v>222</v>
      </c>
      <c r="G16">
        <v>1</v>
      </c>
      <c r="H16" s="9">
        <v>0</v>
      </c>
      <c r="I16" s="1">
        <f t="shared" si="0"/>
        <v>27.75</v>
      </c>
      <c r="J16" s="9">
        <v>100</v>
      </c>
      <c r="K16" t="s">
        <v>335</v>
      </c>
      <c r="L16" t="s">
        <v>512</v>
      </c>
      <c r="M16">
        <v>0</v>
      </c>
      <c r="N16">
        <v>1</v>
      </c>
      <c r="O16" s="9">
        <v>1</v>
      </c>
    </row>
    <row r="17" spans="1:15" x14ac:dyDescent="0.15">
      <c r="A17">
        <v>2016</v>
      </c>
      <c r="B17">
        <v>5</v>
      </c>
      <c r="C17">
        <v>5</v>
      </c>
      <c r="D17">
        <v>0</v>
      </c>
      <c r="E17">
        <v>0</v>
      </c>
      <c r="F17">
        <v>112</v>
      </c>
      <c r="G17">
        <v>0</v>
      </c>
      <c r="H17">
        <v>0</v>
      </c>
      <c r="I17" s="10">
        <f>IF(C17-D17=0,"--",F17/(C17-D17))</f>
        <v>22.4</v>
      </c>
      <c r="J17">
        <v>44</v>
      </c>
      <c r="M17">
        <v>7</v>
      </c>
      <c r="N17">
        <v>0</v>
      </c>
      <c r="O17">
        <v>7</v>
      </c>
    </row>
    <row r="18" spans="1:15" x14ac:dyDescent="0.15">
      <c r="A18">
        <v>2021</v>
      </c>
      <c r="B18">
        <v>1</v>
      </c>
      <c r="C18">
        <v>2</v>
      </c>
      <c r="D18">
        <v>1</v>
      </c>
      <c r="E18">
        <v>0</v>
      </c>
      <c r="F18">
        <v>29</v>
      </c>
      <c r="G18">
        <v>0</v>
      </c>
      <c r="H18">
        <v>0</v>
      </c>
      <c r="I18" s="1">
        <f>IF(C18-D18=0,"--",F18/(C18-D18))</f>
        <v>29</v>
      </c>
      <c r="J18">
        <v>24</v>
      </c>
      <c r="K18" t="s">
        <v>335</v>
      </c>
      <c r="M18">
        <v>0</v>
      </c>
      <c r="N18">
        <v>0</v>
      </c>
      <c r="O18">
        <v>0</v>
      </c>
    </row>
    <row r="19" spans="1:15" x14ac:dyDescent="0.15">
      <c r="A19">
        <v>2024</v>
      </c>
      <c r="B19">
        <v>1</v>
      </c>
      <c r="C19">
        <v>1</v>
      </c>
      <c r="D19">
        <v>0</v>
      </c>
      <c r="E19">
        <v>1</v>
      </c>
      <c r="F19">
        <v>0</v>
      </c>
      <c r="G19">
        <v>0</v>
      </c>
      <c r="H19">
        <v>0</v>
      </c>
      <c r="I19" s="1">
        <f>IF(C19-D19=0,"--",F19/(C19-D19))</f>
        <v>0</v>
      </c>
      <c r="J19">
        <v>0</v>
      </c>
      <c r="K19" t="s">
        <v>388</v>
      </c>
      <c r="M19">
        <v>0</v>
      </c>
      <c r="N19">
        <v>0</v>
      </c>
      <c r="O19">
        <v>0</v>
      </c>
    </row>
    <row r="20" spans="1:15" x14ac:dyDescent="0.15">
      <c r="I20" s="9"/>
    </row>
    <row r="21" spans="1:15" x14ac:dyDescent="0.15">
      <c r="A21" t="s">
        <v>142</v>
      </c>
      <c r="B21" s="9">
        <f t="shared" ref="B21:H21" si="1">SUM(B7:B20)</f>
        <v>124</v>
      </c>
      <c r="C21" s="9">
        <f t="shared" si="1"/>
        <v>122</v>
      </c>
      <c r="D21" s="9">
        <f t="shared" si="1"/>
        <v>21</v>
      </c>
      <c r="E21" s="9">
        <f t="shared" si="1"/>
        <v>9</v>
      </c>
      <c r="F21" s="9">
        <f t="shared" si="1"/>
        <v>3596</v>
      </c>
      <c r="G21" s="9">
        <f t="shared" si="1"/>
        <v>5</v>
      </c>
      <c r="H21" s="9">
        <f t="shared" si="1"/>
        <v>23</v>
      </c>
      <c r="I21" s="10">
        <f>F21/(C21-D21)</f>
        <v>35.603960396039604</v>
      </c>
      <c r="J21">
        <f>MAX(J7:J20)</f>
        <v>117</v>
      </c>
      <c r="K21" t="str">
        <f ca="1">IF(OFFSET($J$6,MATCH($J21,OFFSET($J$7,0,0,$A$4),0),1,1,1)="","",OFFSET($J$6,MATCH($J21,OFFSET($J$7,0,0,$A$4),0),1,1,1))</f>
        <v>NO</v>
      </c>
      <c r="L21" t="str">
        <f ca="1">IF(OFFSET($J$6,MATCH($J21,OFFSET($J$7,0,0,$A$4),0),2,1,1)="","",OFFSET($J$6,MATCH($J21,OFFSET($J$7,0,0,$A$4),0),2,1,1))</f>
        <v>Canfield</v>
      </c>
      <c r="M21" s="9">
        <f t="shared" ref="M21:N21" si="2">SUM(M7:M20)</f>
        <v>49</v>
      </c>
      <c r="N21" s="9">
        <f t="shared" si="2"/>
        <v>3</v>
      </c>
      <c r="O21" s="9">
        <f>SUM(O7:O20)</f>
        <v>52</v>
      </c>
    </row>
    <row r="22" spans="1:15" x14ac:dyDescent="0.15">
      <c r="H22" s="10"/>
    </row>
    <row r="23" spans="1:15" x14ac:dyDescent="0.15">
      <c r="H23" s="10"/>
    </row>
    <row r="24" spans="1:15" x14ac:dyDescent="0.15">
      <c r="H24" s="10"/>
    </row>
    <row r="25" spans="1:15" x14ac:dyDescent="0.15">
      <c r="H25" s="10"/>
    </row>
    <row r="26" spans="1:15" x14ac:dyDescent="0.15">
      <c r="H26" s="10"/>
    </row>
    <row r="27" spans="1:15" x14ac:dyDescent="0.15">
      <c r="H27" s="10"/>
    </row>
    <row r="28" spans="1:15" x14ac:dyDescent="0.15">
      <c r="H28" s="10"/>
    </row>
    <row r="29" spans="1:15" x14ac:dyDescent="0.15">
      <c r="H29" s="10"/>
    </row>
    <row r="30" spans="1:15" x14ac:dyDescent="0.15">
      <c r="H30" s="10"/>
    </row>
    <row r="31" spans="1:15" x14ac:dyDescent="0.15">
      <c r="H31" s="10"/>
    </row>
    <row r="32" spans="1:15" x14ac:dyDescent="0.15">
      <c r="H32" s="10"/>
    </row>
    <row r="33" spans="1:10" x14ac:dyDescent="0.15">
      <c r="H33" s="10"/>
    </row>
    <row r="34" spans="1:10" x14ac:dyDescent="0.15">
      <c r="H34" s="10"/>
    </row>
    <row r="35" spans="1:10" x14ac:dyDescent="0.15">
      <c r="H35" s="10"/>
    </row>
    <row r="36" spans="1:10" x14ac:dyDescent="0.15">
      <c r="H36" s="10"/>
    </row>
    <row r="37" spans="1:10" x14ac:dyDescent="0.15">
      <c r="H37" s="10"/>
    </row>
    <row r="38" spans="1:10" x14ac:dyDescent="0.15">
      <c r="H38" s="10"/>
    </row>
    <row r="39" spans="1:10" x14ac:dyDescent="0.15">
      <c r="H39" s="10"/>
    </row>
    <row r="40" spans="1:10" x14ac:dyDescent="0.15">
      <c r="H40" s="10"/>
    </row>
    <row r="43" spans="1:10" x14ac:dyDescent="0.15">
      <c r="A43" s="5" t="s">
        <v>118</v>
      </c>
    </row>
    <row r="44" spans="1:10" x14ac:dyDescent="0.15">
      <c r="A44" s="5"/>
    </row>
    <row r="45" spans="1:10" x14ac:dyDescent="0.15">
      <c r="A45" t="s">
        <v>99</v>
      </c>
      <c r="B45" t="s">
        <v>112</v>
      </c>
      <c r="C45" t="s">
        <v>59</v>
      </c>
      <c r="D45" t="s">
        <v>60</v>
      </c>
      <c r="E45" t="s">
        <v>34</v>
      </c>
      <c r="F45" t="s">
        <v>62</v>
      </c>
      <c r="G45" s="1" t="s">
        <v>115</v>
      </c>
      <c r="H45" s="1" t="s">
        <v>113</v>
      </c>
      <c r="I45" s="1" t="s">
        <v>114</v>
      </c>
      <c r="J45" s="1" t="s">
        <v>61</v>
      </c>
    </row>
    <row r="46" spans="1:10" x14ac:dyDescent="0.15">
      <c r="A46">
        <v>2006</v>
      </c>
      <c r="B46">
        <v>68</v>
      </c>
      <c r="C46">
        <v>8</v>
      </c>
      <c r="D46">
        <v>14</v>
      </c>
      <c r="E46">
        <v>245</v>
      </c>
      <c r="G46" s="10">
        <f t="shared" ref="G46:G51" si="3">IF(ISERROR(E46/B46),"N/A",E46/B46)</f>
        <v>3.6029411764705883</v>
      </c>
      <c r="H46" s="10">
        <f t="shared" ref="H46:H51" si="4">IF(ISERROR((B46*6)/D46),"N/A",(B46*6)/D46)</f>
        <v>29.142857142857142</v>
      </c>
      <c r="I46" s="10">
        <f t="shared" ref="I46:I58" si="5">IF(ISERROR(E46/D46),"N/A",E46/D46)</f>
        <v>17.5</v>
      </c>
      <c r="J46" s="3" t="s">
        <v>69</v>
      </c>
    </row>
    <row r="47" spans="1:10" x14ac:dyDescent="0.15">
      <c r="A47">
        <v>2007</v>
      </c>
      <c r="B47">
        <v>46.1</v>
      </c>
      <c r="C47">
        <v>7</v>
      </c>
      <c r="D47">
        <v>15</v>
      </c>
      <c r="E47">
        <v>153</v>
      </c>
      <c r="F47">
        <v>1</v>
      </c>
      <c r="G47" s="10">
        <f t="shared" si="3"/>
        <v>3.3188720173535793</v>
      </c>
      <c r="H47" s="10">
        <f t="shared" si="4"/>
        <v>18.440000000000001</v>
      </c>
      <c r="I47" s="10">
        <f t="shared" si="5"/>
        <v>10.199999999999999</v>
      </c>
      <c r="J47" s="3" t="s">
        <v>202</v>
      </c>
    </row>
    <row r="48" spans="1:10" x14ac:dyDescent="0.15">
      <c r="A48">
        <v>2008</v>
      </c>
      <c r="B48">
        <v>94.4</v>
      </c>
      <c r="C48">
        <v>12</v>
      </c>
      <c r="D48">
        <v>19</v>
      </c>
      <c r="E48">
        <v>361</v>
      </c>
      <c r="F48"/>
      <c r="G48" s="10">
        <f t="shared" si="3"/>
        <v>3.824152542372881</v>
      </c>
      <c r="H48" s="10">
        <f t="shared" si="4"/>
        <v>29.810526315789478</v>
      </c>
      <c r="I48" s="10">
        <f t="shared" si="5"/>
        <v>19</v>
      </c>
      <c r="J48" s="3" t="s">
        <v>199</v>
      </c>
    </row>
    <row r="49" spans="1:10" x14ac:dyDescent="0.15">
      <c r="A49">
        <v>2009</v>
      </c>
      <c r="B49">
        <v>64</v>
      </c>
      <c r="C49">
        <v>9</v>
      </c>
      <c r="D49">
        <v>7</v>
      </c>
      <c r="E49">
        <v>262</v>
      </c>
      <c r="F49"/>
      <c r="G49" s="10">
        <f t="shared" si="3"/>
        <v>4.09375</v>
      </c>
      <c r="H49" s="10">
        <f t="shared" si="4"/>
        <v>54.857142857142854</v>
      </c>
      <c r="I49" s="10">
        <f t="shared" si="5"/>
        <v>37.428571428571431</v>
      </c>
      <c r="J49" s="3" t="s">
        <v>69</v>
      </c>
    </row>
    <row r="50" spans="1:10" x14ac:dyDescent="0.15">
      <c r="A50">
        <v>2010</v>
      </c>
      <c r="B50">
        <v>84</v>
      </c>
      <c r="C50">
        <v>12</v>
      </c>
      <c r="D50">
        <v>24</v>
      </c>
      <c r="E50">
        <v>345</v>
      </c>
      <c r="F50">
        <v>1</v>
      </c>
      <c r="G50" s="10">
        <f t="shared" si="3"/>
        <v>4.1071428571428568</v>
      </c>
      <c r="H50" s="10">
        <f t="shared" si="4"/>
        <v>21</v>
      </c>
      <c r="I50" s="10">
        <f t="shared" si="5"/>
        <v>14.375</v>
      </c>
      <c r="J50" s="3" t="s">
        <v>178</v>
      </c>
    </row>
    <row r="51" spans="1:10" x14ac:dyDescent="0.15">
      <c r="A51">
        <v>2011</v>
      </c>
      <c r="B51">
        <v>55.2</v>
      </c>
      <c r="C51">
        <v>9</v>
      </c>
      <c r="D51">
        <v>11</v>
      </c>
      <c r="E51">
        <v>239</v>
      </c>
      <c r="F51"/>
      <c r="G51" s="10">
        <f t="shared" si="3"/>
        <v>4.3297101449275361</v>
      </c>
      <c r="H51" s="10">
        <f t="shared" si="4"/>
        <v>30.109090909090913</v>
      </c>
      <c r="I51" s="10">
        <f t="shared" si="5"/>
        <v>21.727272727272727</v>
      </c>
      <c r="J51" s="3" t="s">
        <v>179</v>
      </c>
    </row>
    <row r="52" spans="1:10" x14ac:dyDescent="0.15">
      <c r="A52">
        <v>2012</v>
      </c>
      <c r="B52">
        <v>15.2</v>
      </c>
      <c r="C52">
        <v>2</v>
      </c>
      <c r="D52">
        <v>4</v>
      </c>
      <c r="E52">
        <v>65</v>
      </c>
      <c r="F52"/>
      <c r="G52" s="10">
        <f t="shared" ref="G52:G57" si="6">IF(ISERROR(E52/B52),"N/A",E52/B52)</f>
        <v>4.2763157894736841</v>
      </c>
      <c r="H52" s="10">
        <f t="shared" ref="H52:H57" si="7">IF(ISERROR((B52*6)/D52),"N/A",(B52*6)/D52)</f>
        <v>22.799999999999997</v>
      </c>
      <c r="I52" s="10">
        <f t="shared" si="5"/>
        <v>16.25</v>
      </c>
      <c r="J52" s="3" t="s">
        <v>180</v>
      </c>
    </row>
    <row r="53" spans="1:10" x14ac:dyDescent="0.15">
      <c r="A53">
        <v>2013</v>
      </c>
      <c r="B53">
        <v>56.4</v>
      </c>
      <c r="C53">
        <v>5</v>
      </c>
      <c r="D53">
        <v>9</v>
      </c>
      <c r="E53">
        <v>314</v>
      </c>
      <c r="F53"/>
      <c r="G53" s="10">
        <f t="shared" si="6"/>
        <v>5.5673758865248226</v>
      </c>
      <c r="H53" s="10">
        <f t="shared" si="7"/>
        <v>37.599999999999994</v>
      </c>
      <c r="I53" s="10">
        <f t="shared" si="5"/>
        <v>34.888888888888886</v>
      </c>
      <c r="J53" s="3" t="s">
        <v>191</v>
      </c>
    </row>
    <row r="54" spans="1:10" x14ac:dyDescent="0.15">
      <c r="A54">
        <v>2014</v>
      </c>
      <c r="B54">
        <v>78.099999999999994</v>
      </c>
      <c r="C54">
        <v>9</v>
      </c>
      <c r="D54">
        <v>15</v>
      </c>
      <c r="E54">
        <v>275</v>
      </c>
      <c r="F54"/>
      <c r="G54" s="10">
        <f t="shared" si="6"/>
        <v>3.5211267605633805</v>
      </c>
      <c r="H54" s="10">
        <f t="shared" si="7"/>
        <v>31.24</v>
      </c>
      <c r="I54" s="10">
        <f t="shared" si="5"/>
        <v>18.333333333333332</v>
      </c>
      <c r="J54" s="3" t="s">
        <v>180</v>
      </c>
    </row>
    <row r="55" spans="1:10" x14ac:dyDescent="0.15">
      <c r="A55">
        <v>2015</v>
      </c>
      <c r="B55">
        <v>62</v>
      </c>
      <c r="C55">
        <v>10</v>
      </c>
      <c r="D55">
        <v>12</v>
      </c>
      <c r="E55">
        <v>299</v>
      </c>
      <c r="F55"/>
      <c r="G55" s="10">
        <f t="shared" si="6"/>
        <v>4.82258064516129</v>
      </c>
      <c r="H55" s="10">
        <f t="shared" si="7"/>
        <v>31</v>
      </c>
      <c r="I55" s="10">
        <f t="shared" si="5"/>
        <v>24.916666666666668</v>
      </c>
      <c r="J55" s="3" t="s">
        <v>217</v>
      </c>
    </row>
    <row r="56" spans="1:10" x14ac:dyDescent="0.15">
      <c r="A56">
        <v>2016</v>
      </c>
      <c r="B56">
        <v>15</v>
      </c>
      <c r="C56">
        <v>3</v>
      </c>
      <c r="D56">
        <v>5</v>
      </c>
      <c r="E56">
        <v>90</v>
      </c>
      <c r="F56">
        <v>0</v>
      </c>
      <c r="G56" s="10">
        <f t="shared" si="6"/>
        <v>6</v>
      </c>
      <c r="H56" s="10">
        <f t="shared" si="7"/>
        <v>18</v>
      </c>
      <c r="I56" s="10">
        <f t="shared" si="5"/>
        <v>18</v>
      </c>
      <c r="J56" s="3" t="s">
        <v>77</v>
      </c>
    </row>
    <row r="57" spans="1:10" x14ac:dyDescent="0.15">
      <c r="A57">
        <v>2021</v>
      </c>
      <c r="B57">
        <v>0</v>
      </c>
      <c r="C57">
        <v>0</v>
      </c>
      <c r="D57">
        <v>0</v>
      </c>
      <c r="E57">
        <v>0</v>
      </c>
      <c r="F57">
        <v>0</v>
      </c>
      <c r="G57" s="10" t="str">
        <f t="shared" si="6"/>
        <v>N/A</v>
      </c>
      <c r="H57" s="10" t="str">
        <f t="shared" si="7"/>
        <v>N/A</v>
      </c>
      <c r="I57" s="10" t="str">
        <f t="shared" si="5"/>
        <v>N/A</v>
      </c>
      <c r="J57" s="3" t="s">
        <v>498</v>
      </c>
    </row>
    <row r="58" spans="1:10" x14ac:dyDescent="0.15">
      <c r="A58">
        <v>2024</v>
      </c>
      <c r="B58">
        <v>10</v>
      </c>
      <c r="C58">
        <v>4</v>
      </c>
      <c r="D58">
        <v>3</v>
      </c>
      <c r="E58">
        <v>19</v>
      </c>
      <c r="F58">
        <v>0</v>
      </c>
      <c r="G58" s="10">
        <f t="shared" ref="G58" si="8">IF(ISERROR(E58/B58),"N/A",E58/B58)</f>
        <v>1.9</v>
      </c>
      <c r="H58" s="10">
        <f t="shared" ref="H58" si="9">IF(ISERROR((B58*6)/D58),"N/A",(B58*6)/D58)</f>
        <v>20</v>
      </c>
      <c r="I58" s="10">
        <f t="shared" si="5"/>
        <v>6.333333333333333</v>
      </c>
      <c r="J58" s="3" t="s">
        <v>596</v>
      </c>
    </row>
    <row r="59" spans="1:10" x14ac:dyDescent="0.15">
      <c r="B59"/>
      <c r="C59"/>
      <c r="D59"/>
      <c r="E59"/>
      <c r="F59"/>
      <c r="G59" s="1"/>
      <c r="H59" s="1"/>
      <c r="I59" s="1"/>
    </row>
    <row r="60" spans="1:10" x14ac:dyDescent="0.15">
      <c r="A60" t="s">
        <v>55</v>
      </c>
      <c r="B60">
        <f>SUM(B46:B59)</f>
        <v>648.4</v>
      </c>
      <c r="C60">
        <f>SUM(C46:C59)</f>
        <v>90</v>
      </c>
      <c r="D60">
        <f>SUM(D46:D59)</f>
        <v>138</v>
      </c>
      <c r="E60">
        <f>SUM(E46:E59)</f>
        <v>2667</v>
      </c>
      <c r="F60">
        <f>SUM(F46:F59)</f>
        <v>2</v>
      </c>
      <c r="G60" s="1">
        <f>E60/B60</f>
        <v>4.1132017273288097</v>
      </c>
      <c r="H60" s="1">
        <f>(B60*6)/D60</f>
        <v>28.191304347826083</v>
      </c>
      <c r="I60" s="1">
        <f>E60/D60</f>
        <v>19.326086956521738</v>
      </c>
      <c r="J60" s="3" t="s">
        <v>202</v>
      </c>
    </row>
  </sheetData>
  <hyperlinks>
    <hyperlink ref="A1" location="'Overall ave'!A1" display="(back to front sheet)" xr:uid="{00000000-0004-0000-0E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/>
  <dimension ref="A1:L53"/>
  <sheetViews>
    <sheetView zoomScale="125" zoomScaleNormal="125" zoomScalePageLayoutView="125" workbookViewId="0">
      <selection activeCell="B9" sqref="B9"/>
    </sheetView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  <c r="C1" s="9" t="s">
        <v>262</v>
      </c>
    </row>
    <row r="2" spans="1:12" x14ac:dyDescent="0.15">
      <c r="A2" s="5" t="s">
        <v>144</v>
      </c>
      <c r="B2" s="5" t="s">
        <v>146</v>
      </c>
    </row>
    <row r="3" spans="1:12" x14ac:dyDescent="0.15">
      <c r="A3" s="5" t="s">
        <v>108</v>
      </c>
      <c r="B3" s="15"/>
    </row>
    <row r="4" spans="1:12" x14ac:dyDescent="0.15">
      <c r="A4" s="9">
        <f>COUNTA(A8:A17)</f>
        <v>9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5</v>
      </c>
      <c r="L4" s="9">
        <v>7</v>
      </c>
    </row>
    <row r="5" spans="1:12" x14ac:dyDescent="0.15">
      <c r="A5" s="9">
        <f>COUNTA(A43:A52)</f>
        <v>9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  <c r="L5" s="9"/>
    </row>
    <row r="6" spans="1:12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264</v>
      </c>
    </row>
    <row r="7" spans="1:12" x14ac:dyDescent="0.15">
      <c r="A7">
        <v>2006</v>
      </c>
      <c r="B7" s="9">
        <v>1</v>
      </c>
      <c r="C7" s="9">
        <v>1</v>
      </c>
      <c r="D7" s="9">
        <v>0</v>
      </c>
      <c r="E7" s="9">
        <v>1</v>
      </c>
      <c r="F7" s="9">
        <v>0</v>
      </c>
      <c r="I7" s="9"/>
      <c r="J7" s="9"/>
      <c r="L7">
        <v>0</v>
      </c>
    </row>
    <row r="8" spans="1:12" x14ac:dyDescent="0.15">
      <c r="A8">
        <v>2009</v>
      </c>
      <c r="B8" s="9">
        <v>1</v>
      </c>
      <c r="C8" s="9">
        <v>0</v>
      </c>
      <c r="D8" s="9">
        <v>0</v>
      </c>
      <c r="E8" s="9">
        <v>0</v>
      </c>
      <c r="F8" s="9">
        <v>0</v>
      </c>
      <c r="I8" s="9"/>
      <c r="J8" s="9"/>
      <c r="L8">
        <v>0</v>
      </c>
    </row>
    <row r="9" spans="1:12" x14ac:dyDescent="0.15">
      <c r="A9">
        <v>2010</v>
      </c>
      <c r="I9" s="9"/>
      <c r="J9" s="9"/>
    </row>
    <row r="10" spans="1:12" x14ac:dyDescent="0.15">
      <c r="A10">
        <v>2011</v>
      </c>
      <c r="B10">
        <v>15</v>
      </c>
      <c r="C10">
        <v>9</v>
      </c>
      <c r="D10">
        <v>2</v>
      </c>
      <c r="E10">
        <v>1</v>
      </c>
      <c r="F10">
        <v>198</v>
      </c>
      <c r="G10"/>
      <c r="H10">
        <v>2</v>
      </c>
      <c r="I10" s="1">
        <f>IF(C10=0,"",ROUND(F10/(C10-D10),3))</f>
        <v>28.286000000000001</v>
      </c>
      <c r="J10">
        <v>76</v>
      </c>
      <c r="L10">
        <v>5</v>
      </c>
    </row>
    <row r="11" spans="1:12" x14ac:dyDescent="0.15">
      <c r="A11">
        <v>2012</v>
      </c>
      <c r="B11" s="9">
        <v>8</v>
      </c>
      <c r="C11" s="9">
        <v>5</v>
      </c>
      <c r="D11" s="9">
        <v>1</v>
      </c>
      <c r="E11" s="9">
        <v>0</v>
      </c>
      <c r="F11" s="9">
        <v>48</v>
      </c>
      <c r="G11"/>
      <c r="I11" s="1">
        <f>IF(OR(C11=0,C11-D11=0),"--",ROUND(F11/(C11-D11),3))</f>
        <v>12</v>
      </c>
      <c r="J11" s="9">
        <v>18</v>
      </c>
      <c r="L11">
        <v>2</v>
      </c>
    </row>
    <row r="12" spans="1:12" x14ac:dyDescent="0.15">
      <c r="A12">
        <v>2013</v>
      </c>
      <c r="B12">
        <v>2</v>
      </c>
      <c r="C12">
        <v>2</v>
      </c>
      <c r="D12">
        <v>2</v>
      </c>
      <c r="E12" s="9">
        <v>0</v>
      </c>
      <c r="F12">
        <v>38</v>
      </c>
      <c r="G12"/>
      <c r="I12" s="4" t="str">
        <f>IF(OR(C12=0,C12-D12=0),"--",ROUND(F12/(C12-D12),3))</f>
        <v>--</v>
      </c>
      <c r="J12" s="9">
        <v>17</v>
      </c>
      <c r="L12">
        <v>2</v>
      </c>
    </row>
    <row r="13" spans="1:12" x14ac:dyDescent="0.15">
      <c r="A13">
        <v>2014</v>
      </c>
      <c r="B13" s="9">
        <v>2</v>
      </c>
      <c r="C13" s="9">
        <v>2</v>
      </c>
      <c r="D13" s="9">
        <v>0</v>
      </c>
      <c r="E13" s="9">
        <v>0</v>
      </c>
      <c r="F13" s="9">
        <v>72</v>
      </c>
      <c r="G13"/>
      <c r="I13" s="1">
        <f>IF(OR(C13=0,C13-D13=0),"--",ROUND(F13/(C13-D13),3))</f>
        <v>36</v>
      </c>
      <c r="J13" s="9">
        <v>36</v>
      </c>
      <c r="L13">
        <v>1</v>
      </c>
    </row>
    <row r="14" spans="1:12" x14ac:dyDescent="0.15">
      <c r="A14">
        <v>2015</v>
      </c>
      <c r="B14" s="9">
        <v>3</v>
      </c>
      <c r="C14" s="9">
        <v>3</v>
      </c>
      <c r="D14" s="9">
        <v>2</v>
      </c>
      <c r="E14" s="9">
        <v>0</v>
      </c>
      <c r="F14" s="9">
        <v>64</v>
      </c>
      <c r="G14"/>
      <c r="I14" s="1">
        <f>IF(OR(C14=0,C14-D14=0),"--",ROUND(F14/(C14-D14),3))</f>
        <v>64</v>
      </c>
      <c r="J14" s="9">
        <v>32</v>
      </c>
      <c r="L14">
        <v>0</v>
      </c>
    </row>
    <row r="15" spans="1:12" x14ac:dyDescent="0.15">
      <c r="A15">
        <v>2016</v>
      </c>
      <c r="B15">
        <v>4</v>
      </c>
      <c r="C15">
        <v>3</v>
      </c>
      <c r="D15">
        <v>2</v>
      </c>
      <c r="E15">
        <v>0</v>
      </c>
      <c r="F15">
        <v>44</v>
      </c>
      <c r="G15">
        <v>0</v>
      </c>
      <c r="H15">
        <v>0</v>
      </c>
      <c r="I15" s="10">
        <f>IF(C15-D15=0,"--",F15/(C15-D15))</f>
        <v>44</v>
      </c>
      <c r="J15">
        <v>21</v>
      </c>
      <c r="L15">
        <v>2</v>
      </c>
    </row>
    <row r="16" spans="1:12" x14ac:dyDescent="0.15">
      <c r="A16">
        <v>2017</v>
      </c>
      <c r="B16">
        <v>1</v>
      </c>
      <c r="C16">
        <v>1</v>
      </c>
      <c r="D16">
        <v>0</v>
      </c>
      <c r="E16">
        <v>0</v>
      </c>
      <c r="F16">
        <v>5</v>
      </c>
      <c r="G16">
        <v>0</v>
      </c>
      <c r="H16">
        <v>0</v>
      </c>
      <c r="I16" s="1">
        <v>5</v>
      </c>
      <c r="J16">
        <v>5</v>
      </c>
      <c r="L16" s="3" t="s">
        <v>231</v>
      </c>
    </row>
    <row r="17" spans="1:12" x14ac:dyDescent="0.15">
      <c r="I17" s="9"/>
    </row>
    <row r="18" spans="1:12" x14ac:dyDescent="0.15">
      <c r="A18" t="s">
        <v>142</v>
      </c>
      <c r="B18" s="9">
        <f>SUM(B7:B17)</f>
        <v>37</v>
      </c>
      <c r="C18" s="9">
        <f t="shared" ref="C18:H18" si="0">SUM(C7:C17)</f>
        <v>26</v>
      </c>
      <c r="D18" s="9">
        <f t="shared" si="0"/>
        <v>9</v>
      </c>
      <c r="E18" s="9">
        <f t="shared" si="0"/>
        <v>2</v>
      </c>
      <c r="F18" s="9">
        <f t="shared" si="0"/>
        <v>469</v>
      </c>
      <c r="G18" s="9">
        <f t="shared" si="0"/>
        <v>0</v>
      </c>
      <c r="H18" s="9">
        <f t="shared" si="0"/>
        <v>2</v>
      </c>
      <c r="I18" s="10">
        <f>F18/(C18-D18)</f>
        <v>27.588235294117649</v>
      </c>
      <c r="J18">
        <f>MAX(J7:J17)</f>
        <v>76</v>
      </c>
      <c r="L18" s="9">
        <f>SUM(L7:L17)</f>
        <v>12</v>
      </c>
    </row>
    <row r="19" spans="1:12" x14ac:dyDescent="0.15">
      <c r="H19" s="10"/>
    </row>
    <row r="20" spans="1:12" x14ac:dyDescent="0.15">
      <c r="H20" s="10"/>
    </row>
    <row r="21" spans="1:12" x14ac:dyDescent="0.15">
      <c r="H21" s="10"/>
    </row>
    <row r="22" spans="1:12" x14ac:dyDescent="0.15">
      <c r="H22" s="10"/>
    </row>
    <row r="23" spans="1:12" x14ac:dyDescent="0.15">
      <c r="H23" s="10"/>
    </row>
    <row r="24" spans="1:12" x14ac:dyDescent="0.15">
      <c r="H24" s="10"/>
    </row>
    <row r="25" spans="1:12" x14ac:dyDescent="0.15">
      <c r="H25" s="10"/>
    </row>
    <row r="26" spans="1:12" x14ac:dyDescent="0.15">
      <c r="H26" s="10"/>
    </row>
    <row r="27" spans="1:12" x14ac:dyDescent="0.15">
      <c r="H27" s="10"/>
    </row>
    <row r="28" spans="1:12" x14ac:dyDescent="0.15">
      <c r="H28" s="10"/>
    </row>
    <row r="29" spans="1:12" x14ac:dyDescent="0.15">
      <c r="H29" s="10"/>
    </row>
    <row r="30" spans="1:12" x14ac:dyDescent="0.15">
      <c r="H30" s="10"/>
    </row>
    <row r="31" spans="1:12" x14ac:dyDescent="0.15">
      <c r="H31" s="10"/>
    </row>
    <row r="32" spans="1:12" x14ac:dyDescent="0.15">
      <c r="H32" s="10"/>
    </row>
    <row r="33" spans="1:10" x14ac:dyDescent="0.15">
      <c r="H33" s="10"/>
    </row>
    <row r="34" spans="1:10" x14ac:dyDescent="0.15">
      <c r="H34" s="10"/>
    </row>
    <row r="35" spans="1:10" x14ac:dyDescent="0.15">
      <c r="H35" s="10"/>
    </row>
    <row r="36" spans="1:10" x14ac:dyDescent="0.15">
      <c r="H36" s="10"/>
    </row>
    <row r="37" spans="1:10" x14ac:dyDescent="0.15">
      <c r="H37" s="10"/>
    </row>
    <row r="40" spans="1:10" x14ac:dyDescent="0.15">
      <c r="A40" s="5" t="s">
        <v>118</v>
      </c>
    </row>
    <row r="41" spans="1:10" x14ac:dyDescent="0.15">
      <c r="A41" s="5"/>
    </row>
    <row r="42" spans="1:10" x14ac:dyDescent="0.15">
      <c r="A42" t="s">
        <v>99</v>
      </c>
      <c r="B42" t="s">
        <v>112</v>
      </c>
      <c r="C42" t="s">
        <v>59</v>
      </c>
      <c r="D42" t="s">
        <v>60</v>
      </c>
      <c r="E42" t="s">
        <v>34</v>
      </c>
      <c r="F42" t="s">
        <v>62</v>
      </c>
      <c r="G42" s="1" t="s">
        <v>115</v>
      </c>
      <c r="H42" s="1" t="s">
        <v>113</v>
      </c>
      <c r="I42" s="1" t="s">
        <v>114</v>
      </c>
      <c r="J42" s="1" t="s">
        <v>61</v>
      </c>
    </row>
    <row r="43" spans="1:10" x14ac:dyDescent="0.15">
      <c r="A43">
        <v>2009</v>
      </c>
      <c r="B43">
        <v>5</v>
      </c>
      <c r="C43">
        <v>1</v>
      </c>
      <c r="D43">
        <v>2</v>
      </c>
      <c r="E43">
        <v>37</v>
      </c>
      <c r="F43">
        <v>0</v>
      </c>
      <c r="G43" s="4">
        <f>IF(ISERROR(E43/B43),"N/A",E43/B43)</f>
        <v>7.4</v>
      </c>
      <c r="H43" s="4">
        <f>IF(ISERROR((B43*6)/D43),"N/A",(B43*6)/D43)</f>
        <v>15</v>
      </c>
      <c r="I43" s="4">
        <f>IF(ISERROR(E43/D43),"N/A",E43/D43)</f>
        <v>18.5</v>
      </c>
      <c r="J43" s="3" t="s">
        <v>181</v>
      </c>
    </row>
    <row r="44" spans="1:10" x14ac:dyDescent="0.15">
      <c r="A44">
        <v>2010</v>
      </c>
      <c r="B44"/>
      <c r="C44"/>
      <c r="D44"/>
      <c r="E44"/>
      <c r="F44"/>
      <c r="G44" s="4"/>
      <c r="H44" s="4"/>
      <c r="I44" s="4"/>
      <c r="J44" s="3"/>
    </row>
    <row r="45" spans="1:10" x14ac:dyDescent="0.15">
      <c r="A45">
        <v>2011</v>
      </c>
      <c r="B45">
        <v>98</v>
      </c>
      <c r="C45">
        <v>24</v>
      </c>
      <c r="D45">
        <v>16</v>
      </c>
      <c r="E45">
        <v>337</v>
      </c>
      <c r="F45">
        <v>0</v>
      </c>
      <c r="G45" s="4">
        <f t="shared" ref="G45:G50" si="1">IF(ISERROR(E45/B45),"N/A",E45/B45)</f>
        <v>3.4387755102040818</v>
      </c>
      <c r="H45" s="4">
        <f t="shared" ref="H45:H50" si="2">IF(ISERROR((B45*6)/D45),"N/A",(B45*6)/D45)</f>
        <v>36.75</v>
      </c>
      <c r="I45" s="4">
        <f t="shared" ref="I45:I50" si="3">IF(ISERROR(E45/D45),"N/A",E45/D45)</f>
        <v>21.0625</v>
      </c>
      <c r="J45" s="3" t="s">
        <v>182</v>
      </c>
    </row>
    <row r="46" spans="1:10" x14ac:dyDescent="0.15">
      <c r="A46">
        <v>2012</v>
      </c>
      <c r="B46">
        <v>51</v>
      </c>
      <c r="C46">
        <v>9</v>
      </c>
      <c r="D46">
        <v>14</v>
      </c>
      <c r="E46">
        <v>137</v>
      </c>
      <c r="F46">
        <v>1</v>
      </c>
      <c r="G46" s="4">
        <f t="shared" si="1"/>
        <v>2.6862745098039214</v>
      </c>
      <c r="H46" s="4">
        <f t="shared" si="2"/>
        <v>21.857142857142858</v>
      </c>
      <c r="I46" s="4">
        <f t="shared" si="3"/>
        <v>9.7857142857142865</v>
      </c>
      <c r="J46" s="3" t="s">
        <v>183</v>
      </c>
    </row>
    <row r="47" spans="1:10" x14ac:dyDescent="0.15">
      <c r="A47">
        <v>2013</v>
      </c>
      <c r="B47">
        <v>18.5</v>
      </c>
      <c r="C47">
        <v>4</v>
      </c>
      <c r="D47">
        <v>5</v>
      </c>
      <c r="E47">
        <v>64</v>
      </c>
      <c r="F47">
        <v>0</v>
      </c>
      <c r="G47" s="4">
        <f t="shared" si="1"/>
        <v>3.4594594594594597</v>
      </c>
      <c r="H47" s="4">
        <f t="shared" si="2"/>
        <v>22.2</v>
      </c>
      <c r="I47" s="4">
        <f t="shared" si="3"/>
        <v>12.8</v>
      </c>
      <c r="J47" s="3" t="s">
        <v>219</v>
      </c>
    </row>
    <row r="48" spans="1:10" x14ac:dyDescent="0.15">
      <c r="A48">
        <v>2014</v>
      </c>
      <c r="B48">
        <v>12</v>
      </c>
      <c r="C48">
        <v>2</v>
      </c>
      <c r="D48">
        <v>1</v>
      </c>
      <c r="E48">
        <v>38</v>
      </c>
      <c r="F48">
        <v>0</v>
      </c>
      <c r="G48" s="4">
        <f t="shared" si="1"/>
        <v>3.1666666666666665</v>
      </c>
      <c r="H48" s="4">
        <f t="shared" si="2"/>
        <v>72</v>
      </c>
      <c r="I48" s="4">
        <f t="shared" si="3"/>
        <v>38</v>
      </c>
      <c r="J48" s="3" t="s">
        <v>190</v>
      </c>
    </row>
    <row r="49" spans="1:10" x14ac:dyDescent="0.15">
      <c r="A49">
        <v>2015</v>
      </c>
      <c r="B49">
        <v>22</v>
      </c>
      <c r="C49">
        <v>1</v>
      </c>
      <c r="D49">
        <v>2</v>
      </c>
      <c r="E49">
        <v>106</v>
      </c>
      <c r="F49">
        <v>0</v>
      </c>
      <c r="G49" s="4">
        <f t="shared" si="1"/>
        <v>4.8181818181818183</v>
      </c>
      <c r="H49" s="4">
        <f t="shared" si="2"/>
        <v>66</v>
      </c>
      <c r="I49" s="4">
        <f t="shared" si="3"/>
        <v>53</v>
      </c>
      <c r="J49" s="3" t="s">
        <v>187</v>
      </c>
    </row>
    <row r="50" spans="1:10" x14ac:dyDescent="0.15">
      <c r="A50">
        <v>2016</v>
      </c>
      <c r="B50">
        <v>19</v>
      </c>
      <c r="C50">
        <v>1</v>
      </c>
      <c r="D50">
        <v>7</v>
      </c>
      <c r="E50">
        <v>90</v>
      </c>
      <c r="F50">
        <v>0</v>
      </c>
      <c r="G50" s="4">
        <f t="shared" si="1"/>
        <v>4.7368421052631575</v>
      </c>
      <c r="H50" s="4">
        <f t="shared" si="2"/>
        <v>16.285714285714285</v>
      </c>
      <c r="I50" s="4">
        <f t="shared" si="3"/>
        <v>12.857142857142858</v>
      </c>
      <c r="J50" s="3" t="s">
        <v>13</v>
      </c>
    </row>
    <row r="51" spans="1:10" x14ac:dyDescent="0.15">
      <c r="A51">
        <v>2017</v>
      </c>
      <c r="B51">
        <v>4</v>
      </c>
      <c r="C51">
        <v>0</v>
      </c>
      <c r="D51">
        <v>1</v>
      </c>
      <c r="E51">
        <v>29</v>
      </c>
      <c r="F51">
        <v>0</v>
      </c>
      <c r="G51" s="4">
        <v>7.25</v>
      </c>
      <c r="H51" s="4">
        <v>24</v>
      </c>
      <c r="I51" s="4">
        <v>29</v>
      </c>
      <c r="J51" s="3" t="s">
        <v>96</v>
      </c>
    </row>
    <row r="52" spans="1:10" x14ac:dyDescent="0.15">
      <c r="B52"/>
      <c r="C52"/>
      <c r="D52"/>
      <c r="E52"/>
      <c r="F52"/>
      <c r="G52" s="1"/>
      <c r="H52" s="1"/>
      <c r="I52" s="1"/>
    </row>
    <row r="53" spans="1:10" x14ac:dyDescent="0.15">
      <c r="A53" t="s">
        <v>55</v>
      </c>
      <c r="B53">
        <f>SUM(B43:B52)</f>
        <v>229.5</v>
      </c>
      <c r="C53">
        <f>SUM(C43:C52)</f>
        <v>42</v>
      </c>
      <c r="D53">
        <f>SUM(D43:D52)</f>
        <v>48</v>
      </c>
      <c r="E53">
        <f>SUM(E43:E52)</f>
        <v>838</v>
      </c>
      <c r="F53">
        <f>SUM(F43:F52)</f>
        <v>1</v>
      </c>
      <c r="G53" s="4">
        <f>E53/B53</f>
        <v>3.6514161220043575</v>
      </c>
      <c r="H53" s="4">
        <f>(B53*6)/D53</f>
        <v>28.6875</v>
      </c>
      <c r="I53" s="4">
        <f>E53/D53</f>
        <v>17.458333333333332</v>
      </c>
      <c r="J53" s="3" t="s">
        <v>183</v>
      </c>
    </row>
  </sheetData>
  <hyperlinks>
    <hyperlink ref="A1" location="'Overall ave'!A1" display="(back to front sheet)" xr:uid="{00000000-0004-0000-0F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49"/>
  <sheetViews>
    <sheetView zoomScale="110" zoomScaleNormal="110" workbookViewId="0">
      <pane ySplit="2" topLeftCell="A21" activePane="bottomLeft" state="frozen"/>
      <selection pane="bottomLeft" activeCell="A43" sqref="A43"/>
    </sheetView>
  </sheetViews>
  <sheetFormatPr defaultColWidth="8.76171875" defaultRowHeight="12.75" x14ac:dyDescent="0.15"/>
  <cols>
    <col min="2" max="2" width="9.16796875" style="3" customWidth="1"/>
    <col min="3" max="3" width="9.16796875" style="4" customWidth="1"/>
    <col min="4" max="6" width="9.16796875" style="3" customWidth="1"/>
    <col min="7" max="7" width="10.11328125" style="3" customWidth="1"/>
    <col min="8" max="8" width="9.16796875" style="3" customWidth="1"/>
  </cols>
  <sheetData>
    <row r="1" spans="1:8" x14ac:dyDescent="0.15">
      <c r="A1" s="5" t="s">
        <v>98</v>
      </c>
    </row>
    <row r="2" spans="1:8" x14ac:dyDescent="0.15">
      <c r="A2" t="s">
        <v>99</v>
      </c>
      <c r="B2" s="3" t="s">
        <v>100</v>
      </c>
      <c r="C2" s="4" t="s">
        <v>101</v>
      </c>
      <c r="D2" s="3" t="s">
        <v>102</v>
      </c>
      <c r="E2" s="3" t="s">
        <v>103</v>
      </c>
      <c r="F2" s="3" t="s">
        <v>106</v>
      </c>
      <c r="G2" s="3" t="s">
        <v>105</v>
      </c>
      <c r="H2" s="3" t="s">
        <v>104</v>
      </c>
    </row>
    <row r="3" spans="1:8" x14ac:dyDescent="0.15">
      <c r="A3">
        <v>1985</v>
      </c>
      <c r="B3" s="8">
        <f>SUM(C3:F3)</f>
        <v>23</v>
      </c>
      <c r="C3" s="8">
        <v>12</v>
      </c>
      <c r="D3" s="3">
        <v>5</v>
      </c>
      <c r="E3" s="3">
        <v>6</v>
      </c>
      <c r="G3" s="3">
        <v>3</v>
      </c>
      <c r="H3" s="3">
        <v>0</v>
      </c>
    </row>
    <row r="4" spans="1:8" x14ac:dyDescent="0.15">
      <c r="A4">
        <v>1986</v>
      </c>
      <c r="C4" s="8"/>
    </row>
    <row r="5" spans="1:8" x14ac:dyDescent="0.15">
      <c r="A5">
        <v>1987</v>
      </c>
      <c r="B5" s="8">
        <f>SUM(C5:F5)</f>
        <v>23</v>
      </c>
      <c r="C5" s="8">
        <v>9</v>
      </c>
      <c r="D5" s="3">
        <v>8</v>
      </c>
      <c r="E5" s="3">
        <v>6</v>
      </c>
    </row>
    <row r="6" spans="1:8" x14ac:dyDescent="0.15">
      <c r="A6">
        <v>1988</v>
      </c>
      <c r="B6" s="8">
        <f>SUM(C6:F6)</f>
        <v>30</v>
      </c>
      <c r="C6" s="8">
        <v>14</v>
      </c>
      <c r="D6" s="3">
        <v>12</v>
      </c>
      <c r="E6" s="3">
        <v>4</v>
      </c>
      <c r="H6" s="3">
        <v>9</v>
      </c>
    </row>
    <row r="7" spans="1:8" x14ac:dyDescent="0.15">
      <c r="A7">
        <v>1989</v>
      </c>
      <c r="C7" s="8"/>
    </row>
    <row r="8" spans="1:8" x14ac:dyDescent="0.15">
      <c r="A8">
        <v>1990</v>
      </c>
      <c r="B8" s="8">
        <f t="shared" ref="B8:B13" si="0">SUM(C8:F8)</f>
        <v>26</v>
      </c>
      <c r="C8" s="8">
        <v>9</v>
      </c>
      <c r="D8" s="3">
        <v>9</v>
      </c>
      <c r="E8" s="3">
        <v>8</v>
      </c>
      <c r="H8" s="3">
        <v>4</v>
      </c>
    </row>
    <row r="9" spans="1:8" x14ac:dyDescent="0.15">
      <c r="A9">
        <v>1991</v>
      </c>
      <c r="B9" s="8">
        <f t="shared" si="0"/>
        <v>25</v>
      </c>
      <c r="C9" s="8">
        <v>6</v>
      </c>
      <c r="D9" s="3">
        <v>11</v>
      </c>
      <c r="E9" s="3">
        <v>7</v>
      </c>
      <c r="F9" s="3">
        <v>1</v>
      </c>
      <c r="H9" s="3">
        <v>7</v>
      </c>
    </row>
    <row r="10" spans="1:8" x14ac:dyDescent="0.15">
      <c r="A10">
        <v>1992</v>
      </c>
      <c r="B10" s="8">
        <f t="shared" si="0"/>
        <v>26</v>
      </c>
      <c r="C10" s="8">
        <v>6</v>
      </c>
      <c r="D10" s="3">
        <v>13</v>
      </c>
      <c r="E10" s="3">
        <v>6</v>
      </c>
      <c r="F10" s="3">
        <v>1</v>
      </c>
      <c r="H10" s="3">
        <v>7</v>
      </c>
    </row>
    <row r="11" spans="1:8" x14ac:dyDescent="0.15">
      <c r="A11">
        <v>1993</v>
      </c>
      <c r="B11" s="8">
        <f t="shared" si="0"/>
        <v>29</v>
      </c>
      <c r="C11" s="8">
        <v>7</v>
      </c>
      <c r="D11" s="3">
        <v>14</v>
      </c>
      <c r="E11" s="3">
        <v>8</v>
      </c>
      <c r="H11" s="3">
        <v>7</v>
      </c>
    </row>
    <row r="12" spans="1:8" x14ac:dyDescent="0.15">
      <c r="A12">
        <v>1994</v>
      </c>
      <c r="B12" s="8">
        <f t="shared" si="0"/>
        <v>19</v>
      </c>
      <c r="C12" s="8">
        <v>6</v>
      </c>
      <c r="D12" s="3">
        <v>11</v>
      </c>
      <c r="E12" s="3">
        <v>2</v>
      </c>
      <c r="H12" s="3">
        <v>4</v>
      </c>
    </row>
    <row r="13" spans="1:8" x14ac:dyDescent="0.15">
      <c r="A13">
        <v>1995</v>
      </c>
      <c r="B13" s="8">
        <f t="shared" si="0"/>
        <v>19</v>
      </c>
      <c r="C13" s="8">
        <v>3</v>
      </c>
      <c r="D13" s="3">
        <v>12</v>
      </c>
      <c r="E13" s="3">
        <v>4</v>
      </c>
      <c r="G13" s="3">
        <v>1</v>
      </c>
      <c r="H13" s="3">
        <v>3</v>
      </c>
    </row>
    <row r="14" spans="1:8" x14ac:dyDescent="0.15">
      <c r="A14">
        <v>1996</v>
      </c>
      <c r="C14" s="8"/>
    </row>
    <row r="15" spans="1:8" x14ac:dyDescent="0.15">
      <c r="A15">
        <v>1997</v>
      </c>
      <c r="C15" s="8"/>
    </row>
    <row r="16" spans="1:8" x14ac:dyDescent="0.15">
      <c r="A16">
        <v>1998</v>
      </c>
      <c r="B16" s="8">
        <f t="shared" ref="B16:B35" si="1">SUM(C16:F16)</f>
        <v>19</v>
      </c>
      <c r="C16" s="8">
        <v>7</v>
      </c>
      <c r="D16" s="3">
        <v>5</v>
      </c>
      <c r="E16" s="3">
        <v>7</v>
      </c>
      <c r="G16" s="3">
        <v>2</v>
      </c>
      <c r="H16" s="3">
        <v>2</v>
      </c>
    </row>
    <row r="17" spans="1:8" x14ac:dyDescent="0.15">
      <c r="A17">
        <v>1999</v>
      </c>
      <c r="B17" s="8">
        <f t="shared" si="1"/>
        <v>20</v>
      </c>
      <c r="C17" s="8">
        <v>9</v>
      </c>
      <c r="D17" s="3">
        <v>9</v>
      </c>
      <c r="E17" s="3">
        <v>2</v>
      </c>
    </row>
    <row r="18" spans="1:8" x14ac:dyDescent="0.15">
      <c r="A18">
        <v>2000</v>
      </c>
      <c r="B18" s="8">
        <f t="shared" si="1"/>
        <v>17</v>
      </c>
      <c r="C18" s="8">
        <v>8</v>
      </c>
      <c r="D18" s="3">
        <v>4</v>
      </c>
      <c r="E18" s="3">
        <v>5</v>
      </c>
      <c r="H18" s="3">
        <v>7</v>
      </c>
    </row>
    <row r="19" spans="1:8" x14ac:dyDescent="0.15">
      <c r="A19">
        <v>2001</v>
      </c>
      <c r="B19" s="8">
        <f t="shared" si="1"/>
        <v>18</v>
      </c>
      <c r="C19" s="8">
        <v>6</v>
      </c>
      <c r="D19" s="3">
        <v>7</v>
      </c>
      <c r="E19" s="3">
        <v>5</v>
      </c>
      <c r="G19" s="3">
        <v>1</v>
      </c>
      <c r="H19" s="3">
        <v>1</v>
      </c>
    </row>
    <row r="20" spans="1:8" x14ac:dyDescent="0.15">
      <c r="A20">
        <v>2002</v>
      </c>
      <c r="B20" s="8">
        <f t="shared" si="1"/>
        <v>17</v>
      </c>
      <c r="C20" s="8">
        <v>4</v>
      </c>
      <c r="D20" s="3">
        <v>9</v>
      </c>
      <c r="E20" s="3">
        <v>4</v>
      </c>
      <c r="H20" s="3">
        <v>6</v>
      </c>
    </row>
    <row r="21" spans="1:8" x14ac:dyDescent="0.15">
      <c r="A21">
        <v>2003</v>
      </c>
      <c r="B21" s="8">
        <f t="shared" si="1"/>
        <v>18</v>
      </c>
      <c r="C21" s="8">
        <v>3</v>
      </c>
      <c r="D21" s="3">
        <v>6</v>
      </c>
      <c r="E21" s="3">
        <v>9</v>
      </c>
      <c r="H21" s="3">
        <v>4</v>
      </c>
    </row>
    <row r="22" spans="1:8" x14ac:dyDescent="0.15">
      <c r="A22">
        <v>2004</v>
      </c>
      <c r="B22" s="8">
        <f t="shared" si="1"/>
        <v>22</v>
      </c>
      <c r="C22" s="8">
        <v>6</v>
      </c>
      <c r="D22" s="3">
        <v>12</v>
      </c>
      <c r="E22" s="3">
        <v>4</v>
      </c>
      <c r="H22" s="3">
        <v>1</v>
      </c>
    </row>
    <row r="23" spans="1:8" x14ac:dyDescent="0.15">
      <c r="A23">
        <v>2005</v>
      </c>
      <c r="B23" s="8">
        <f t="shared" si="1"/>
        <v>23</v>
      </c>
      <c r="C23" s="8">
        <v>9</v>
      </c>
      <c r="D23" s="3">
        <v>12</v>
      </c>
      <c r="E23" s="3">
        <v>2</v>
      </c>
      <c r="H23" s="3">
        <v>0</v>
      </c>
    </row>
    <row r="24" spans="1:8" x14ac:dyDescent="0.15">
      <c r="A24">
        <v>2006</v>
      </c>
      <c r="B24" s="8">
        <f t="shared" si="1"/>
        <v>18</v>
      </c>
      <c r="C24" s="8">
        <v>8</v>
      </c>
      <c r="D24" s="3">
        <v>8</v>
      </c>
      <c r="E24" s="3">
        <v>2</v>
      </c>
      <c r="H24" s="3">
        <v>3</v>
      </c>
    </row>
    <row r="25" spans="1:8" x14ac:dyDescent="0.15">
      <c r="A25">
        <v>2007</v>
      </c>
      <c r="B25" s="8">
        <f t="shared" si="1"/>
        <v>17</v>
      </c>
      <c r="C25" s="8">
        <v>6</v>
      </c>
      <c r="D25" s="3">
        <v>6</v>
      </c>
      <c r="E25" s="3">
        <v>5</v>
      </c>
      <c r="H25" s="3">
        <v>4</v>
      </c>
    </row>
    <row r="26" spans="1:8" x14ac:dyDescent="0.15">
      <c r="A26">
        <v>2008</v>
      </c>
      <c r="B26" s="8">
        <f t="shared" si="1"/>
        <v>21</v>
      </c>
      <c r="C26" s="8">
        <v>8</v>
      </c>
      <c r="D26" s="3">
        <v>10</v>
      </c>
      <c r="E26" s="3">
        <v>3</v>
      </c>
      <c r="H26" s="3">
        <v>2</v>
      </c>
    </row>
    <row r="27" spans="1:8" x14ac:dyDescent="0.15">
      <c r="A27">
        <v>2009</v>
      </c>
      <c r="B27" s="8">
        <f t="shared" si="1"/>
        <v>22</v>
      </c>
      <c r="C27" s="8">
        <v>11</v>
      </c>
      <c r="D27" s="3">
        <v>7</v>
      </c>
      <c r="E27" s="3">
        <v>4</v>
      </c>
      <c r="H27" s="3">
        <v>1</v>
      </c>
    </row>
    <row r="28" spans="1:8" x14ac:dyDescent="0.15">
      <c r="A28">
        <v>2010</v>
      </c>
      <c r="B28" s="8">
        <f t="shared" si="1"/>
        <v>22</v>
      </c>
      <c r="C28" s="8">
        <v>10</v>
      </c>
      <c r="D28" s="3">
        <v>10</v>
      </c>
      <c r="E28" s="3">
        <v>1</v>
      </c>
      <c r="F28" s="3">
        <v>1</v>
      </c>
      <c r="H28" s="3">
        <v>2</v>
      </c>
    </row>
    <row r="29" spans="1:8" x14ac:dyDescent="0.15">
      <c r="A29">
        <v>2011</v>
      </c>
      <c r="B29" s="8">
        <f t="shared" si="1"/>
        <v>22</v>
      </c>
      <c r="C29" s="8">
        <v>14</v>
      </c>
      <c r="D29" s="3">
        <v>3</v>
      </c>
      <c r="E29" s="3">
        <v>5</v>
      </c>
      <c r="G29" s="3">
        <v>2</v>
      </c>
      <c r="H29" s="3">
        <v>0</v>
      </c>
    </row>
    <row r="30" spans="1:8" x14ac:dyDescent="0.15">
      <c r="A30">
        <v>2012</v>
      </c>
      <c r="B30" s="8">
        <f t="shared" si="1"/>
        <v>16</v>
      </c>
      <c r="C30" s="8">
        <v>10</v>
      </c>
      <c r="D30" s="3">
        <v>6</v>
      </c>
      <c r="E30" s="3">
        <v>0</v>
      </c>
      <c r="H30" s="3">
        <v>8</v>
      </c>
    </row>
    <row r="31" spans="1:8" x14ac:dyDescent="0.15">
      <c r="A31">
        <v>2013</v>
      </c>
      <c r="B31" s="8">
        <f t="shared" si="1"/>
        <v>24</v>
      </c>
      <c r="C31" s="8">
        <v>13</v>
      </c>
      <c r="D31" s="3">
        <v>5</v>
      </c>
      <c r="E31" s="3">
        <v>6</v>
      </c>
      <c r="H31" s="3">
        <v>1</v>
      </c>
    </row>
    <row r="32" spans="1:8" x14ac:dyDescent="0.15">
      <c r="A32">
        <v>2014</v>
      </c>
      <c r="B32" s="8">
        <f>SUM(C32:F32)</f>
        <v>19</v>
      </c>
      <c r="C32" s="8">
        <v>7</v>
      </c>
      <c r="D32" s="3">
        <v>6</v>
      </c>
      <c r="E32" s="3">
        <v>6</v>
      </c>
      <c r="F32" s="3">
        <v>0</v>
      </c>
      <c r="G32" s="3">
        <v>2</v>
      </c>
      <c r="H32" s="3">
        <v>4</v>
      </c>
    </row>
    <row r="33" spans="1:9" x14ac:dyDescent="0.15">
      <c r="A33">
        <v>2015</v>
      </c>
      <c r="B33" s="8">
        <f>SUM(C33:F33)</f>
        <v>21</v>
      </c>
      <c r="C33" s="8">
        <v>13</v>
      </c>
      <c r="D33" s="3">
        <v>4</v>
      </c>
      <c r="E33" s="3">
        <v>4</v>
      </c>
      <c r="F33" s="3">
        <v>0</v>
      </c>
      <c r="G33" s="3">
        <v>1</v>
      </c>
      <c r="H33" s="3">
        <v>3</v>
      </c>
    </row>
    <row r="34" spans="1:9" x14ac:dyDescent="0.15">
      <c r="A34">
        <v>2016</v>
      </c>
      <c r="B34" s="8">
        <f>SUM(C34:F34)</f>
        <v>22</v>
      </c>
      <c r="C34" s="8">
        <v>14</v>
      </c>
      <c r="D34" s="8">
        <v>5</v>
      </c>
      <c r="E34" s="8">
        <v>3</v>
      </c>
      <c r="F34" s="8">
        <v>0</v>
      </c>
      <c r="G34" s="8">
        <v>1</v>
      </c>
      <c r="H34" s="8">
        <v>4</v>
      </c>
    </row>
    <row r="35" spans="1:9" x14ac:dyDescent="0.15">
      <c r="A35">
        <v>2017</v>
      </c>
      <c r="B35" s="8">
        <f t="shared" si="1"/>
        <v>25</v>
      </c>
      <c r="C35" s="8">
        <v>12</v>
      </c>
      <c r="D35" s="8">
        <v>6</v>
      </c>
      <c r="E35" s="8">
        <v>7</v>
      </c>
      <c r="F35" s="8">
        <v>0</v>
      </c>
      <c r="G35" s="8">
        <v>0</v>
      </c>
      <c r="H35" s="8">
        <v>0</v>
      </c>
    </row>
    <row r="36" spans="1:9" x14ac:dyDescent="0.15">
      <c r="A36">
        <v>2018</v>
      </c>
      <c r="B36" s="8">
        <f t="shared" ref="B36:B43" si="2">SUM(C36:F36)</f>
        <v>21</v>
      </c>
      <c r="C36" s="8">
        <v>8</v>
      </c>
      <c r="D36" s="8">
        <v>8</v>
      </c>
      <c r="E36" s="8">
        <v>5</v>
      </c>
      <c r="F36" s="8">
        <v>0</v>
      </c>
      <c r="G36" s="8">
        <v>0</v>
      </c>
      <c r="H36" s="8">
        <v>4</v>
      </c>
    </row>
    <row r="37" spans="1:9" x14ac:dyDescent="0.15">
      <c r="A37">
        <v>2019</v>
      </c>
      <c r="B37" s="8">
        <f t="shared" si="2"/>
        <v>23</v>
      </c>
      <c r="C37" s="8">
        <v>14</v>
      </c>
      <c r="D37" s="8">
        <v>4</v>
      </c>
      <c r="E37" s="8">
        <v>5</v>
      </c>
      <c r="F37" s="8">
        <v>0</v>
      </c>
      <c r="G37" s="8">
        <v>0</v>
      </c>
      <c r="H37" s="8">
        <v>3</v>
      </c>
    </row>
    <row r="38" spans="1:9" x14ac:dyDescent="0.15">
      <c r="A38">
        <v>2020</v>
      </c>
      <c r="B38" s="8">
        <f t="shared" si="2"/>
        <v>13</v>
      </c>
      <c r="C38" s="8">
        <v>4</v>
      </c>
      <c r="D38" s="8">
        <v>7</v>
      </c>
      <c r="E38" s="8">
        <v>2</v>
      </c>
      <c r="F38" s="8">
        <v>0</v>
      </c>
      <c r="G38" s="8">
        <v>0</v>
      </c>
      <c r="H38" s="8">
        <v>13</v>
      </c>
      <c r="I38" t="s">
        <v>423</v>
      </c>
    </row>
    <row r="39" spans="1:9" x14ac:dyDescent="0.15">
      <c r="A39">
        <v>2021</v>
      </c>
      <c r="B39" s="8">
        <f t="shared" si="2"/>
        <v>15</v>
      </c>
      <c r="C39" s="8">
        <v>5</v>
      </c>
      <c r="D39" s="8">
        <v>5</v>
      </c>
      <c r="E39" s="8">
        <v>5</v>
      </c>
      <c r="F39" s="8">
        <v>0</v>
      </c>
      <c r="G39" s="8">
        <v>2</v>
      </c>
      <c r="H39" s="8">
        <v>9</v>
      </c>
    </row>
    <row r="40" spans="1:9" x14ac:dyDescent="0.15">
      <c r="A40">
        <v>2022</v>
      </c>
      <c r="B40" s="8">
        <f t="shared" si="2"/>
        <v>23</v>
      </c>
      <c r="C40" s="8">
        <v>12</v>
      </c>
      <c r="D40" s="8">
        <v>6</v>
      </c>
      <c r="E40" s="8">
        <v>5</v>
      </c>
      <c r="F40" s="8">
        <v>0</v>
      </c>
      <c r="G40" s="8">
        <v>0</v>
      </c>
      <c r="H40" s="8">
        <v>1</v>
      </c>
    </row>
    <row r="41" spans="1:9" x14ac:dyDescent="0.15">
      <c r="A41">
        <v>2023</v>
      </c>
      <c r="B41" s="8">
        <f t="shared" si="2"/>
        <v>20</v>
      </c>
      <c r="C41" s="8">
        <v>8</v>
      </c>
      <c r="D41" s="8">
        <v>6</v>
      </c>
      <c r="E41" s="8">
        <v>6</v>
      </c>
      <c r="F41" s="8">
        <v>0</v>
      </c>
      <c r="G41" s="8">
        <v>2</v>
      </c>
      <c r="H41" s="8">
        <v>4</v>
      </c>
    </row>
    <row r="42" spans="1:9" x14ac:dyDescent="0.15">
      <c r="A42">
        <v>2024</v>
      </c>
      <c r="B42" s="8">
        <f t="shared" si="2"/>
        <v>26</v>
      </c>
      <c r="C42" s="8">
        <v>17</v>
      </c>
      <c r="D42" s="8">
        <v>9</v>
      </c>
      <c r="E42" s="8">
        <v>0</v>
      </c>
      <c r="F42" s="8">
        <v>0</v>
      </c>
      <c r="G42" s="8">
        <v>0</v>
      </c>
      <c r="H42" s="8">
        <v>3</v>
      </c>
    </row>
    <row r="43" spans="1:9" x14ac:dyDescent="0.15">
      <c r="A43">
        <v>2025</v>
      </c>
      <c r="B43" s="8">
        <f t="shared" si="2"/>
        <v>31</v>
      </c>
      <c r="C43" s="8">
        <v>23</v>
      </c>
      <c r="D43" s="8">
        <v>7</v>
      </c>
      <c r="E43" s="8">
        <v>0</v>
      </c>
      <c r="F43" s="8">
        <v>1</v>
      </c>
      <c r="G43" s="8">
        <v>0</v>
      </c>
      <c r="H43" s="8">
        <v>1</v>
      </c>
    </row>
    <row r="45" spans="1:9" x14ac:dyDescent="0.15">
      <c r="A45" s="5" t="s">
        <v>54</v>
      </c>
      <c r="B45" s="54">
        <f>SUM(B3:B44)</f>
        <v>795</v>
      </c>
      <c r="C45" s="6">
        <f t="shared" ref="C45:H45" si="3">SUM(C3:C44)</f>
        <v>341</v>
      </c>
      <c r="D45" s="6">
        <f t="shared" si="3"/>
        <v>287</v>
      </c>
      <c r="E45" s="6">
        <f t="shared" si="3"/>
        <v>163</v>
      </c>
      <c r="F45" s="6">
        <f>SUM(F3:F44)</f>
        <v>4</v>
      </c>
      <c r="G45" s="6">
        <f>SUM(G3:G44)</f>
        <v>17</v>
      </c>
      <c r="H45" s="6">
        <f t="shared" si="3"/>
        <v>132</v>
      </c>
    </row>
    <row r="46" spans="1:9" x14ac:dyDescent="0.15">
      <c r="A46" s="5"/>
      <c r="B46" s="6"/>
      <c r="C46" s="7"/>
      <c r="D46" s="6"/>
      <c r="E46" s="6"/>
      <c r="F46" s="6"/>
      <c r="G46" s="6"/>
      <c r="H46" s="6"/>
    </row>
    <row r="47" spans="1:9" x14ac:dyDescent="0.15">
      <c r="A47" s="5" t="s">
        <v>14</v>
      </c>
      <c r="B47" s="6"/>
      <c r="C47" s="7">
        <f>(C45/B45)*100</f>
        <v>42.893081761006293</v>
      </c>
      <c r="D47" s="7">
        <f>(D45/B45)*100</f>
        <v>36.100628930817606</v>
      </c>
      <c r="E47" s="7">
        <f>(E45/B45)*100</f>
        <v>20.50314465408805</v>
      </c>
      <c r="F47" s="7">
        <f>(F45/B45)*100</f>
        <v>0.50314465408805031</v>
      </c>
      <c r="G47" s="7"/>
      <c r="H47" s="7"/>
    </row>
    <row r="49" spans="4:5" x14ac:dyDescent="0.15">
      <c r="D49" s="4"/>
      <c r="E49" s="4"/>
    </row>
  </sheetData>
  <phoneticPr fontId="3" type="noConversion"/>
  <pageMargins left="0.75" right="0.75" top="1" bottom="1" header="0.5" footer="0.5"/>
  <pageSetup paperSize="9" orientation="portrait" horizontalDpi="300" verticalDpi="300"/>
  <ignoredErrors>
    <ignoredError sqref="B3 B6:B31 B33 B32 B34:B37 B38:B4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9"/>
  <sheetViews>
    <sheetView zoomScale="125" zoomScaleNormal="125" zoomScalePageLayoutView="125" workbookViewId="0">
      <selection activeCell="L7" sqref="L7:M7"/>
    </sheetView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4" x14ac:dyDescent="0.15">
      <c r="A1" s="19" t="s">
        <v>164</v>
      </c>
      <c r="C1" s="9" t="s">
        <v>261</v>
      </c>
      <c r="D1" s="9" t="s">
        <v>261</v>
      </c>
    </row>
    <row r="2" spans="1:14" x14ac:dyDescent="0.15">
      <c r="A2" s="5" t="s">
        <v>144</v>
      </c>
      <c r="B2" s="5" t="s">
        <v>238</v>
      </c>
      <c r="D2" s="9">
        <f>COUNTA(A8:A15)</f>
        <v>7</v>
      </c>
    </row>
    <row r="3" spans="1:14" x14ac:dyDescent="0.15">
      <c r="A3" s="5" t="s">
        <v>108</v>
      </c>
      <c r="B3" s="15"/>
      <c r="L3" s="5" t="s">
        <v>544</v>
      </c>
    </row>
    <row r="4" spans="1:14" x14ac:dyDescent="0.15">
      <c r="A4" s="5"/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3</v>
      </c>
      <c r="M4" s="9">
        <v>4</v>
      </c>
      <c r="N4" s="9">
        <v>7</v>
      </c>
    </row>
    <row r="5" spans="1:14" x14ac:dyDescent="0.15">
      <c r="A5" s="5"/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  <c r="N5" s="9"/>
    </row>
    <row r="6" spans="1:14" x14ac:dyDescent="0.15">
      <c r="A6" s="5"/>
      <c r="N6" s="9"/>
    </row>
    <row r="7" spans="1:14" x14ac:dyDescent="0.15">
      <c r="A7" t="s">
        <v>99</v>
      </c>
      <c r="B7" s="9" t="s">
        <v>140</v>
      </c>
      <c r="C7" s="9" t="s">
        <v>141</v>
      </c>
      <c r="D7" s="9" t="s">
        <v>26</v>
      </c>
      <c r="E7" s="9" t="s">
        <v>259</v>
      </c>
      <c r="F7" s="9" t="s">
        <v>34</v>
      </c>
      <c r="G7" s="9" t="s">
        <v>22</v>
      </c>
      <c r="H7" s="9" t="s">
        <v>35</v>
      </c>
      <c r="I7" s="9" t="s">
        <v>114</v>
      </c>
      <c r="J7" s="9" t="s">
        <v>195</v>
      </c>
      <c r="K7" s="9" t="s">
        <v>257</v>
      </c>
      <c r="L7" s="9" t="s">
        <v>538</v>
      </c>
      <c r="M7" s="9" t="s">
        <v>539</v>
      </c>
      <c r="N7" s="9" t="s">
        <v>264</v>
      </c>
    </row>
    <row r="8" spans="1:14" x14ac:dyDescent="0.15">
      <c r="A8">
        <v>2014</v>
      </c>
      <c r="B8" s="9">
        <v>1</v>
      </c>
      <c r="C8" s="9">
        <v>1</v>
      </c>
      <c r="D8" s="9">
        <v>0</v>
      </c>
      <c r="E8" s="9">
        <v>0</v>
      </c>
      <c r="F8" s="9">
        <v>2</v>
      </c>
      <c r="G8"/>
      <c r="I8" s="1">
        <f>IF(OR(C8=0,C8-D8=0),"--",ROUND(F8/(C8-D8),3))</f>
        <v>2</v>
      </c>
      <c r="J8" s="9">
        <v>2</v>
      </c>
      <c r="L8">
        <v>0</v>
      </c>
      <c r="M8">
        <v>0</v>
      </c>
      <c r="N8">
        <v>0</v>
      </c>
    </row>
    <row r="9" spans="1:14" x14ac:dyDescent="0.15">
      <c r="A9">
        <v>2015</v>
      </c>
      <c r="B9" s="9">
        <v>11</v>
      </c>
      <c r="C9" s="9">
        <v>11</v>
      </c>
      <c r="D9" s="9">
        <v>3</v>
      </c>
      <c r="E9" s="9">
        <v>0</v>
      </c>
      <c r="F9" s="9">
        <v>474</v>
      </c>
      <c r="G9" s="9">
        <v>1</v>
      </c>
      <c r="H9" s="9">
        <v>3</v>
      </c>
      <c r="I9" s="1">
        <f>IF(OR(C9=0,C9-D9=0),"--",ROUND(F9/(C9-D9),3))</f>
        <v>59.25</v>
      </c>
      <c r="J9" s="9">
        <v>105</v>
      </c>
      <c r="L9">
        <v>5</v>
      </c>
      <c r="M9">
        <v>3</v>
      </c>
      <c r="N9" s="9">
        <v>8</v>
      </c>
    </row>
    <row r="10" spans="1:14" x14ac:dyDescent="0.15">
      <c r="A10">
        <v>2016</v>
      </c>
      <c r="B10">
        <v>9</v>
      </c>
      <c r="C10">
        <v>8</v>
      </c>
      <c r="D10">
        <v>2</v>
      </c>
      <c r="E10">
        <v>0</v>
      </c>
      <c r="F10">
        <v>370</v>
      </c>
      <c r="G10">
        <v>0</v>
      </c>
      <c r="H10">
        <v>3</v>
      </c>
      <c r="I10" s="10">
        <f>IF(C10-D10=0,"--",F10/(C10-D10))</f>
        <v>61.666666666666664</v>
      </c>
      <c r="J10">
        <v>89</v>
      </c>
      <c r="L10">
        <v>5</v>
      </c>
      <c r="M10">
        <v>1</v>
      </c>
      <c r="N10">
        <v>6</v>
      </c>
    </row>
    <row r="11" spans="1:14" x14ac:dyDescent="0.15">
      <c r="A11">
        <v>2017</v>
      </c>
      <c r="B11">
        <v>3</v>
      </c>
      <c r="C11">
        <v>2</v>
      </c>
      <c r="D11">
        <v>0</v>
      </c>
      <c r="E11">
        <v>0</v>
      </c>
      <c r="F11">
        <v>49</v>
      </c>
      <c r="G11">
        <v>0</v>
      </c>
      <c r="H11">
        <v>0</v>
      </c>
      <c r="I11" s="1">
        <v>24.5</v>
      </c>
      <c r="J11">
        <v>28</v>
      </c>
      <c r="L11">
        <v>1</v>
      </c>
      <c r="M11">
        <v>0</v>
      </c>
      <c r="N11">
        <v>1</v>
      </c>
    </row>
    <row r="12" spans="1:14" x14ac:dyDescent="0.15">
      <c r="A12">
        <v>2019</v>
      </c>
      <c r="B12">
        <v>1</v>
      </c>
      <c r="C12">
        <v>1</v>
      </c>
      <c r="D12">
        <v>1</v>
      </c>
      <c r="E12">
        <v>0</v>
      </c>
      <c r="F12">
        <v>103</v>
      </c>
      <c r="G12">
        <v>1</v>
      </c>
      <c r="H12">
        <v>0</v>
      </c>
      <c r="I12" s="4" t="str">
        <f>IF(C12-D12=0,"--",F12/(C12-D12))</f>
        <v>--</v>
      </c>
      <c r="J12">
        <v>103</v>
      </c>
      <c r="K12" t="s">
        <v>334</v>
      </c>
      <c r="L12">
        <v>0</v>
      </c>
      <c r="M12">
        <v>0</v>
      </c>
      <c r="N12">
        <v>0</v>
      </c>
    </row>
    <row r="13" spans="1:14" x14ac:dyDescent="0.15">
      <c r="A13">
        <v>2020</v>
      </c>
      <c r="B13">
        <v>2</v>
      </c>
      <c r="C13">
        <v>2</v>
      </c>
      <c r="D13">
        <v>0</v>
      </c>
      <c r="E13">
        <v>0</v>
      </c>
      <c r="F13">
        <v>66</v>
      </c>
      <c r="G13">
        <v>0</v>
      </c>
      <c r="H13">
        <v>0</v>
      </c>
      <c r="I13" s="1">
        <f>IF(C13-D13=0,"--",F13/(C13-D13))</f>
        <v>33</v>
      </c>
      <c r="J13" s="9">
        <v>45</v>
      </c>
      <c r="K13" s="9" t="s">
        <v>388</v>
      </c>
      <c r="L13">
        <v>1</v>
      </c>
      <c r="M13">
        <v>0</v>
      </c>
      <c r="N13">
        <v>1</v>
      </c>
    </row>
    <row r="14" spans="1:14" x14ac:dyDescent="0.15">
      <c r="A14">
        <v>2021</v>
      </c>
      <c r="B14">
        <v>3</v>
      </c>
      <c r="C14">
        <v>2</v>
      </c>
      <c r="D14">
        <v>0</v>
      </c>
      <c r="E14">
        <v>0</v>
      </c>
      <c r="F14">
        <v>29</v>
      </c>
      <c r="G14">
        <v>0</v>
      </c>
      <c r="H14">
        <v>0</v>
      </c>
      <c r="I14" s="4">
        <f>IF(C14-D14=0,"--",F14/(C14-D14))</f>
        <v>14.5</v>
      </c>
      <c r="J14">
        <v>15</v>
      </c>
      <c r="K14" t="s">
        <v>388</v>
      </c>
      <c r="L14">
        <v>2</v>
      </c>
      <c r="M14">
        <v>0</v>
      </c>
      <c r="N14">
        <v>2</v>
      </c>
    </row>
    <row r="15" spans="1:14" x14ac:dyDescent="0.15">
      <c r="I15" s="9"/>
    </row>
    <row r="16" spans="1:14" x14ac:dyDescent="0.15">
      <c r="A16" t="s">
        <v>142</v>
      </c>
      <c r="B16" s="9">
        <f t="shared" ref="B16:H16" si="0">SUM(B8:B15)</f>
        <v>30</v>
      </c>
      <c r="C16" s="9">
        <f t="shared" si="0"/>
        <v>27</v>
      </c>
      <c r="D16" s="9">
        <f t="shared" si="0"/>
        <v>6</v>
      </c>
      <c r="E16" s="9">
        <f t="shared" si="0"/>
        <v>0</v>
      </c>
      <c r="F16" s="9">
        <f t="shared" si="0"/>
        <v>1093</v>
      </c>
      <c r="G16" s="9">
        <f t="shared" si="0"/>
        <v>2</v>
      </c>
      <c r="H16" s="9">
        <f t="shared" si="0"/>
        <v>6</v>
      </c>
      <c r="I16" s="10">
        <f>F16/(C16-D16)</f>
        <v>52.047619047619051</v>
      </c>
      <c r="J16">
        <f>MAX(J8:J15)</f>
        <v>105</v>
      </c>
      <c r="L16" s="9">
        <f t="shared" ref="L16:M16" si="1">SUM(L8:L15)</f>
        <v>14</v>
      </c>
      <c r="M16" s="9">
        <f t="shared" si="1"/>
        <v>4</v>
      </c>
      <c r="N16" s="9">
        <f>SUM(N8:N15)</f>
        <v>18</v>
      </c>
    </row>
    <row r="17" spans="8:8" x14ac:dyDescent="0.15">
      <c r="H17" s="10"/>
    </row>
    <row r="18" spans="8:8" x14ac:dyDescent="0.15">
      <c r="H18" s="10"/>
    </row>
    <row r="19" spans="8:8" x14ac:dyDescent="0.15">
      <c r="H19" s="10"/>
    </row>
    <row r="20" spans="8:8" x14ac:dyDescent="0.15">
      <c r="H20" s="10"/>
    </row>
    <row r="21" spans="8:8" x14ac:dyDescent="0.15">
      <c r="H21" s="10"/>
    </row>
    <row r="22" spans="8:8" x14ac:dyDescent="0.15">
      <c r="H22" s="10"/>
    </row>
    <row r="23" spans="8:8" x14ac:dyDescent="0.15">
      <c r="H23" s="10"/>
    </row>
    <row r="24" spans="8:8" x14ac:dyDescent="0.15">
      <c r="H24" s="10"/>
    </row>
    <row r="25" spans="8:8" x14ac:dyDescent="0.15">
      <c r="H25" s="10"/>
    </row>
    <row r="26" spans="8:8" x14ac:dyDescent="0.15">
      <c r="H26" s="10"/>
    </row>
    <row r="27" spans="8:8" x14ac:dyDescent="0.15">
      <c r="H27" s="10"/>
    </row>
    <row r="28" spans="8:8" x14ac:dyDescent="0.15">
      <c r="H28" s="10"/>
    </row>
    <row r="29" spans="8:8" x14ac:dyDescent="0.15">
      <c r="H29" s="10"/>
    </row>
    <row r="30" spans="8:8" x14ac:dyDescent="0.15">
      <c r="H30" s="10"/>
    </row>
    <row r="31" spans="8:8" x14ac:dyDescent="0.15">
      <c r="H31" s="10"/>
    </row>
    <row r="32" spans="8:8" x14ac:dyDescent="0.15">
      <c r="H32" s="10"/>
    </row>
    <row r="33" spans="1:10" x14ac:dyDescent="0.15">
      <c r="H33" s="10"/>
    </row>
    <row r="34" spans="1:10" x14ac:dyDescent="0.15">
      <c r="H34" s="10"/>
    </row>
    <row r="35" spans="1:10" x14ac:dyDescent="0.15">
      <c r="H35" s="10"/>
    </row>
    <row r="38" spans="1:10" x14ac:dyDescent="0.15">
      <c r="A38" s="5" t="s">
        <v>118</v>
      </c>
    </row>
    <row r="39" spans="1:10" x14ac:dyDescent="0.15">
      <c r="A39" s="5"/>
    </row>
    <row r="40" spans="1:10" x14ac:dyDescent="0.15">
      <c r="A40" t="s">
        <v>99</v>
      </c>
      <c r="B40" t="s">
        <v>112</v>
      </c>
      <c r="C40" t="s">
        <v>59</v>
      </c>
      <c r="D40" t="s">
        <v>60</v>
      </c>
      <c r="E40" t="s">
        <v>34</v>
      </c>
      <c r="F40" t="s">
        <v>62</v>
      </c>
      <c r="G40" s="1" t="s">
        <v>115</v>
      </c>
      <c r="H40" s="1" t="s">
        <v>113</v>
      </c>
      <c r="I40" s="1" t="s">
        <v>114</v>
      </c>
      <c r="J40" s="1" t="s">
        <v>61</v>
      </c>
    </row>
    <row r="41" spans="1:10" x14ac:dyDescent="0.15">
      <c r="A41">
        <v>2014</v>
      </c>
      <c r="B41"/>
      <c r="C41"/>
      <c r="D41"/>
      <c r="E41"/>
      <c r="F41"/>
      <c r="G41" s="4" t="str">
        <f>IF(ISERROR(E41/B41),"N/A",E41/B41)</f>
        <v>N/A</v>
      </c>
      <c r="H41" s="4" t="str">
        <f>IF(ISERROR((B41*6)/D41),"N/A",(B41*6)/D41)</f>
        <v>N/A</v>
      </c>
      <c r="I41" s="4" t="str">
        <f>IF(ISERROR(E41/D41),"N/A",E41/D41)</f>
        <v>N/A</v>
      </c>
    </row>
    <row r="42" spans="1:10" x14ac:dyDescent="0.15">
      <c r="A42">
        <v>2015</v>
      </c>
      <c r="B42">
        <v>43</v>
      </c>
      <c r="C42">
        <v>18</v>
      </c>
      <c r="D42">
        <v>16</v>
      </c>
      <c r="E42">
        <v>191</v>
      </c>
      <c r="F42">
        <v>0</v>
      </c>
      <c r="G42" s="4">
        <f>IF(ISERROR(E42/B42),"N/A",E42/B42)</f>
        <v>4.441860465116279</v>
      </c>
      <c r="H42" s="4">
        <f>IF(ISERROR((B42*6)/D42),"N/A",(B42*6)/D42)</f>
        <v>16.125</v>
      </c>
      <c r="I42" s="4">
        <f>IF(ISERROR(E42/D42),"N/A",E42/D42)</f>
        <v>11.9375</v>
      </c>
      <c r="J42" s="3" t="s">
        <v>256</v>
      </c>
    </row>
    <row r="43" spans="1:10" x14ac:dyDescent="0.15">
      <c r="A43">
        <v>2016</v>
      </c>
      <c r="B43" s="28">
        <v>15</v>
      </c>
      <c r="C43">
        <v>1</v>
      </c>
      <c r="D43">
        <v>2</v>
      </c>
      <c r="E43">
        <v>103</v>
      </c>
      <c r="F43">
        <v>0</v>
      </c>
      <c r="G43" s="4">
        <f>IF(ISERROR(E43/B43),"N/A",E43/B43)</f>
        <v>6.8666666666666663</v>
      </c>
      <c r="H43" s="4">
        <f>IF(ISERROR((B43*6)/D43),"N/A",(B43*6)/D43)</f>
        <v>45</v>
      </c>
      <c r="I43" s="4">
        <f>IF(ISERROR(E43/D43),"N/A",E43/D43)</f>
        <v>51.5</v>
      </c>
      <c r="J43" s="3" t="s">
        <v>269</v>
      </c>
    </row>
    <row r="44" spans="1:10" x14ac:dyDescent="0.15">
      <c r="A44">
        <v>2017</v>
      </c>
      <c r="B44">
        <v>8</v>
      </c>
      <c r="C44">
        <v>0</v>
      </c>
      <c r="D44">
        <v>1</v>
      </c>
      <c r="E44">
        <v>54</v>
      </c>
      <c r="F44">
        <v>0</v>
      </c>
      <c r="G44" s="4">
        <v>6.75</v>
      </c>
      <c r="H44" s="4">
        <v>48</v>
      </c>
      <c r="I44" s="4">
        <v>54</v>
      </c>
      <c r="J44" s="3" t="s">
        <v>325</v>
      </c>
    </row>
    <row r="45" spans="1:10" x14ac:dyDescent="0.15">
      <c r="A45">
        <v>2019</v>
      </c>
      <c r="B45">
        <v>0</v>
      </c>
      <c r="C45">
        <v>0</v>
      </c>
      <c r="D45">
        <v>0</v>
      </c>
      <c r="E45">
        <v>0</v>
      </c>
      <c r="F45">
        <v>0</v>
      </c>
      <c r="G45" s="4" t="str">
        <f>IF(ISERROR(E45/B45),"N/A",E45/B45)</f>
        <v>N/A</v>
      </c>
      <c r="H45" s="4" t="str">
        <f>IF(ISERROR((B45*6)/D45),"N/A",(B45*6)/D45)</f>
        <v>N/A</v>
      </c>
      <c r="I45" s="4" t="str">
        <f>IF(ISERROR(E45/D45),"N/A",E45/D45)</f>
        <v>N/A</v>
      </c>
      <c r="J45" s="3"/>
    </row>
    <row r="46" spans="1:10" x14ac:dyDescent="0.15">
      <c r="A46">
        <v>2020</v>
      </c>
      <c r="B46">
        <v>9</v>
      </c>
      <c r="C46">
        <v>0</v>
      </c>
      <c r="D46">
        <v>1</v>
      </c>
      <c r="E46">
        <v>63</v>
      </c>
      <c r="F46">
        <v>0</v>
      </c>
      <c r="G46" s="4">
        <f>IF(ISERROR(E46/B46),"N/A",E46/B46)</f>
        <v>7</v>
      </c>
      <c r="H46" s="4">
        <f>IF(ISERROR((B46*6)/D46),"N/A",(B46*6)/D46)</f>
        <v>54</v>
      </c>
      <c r="I46" s="4">
        <f>IF(ISERROR(E46/D46),"N/A",E46/D46)</f>
        <v>63</v>
      </c>
      <c r="J46" s="3" t="s">
        <v>443</v>
      </c>
    </row>
    <row r="47" spans="1:10" x14ac:dyDescent="0.15">
      <c r="A47">
        <v>2021</v>
      </c>
      <c r="B47">
        <v>10</v>
      </c>
      <c r="C47">
        <v>2</v>
      </c>
      <c r="D47">
        <v>1</v>
      </c>
      <c r="E47">
        <v>27</v>
      </c>
      <c r="F47">
        <v>0</v>
      </c>
      <c r="G47" s="10">
        <f>IF(ISERROR(E47/B47),"N/A",E47/B47)</f>
        <v>2.7</v>
      </c>
      <c r="H47" s="10">
        <f>IF(ISERROR((B47*6)/D47),"N/A",(B47*6)/D47)</f>
        <v>60</v>
      </c>
      <c r="I47" s="10">
        <f>IF(ISERROR(E47/D47),"N/A",E47/D47)</f>
        <v>27</v>
      </c>
      <c r="J47" s="3" t="s">
        <v>467</v>
      </c>
    </row>
    <row r="48" spans="1:10" x14ac:dyDescent="0.15">
      <c r="B48"/>
      <c r="C48"/>
      <c r="D48"/>
      <c r="E48"/>
      <c r="F48"/>
      <c r="G48" s="1"/>
      <c r="H48" s="1"/>
      <c r="I48" s="1"/>
    </row>
    <row r="49" spans="1:10" x14ac:dyDescent="0.15">
      <c r="A49" t="s">
        <v>55</v>
      </c>
      <c r="B49">
        <f>SUM(B42:B48)</f>
        <v>85</v>
      </c>
      <c r="C49">
        <f>SUM(C42:C48)</f>
        <v>21</v>
      </c>
      <c r="D49">
        <f>SUM(D42:D48)</f>
        <v>21</v>
      </c>
      <c r="E49">
        <f>SUM(E42:E48)</f>
        <v>438</v>
      </c>
      <c r="F49">
        <f>SUM(F42:F48)</f>
        <v>0</v>
      </c>
      <c r="G49" s="4">
        <f>E49/B49</f>
        <v>5.1529411764705886</v>
      </c>
      <c r="H49" s="4">
        <f>(B49*6)/D49</f>
        <v>24.285714285714285</v>
      </c>
      <c r="I49" s="4">
        <f>E49/D49</f>
        <v>20.857142857142858</v>
      </c>
      <c r="J49" s="3" t="s">
        <v>256</v>
      </c>
    </row>
  </sheetData>
  <hyperlinks>
    <hyperlink ref="A1" location="'Overall ave'!A1" display="(back to front sheet)" xr:uid="{00000000-0004-0000-10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"/>
  <dimension ref="A1:T84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20" x14ac:dyDescent="0.15">
      <c r="A1" s="19" t="s">
        <v>164</v>
      </c>
    </row>
    <row r="2" spans="1:20" x14ac:dyDescent="0.15">
      <c r="A2" s="5" t="s">
        <v>43</v>
      </c>
      <c r="B2" s="5" t="s">
        <v>157</v>
      </c>
    </row>
    <row r="3" spans="1:20" x14ac:dyDescent="0.15">
      <c r="A3" s="5" t="s">
        <v>108</v>
      </c>
      <c r="B3" s="15"/>
      <c r="M3" s="5" t="s">
        <v>544</v>
      </c>
    </row>
    <row r="4" spans="1:20" hidden="1" x14ac:dyDescent="0.15">
      <c r="A4" s="9">
        <f>COUNTA(A7:A32)</f>
        <v>25</v>
      </c>
      <c r="B4" s="9">
        <f>COUNTA(A58:A83)</f>
        <v>25</v>
      </c>
      <c r="J4" s="9"/>
      <c r="K4" s="9"/>
      <c r="M4" s="9"/>
      <c r="N4" s="9"/>
      <c r="O4" s="9"/>
    </row>
    <row r="5" spans="1:20" x14ac:dyDescent="0.15">
      <c r="A5" s="9"/>
      <c r="O5" s="9"/>
    </row>
    <row r="6" spans="1:20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3" t="s">
        <v>564</v>
      </c>
      <c r="M6" s="9" t="s">
        <v>538</v>
      </c>
      <c r="N6" s="9" t="s">
        <v>539</v>
      </c>
      <c r="O6" s="9" t="s">
        <v>264</v>
      </c>
    </row>
    <row r="7" spans="1:20" x14ac:dyDescent="0.15">
      <c r="A7">
        <v>2000</v>
      </c>
      <c r="B7" s="9">
        <v>8</v>
      </c>
      <c r="C7" s="9">
        <v>6</v>
      </c>
      <c r="D7" s="9">
        <v>1</v>
      </c>
      <c r="E7" s="9">
        <v>2</v>
      </c>
      <c r="F7" s="9">
        <v>16</v>
      </c>
      <c r="G7" s="9">
        <v>0</v>
      </c>
      <c r="H7" s="9">
        <v>0</v>
      </c>
      <c r="I7" s="1">
        <f t="shared" ref="I7:I22" si="0">IF(C7=0,"",ROUND(F7/(C7-D7),3))</f>
        <v>3.2</v>
      </c>
      <c r="J7" s="9">
        <v>6</v>
      </c>
      <c r="K7" t="s">
        <v>335</v>
      </c>
      <c r="O7" s="9">
        <v>2</v>
      </c>
    </row>
    <row r="8" spans="1:20" x14ac:dyDescent="0.15">
      <c r="A8">
        <v>2001</v>
      </c>
      <c r="B8" s="9">
        <v>8</v>
      </c>
      <c r="C8" s="9">
        <v>7</v>
      </c>
      <c r="D8" s="9">
        <v>0</v>
      </c>
      <c r="E8" s="9">
        <v>3</v>
      </c>
      <c r="F8" s="9">
        <v>25</v>
      </c>
      <c r="G8" s="9">
        <v>0</v>
      </c>
      <c r="H8" s="9">
        <v>0</v>
      </c>
      <c r="I8" s="1">
        <f>IF(C8=0,"",ROUND(F8/(C8-D8),3))</f>
        <v>3.5710000000000002</v>
      </c>
      <c r="J8" s="9">
        <v>7</v>
      </c>
      <c r="O8" s="9">
        <v>2</v>
      </c>
    </row>
    <row r="9" spans="1:20" x14ac:dyDescent="0.15">
      <c r="A9">
        <v>2002</v>
      </c>
      <c r="B9" s="9">
        <v>2</v>
      </c>
      <c r="C9" s="9">
        <v>1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">
        <f t="shared" si="0"/>
        <v>0</v>
      </c>
      <c r="J9" s="9">
        <v>0</v>
      </c>
      <c r="O9" s="9">
        <v>1</v>
      </c>
    </row>
    <row r="10" spans="1:20" x14ac:dyDescent="0.15">
      <c r="A10">
        <v>2003</v>
      </c>
      <c r="B10" s="9">
        <v>2</v>
      </c>
      <c r="C10" s="9">
        <v>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1">
        <f t="shared" si="0"/>
        <v>0</v>
      </c>
      <c r="J10" s="9">
        <v>0</v>
      </c>
      <c r="O10">
        <v>0</v>
      </c>
    </row>
    <row r="11" spans="1:20" x14ac:dyDescent="0.15">
      <c r="A11">
        <v>2004</v>
      </c>
      <c r="B11" s="9">
        <v>1</v>
      </c>
      <c r="C11" s="9">
        <v>1</v>
      </c>
      <c r="D11" s="9">
        <v>0</v>
      </c>
      <c r="E11" s="9">
        <v>0</v>
      </c>
      <c r="F11" s="9">
        <v>1</v>
      </c>
      <c r="G11" s="9">
        <v>0</v>
      </c>
      <c r="H11" s="9">
        <v>0</v>
      </c>
      <c r="I11" s="1">
        <f t="shared" si="0"/>
        <v>1</v>
      </c>
      <c r="J11">
        <v>1</v>
      </c>
      <c r="M11">
        <v>1</v>
      </c>
      <c r="N11">
        <v>0</v>
      </c>
      <c r="O11">
        <v>1</v>
      </c>
    </row>
    <row r="12" spans="1:20" x14ac:dyDescent="0.15">
      <c r="A12">
        <v>2005</v>
      </c>
      <c r="B12" s="9">
        <v>1</v>
      </c>
      <c r="C12" s="9">
        <v>1</v>
      </c>
      <c r="D12" s="9">
        <v>0</v>
      </c>
      <c r="E12" s="9">
        <v>1</v>
      </c>
      <c r="F12" s="9">
        <v>1</v>
      </c>
      <c r="G12" s="9">
        <v>0</v>
      </c>
      <c r="H12" s="9">
        <v>0</v>
      </c>
      <c r="I12" s="1">
        <f t="shared" si="0"/>
        <v>1</v>
      </c>
      <c r="J12">
        <v>9</v>
      </c>
      <c r="M12">
        <v>0</v>
      </c>
      <c r="N12">
        <v>0</v>
      </c>
      <c r="O12">
        <v>0</v>
      </c>
    </row>
    <row r="13" spans="1:20" x14ac:dyDescent="0.15">
      <c r="A13">
        <v>2006</v>
      </c>
      <c r="B13" s="9">
        <v>4</v>
      </c>
      <c r="C13" s="9">
        <v>4</v>
      </c>
      <c r="D13" s="9">
        <v>1</v>
      </c>
      <c r="E13" s="9">
        <v>0</v>
      </c>
      <c r="F13" s="9">
        <v>126</v>
      </c>
      <c r="G13" s="9">
        <v>0</v>
      </c>
      <c r="H13" s="9">
        <v>1</v>
      </c>
      <c r="I13" s="1">
        <f t="shared" si="0"/>
        <v>42</v>
      </c>
      <c r="J13">
        <v>54</v>
      </c>
      <c r="M13">
        <v>1</v>
      </c>
      <c r="N13">
        <v>0</v>
      </c>
      <c r="O13">
        <v>1</v>
      </c>
    </row>
    <row r="14" spans="1:20" x14ac:dyDescent="0.15">
      <c r="A14">
        <v>2007</v>
      </c>
      <c r="B14" s="9">
        <v>6</v>
      </c>
      <c r="C14" s="9">
        <v>5</v>
      </c>
      <c r="D14" s="9">
        <v>2</v>
      </c>
      <c r="E14" s="9">
        <v>2</v>
      </c>
      <c r="F14" s="9">
        <v>34</v>
      </c>
      <c r="G14" s="9">
        <v>0</v>
      </c>
      <c r="H14" s="9">
        <v>0</v>
      </c>
      <c r="I14" s="1">
        <f t="shared" si="0"/>
        <v>11.333</v>
      </c>
      <c r="J14">
        <v>25</v>
      </c>
      <c r="M14">
        <v>4</v>
      </c>
      <c r="N14">
        <v>0</v>
      </c>
      <c r="O14">
        <v>4</v>
      </c>
      <c r="P14" s="9"/>
      <c r="Q14" s="9"/>
      <c r="R14" s="9"/>
      <c r="S14" s="9"/>
      <c r="T14" s="9"/>
    </row>
    <row r="15" spans="1:20" x14ac:dyDescent="0.15">
      <c r="A15">
        <v>2008</v>
      </c>
      <c r="B15" s="9">
        <v>5</v>
      </c>
      <c r="C15" s="9">
        <v>5</v>
      </c>
      <c r="D15" s="9">
        <v>0</v>
      </c>
      <c r="E15" s="9">
        <v>2</v>
      </c>
      <c r="F15" s="9">
        <v>40</v>
      </c>
      <c r="G15" s="9">
        <v>0</v>
      </c>
      <c r="H15" s="9">
        <v>0</v>
      </c>
      <c r="I15" s="1">
        <f t="shared" si="0"/>
        <v>8</v>
      </c>
      <c r="J15">
        <v>19</v>
      </c>
      <c r="M15">
        <v>0</v>
      </c>
      <c r="N15">
        <v>0</v>
      </c>
      <c r="O15">
        <v>0</v>
      </c>
    </row>
    <row r="16" spans="1:20" x14ac:dyDescent="0.15">
      <c r="A16">
        <v>2009</v>
      </c>
      <c r="B16" s="9">
        <v>8</v>
      </c>
      <c r="C16" s="9">
        <v>5</v>
      </c>
      <c r="D16" s="9">
        <v>0</v>
      </c>
      <c r="E16" s="9">
        <v>0</v>
      </c>
      <c r="F16" s="9">
        <v>36</v>
      </c>
      <c r="G16" s="9">
        <v>0</v>
      </c>
      <c r="H16" s="9">
        <v>0</v>
      </c>
      <c r="I16" s="1">
        <f t="shared" si="0"/>
        <v>7.2</v>
      </c>
      <c r="J16">
        <v>19</v>
      </c>
      <c r="M16">
        <v>0</v>
      </c>
      <c r="N16">
        <v>0</v>
      </c>
      <c r="O16">
        <v>0</v>
      </c>
    </row>
    <row r="17" spans="1:15" x14ac:dyDescent="0.15">
      <c r="A17">
        <v>2010</v>
      </c>
      <c r="B17">
        <v>7</v>
      </c>
      <c r="C17">
        <v>4</v>
      </c>
      <c r="D17">
        <v>0</v>
      </c>
      <c r="E17" s="9">
        <v>0</v>
      </c>
      <c r="F17">
        <v>27</v>
      </c>
      <c r="G17" s="9">
        <v>0</v>
      </c>
      <c r="H17" s="9">
        <v>0</v>
      </c>
      <c r="I17" s="1">
        <f t="shared" si="0"/>
        <v>6.75</v>
      </c>
      <c r="J17">
        <v>7</v>
      </c>
      <c r="M17">
        <v>2</v>
      </c>
      <c r="N17">
        <v>0</v>
      </c>
      <c r="O17">
        <v>2</v>
      </c>
    </row>
    <row r="18" spans="1:15" x14ac:dyDescent="0.15">
      <c r="A18">
        <v>2011</v>
      </c>
      <c r="B18">
        <v>4</v>
      </c>
      <c r="C18">
        <v>3</v>
      </c>
      <c r="D18">
        <v>1</v>
      </c>
      <c r="E18" s="9">
        <v>0</v>
      </c>
      <c r="F18">
        <v>16</v>
      </c>
      <c r="G18" s="9">
        <v>0</v>
      </c>
      <c r="H18" s="9">
        <v>0</v>
      </c>
      <c r="I18" s="1">
        <f t="shared" si="0"/>
        <v>8</v>
      </c>
      <c r="J18">
        <v>13</v>
      </c>
      <c r="M18">
        <v>1</v>
      </c>
      <c r="N18">
        <v>0</v>
      </c>
      <c r="O18">
        <v>1</v>
      </c>
    </row>
    <row r="19" spans="1:15" x14ac:dyDescent="0.15">
      <c r="A19">
        <v>2012</v>
      </c>
      <c r="B19" s="9">
        <v>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1" t="str">
        <f t="shared" si="0"/>
        <v/>
      </c>
      <c r="M19">
        <v>0</v>
      </c>
      <c r="N19">
        <v>0</v>
      </c>
      <c r="O19">
        <v>0</v>
      </c>
    </row>
    <row r="20" spans="1:15" x14ac:dyDescent="0.15">
      <c r="A20">
        <v>2013</v>
      </c>
      <c r="B20">
        <v>3</v>
      </c>
      <c r="C20">
        <v>2</v>
      </c>
      <c r="D20">
        <v>1</v>
      </c>
      <c r="E20" s="9">
        <v>0</v>
      </c>
      <c r="F20">
        <v>76</v>
      </c>
      <c r="G20" s="9">
        <v>0</v>
      </c>
      <c r="H20" s="9">
        <v>1</v>
      </c>
      <c r="I20" s="1">
        <f t="shared" si="0"/>
        <v>76</v>
      </c>
      <c r="J20">
        <v>59</v>
      </c>
      <c r="K20" t="s">
        <v>335</v>
      </c>
      <c r="M20">
        <v>0</v>
      </c>
      <c r="N20">
        <v>0</v>
      </c>
      <c r="O20">
        <v>0</v>
      </c>
    </row>
    <row r="21" spans="1:15" x14ac:dyDescent="0.15">
      <c r="A21">
        <v>2014</v>
      </c>
      <c r="B21">
        <v>4</v>
      </c>
      <c r="C21">
        <v>3</v>
      </c>
      <c r="D21">
        <v>0</v>
      </c>
      <c r="E21" s="9">
        <v>0</v>
      </c>
      <c r="F21">
        <v>37</v>
      </c>
      <c r="G21" s="9">
        <v>0</v>
      </c>
      <c r="H21" s="9">
        <v>0</v>
      </c>
      <c r="I21" s="1">
        <f t="shared" si="0"/>
        <v>12.333</v>
      </c>
      <c r="J21">
        <v>26</v>
      </c>
      <c r="M21">
        <v>1</v>
      </c>
      <c r="N21">
        <v>0</v>
      </c>
      <c r="O21">
        <v>1</v>
      </c>
    </row>
    <row r="22" spans="1:15" x14ac:dyDescent="0.15">
      <c r="A22">
        <v>2015</v>
      </c>
      <c r="B22">
        <v>1</v>
      </c>
      <c r="C22">
        <v>1</v>
      </c>
      <c r="D22">
        <v>0</v>
      </c>
      <c r="E22" s="9">
        <v>0</v>
      </c>
      <c r="F22">
        <v>39</v>
      </c>
      <c r="G22" s="9">
        <v>0</v>
      </c>
      <c r="H22" s="9">
        <v>0</v>
      </c>
      <c r="I22" s="1">
        <f t="shared" si="0"/>
        <v>39</v>
      </c>
      <c r="J22">
        <v>39</v>
      </c>
      <c r="M22">
        <v>0</v>
      </c>
      <c r="N22">
        <v>0</v>
      </c>
      <c r="O22">
        <v>0</v>
      </c>
    </row>
    <row r="23" spans="1:15" x14ac:dyDescent="0.15">
      <c r="A23">
        <v>2016</v>
      </c>
      <c r="B23">
        <v>2</v>
      </c>
      <c r="C23">
        <v>1</v>
      </c>
      <c r="D23">
        <v>0</v>
      </c>
      <c r="E23">
        <v>0</v>
      </c>
      <c r="F23">
        <v>5</v>
      </c>
      <c r="G23">
        <v>0</v>
      </c>
      <c r="H23">
        <v>0</v>
      </c>
      <c r="I23" s="10">
        <f>IF(C23-D23=0,"--",F23/(C23-D23))</f>
        <v>5</v>
      </c>
      <c r="J23">
        <v>5</v>
      </c>
      <c r="M23">
        <v>2</v>
      </c>
      <c r="N23">
        <v>1</v>
      </c>
      <c r="O23">
        <v>3</v>
      </c>
    </row>
    <row r="24" spans="1:15" x14ac:dyDescent="0.15">
      <c r="A24">
        <v>2017</v>
      </c>
      <c r="B24">
        <v>9</v>
      </c>
      <c r="C24">
        <v>9</v>
      </c>
      <c r="D24">
        <v>0</v>
      </c>
      <c r="E24">
        <v>1</v>
      </c>
      <c r="F24">
        <v>162</v>
      </c>
      <c r="G24">
        <v>0</v>
      </c>
      <c r="H24">
        <v>0</v>
      </c>
      <c r="I24" s="1">
        <v>18</v>
      </c>
      <c r="J24">
        <v>41</v>
      </c>
      <c r="M24">
        <v>1</v>
      </c>
      <c r="N24">
        <v>0</v>
      </c>
      <c r="O24">
        <v>1</v>
      </c>
    </row>
    <row r="25" spans="1:15" x14ac:dyDescent="0.15">
      <c r="A25">
        <v>2019</v>
      </c>
      <c r="B25">
        <v>2</v>
      </c>
      <c r="C25">
        <v>1</v>
      </c>
      <c r="D25">
        <v>0</v>
      </c>
      <c r="E25">
        <v>0</v>
      </c>
      <c r="F25">
        <v>15</v>
      </c>
      <c r="G25">
        <v>0</v>
      </c>
      <c r="H25">
        <v>0</v>
      </c>
      <c r="I25" s="1">
        <f>IF(C25-D25=0,"--",F25/(C25-D25))</f>
        <v>15</v>
      </c>
      <c r="J25">
        <v>15</v>
      </c>
      <c r="M25">
        <v>0</v>
      </c>
      <c r="N25">
        <v>0</v>
      </c>
      <c r="O25">
        <v>0</v>
      </c>
    </row>
    <row r="26" spans="1:15" x14ac:dyDescent="0.15">
      <c r="A26">
        <v>2020</v>
      </c>
      <c r="B26">
        <v>6</v>
      </c>
      <c r="C26">
        <v>7</v>
      </c>
      <c r="D26">
        <v>0</v>
      </c>
      <c r="E26">
        <v>0</v>
      </c>
      <c r="F26">
        <v>266</v>
      </c>
      <c r="G26">
        <v>0</v>
      </c>
      <c r="H26">
        <v>2</v>
      </c>
      <c r="I26" s="1">
        <f>IF(C26-D26=0,"--",F26/(C26-D26))</f>
        <v>38</v>
      </c>
      <c r="J26" s="9">
        <v>66</v>
      </c>
      <c r="K26" s="9" t="s">
        <v>388</v>
      </c>
      <c r="M26">
        <v>2</v>
      </c>
      <c r="N26">
        <v>0</v>
      </c>
      <c r="O26">
        <v>2</v>
      </c>
    </row>
    <row r="27" spans="1:15" x14ac:dyDescent="0.15">
      <c r="A27">
        <v>2021</v>
      </c>
      <c r="B27">
        <v>13</v>
      </c>
      <c r="C27">
        <v>13</v>
      </c>
      <c r="D27">
        <v>1</v>
      </c>
      <c r="E27">
        <v>0</v>
      </c>
      <c r="F27">
        <v>330</v>
      </c>
      <c r="G27">
        <v>0</v>
      </c>
      <c r="H27">
        <v>4</v>
      </c>
      <c r="I27" s="1">
        <f>IF(C27-D27=0,"--",F27/(C27-D27))</f>
        <v>27.5</v>
      </c>
      <c r="J27">
        <v>70</v>
      </c>
      <c r="K27" t="s">
        <v>335</v>
      </c>
      <c r="M27">
        <v>3</v>
      </c>
      <c r="N27">
        <v>0</v>
      </c>
      <c r="O27">
        <v>3</v>
      </c>
    </row>
    <row r="28" spans="1:15" x14ac:dyDescent="0.15">
      <c r="A28">
        <v>2022</v>
      </c>
      <c r="B28">
        <v>19</v>
      </c>
      <c r="C28">
        <v>20</v>
      </c>
      <c r="D28">
        <v>0</v>
      </c>
      <c r="E28">
        <v>1</v>
      </c>
      <c r="F28">
        <v>1035</v>
      </c>
      <c r="G28">
        <v>3</v>
      </c>
      <c r="H28">
        <v>6</v>
      </c>
      <c r="I28" s="1">
        <f>IF(C28-D28=0,"--",F28/(C28-D28))</f>
        <v>51.75</v>
      </c>
      <c r="J28">
        <v>132</v>
      </c>
      <c r="K28" t="s">
        <v>388</v>
      </c>
      <c r="L28" t="s">
        <v>514</v>
      </c>
      <c r="M28">
        <v>3</v>
      </c>
      <c r="N28">
        <v>0</v>
      </c>
      <c r="O28">
        <v>3</v>
      </c>
    </row>
    <row r="29" spans="1:15" x14ac:dyDescent="0.15">
      <c r="A29">
        <v>2023</v>
      </c>
      <c r="B29">
        <v>10</v>
      </c>
      <c r="C29">
        <v>9</v>
      </c>
      <c r="D29">
        <v>1</v>
      </c>
      <c r="E29">
        <v>1</v>
      </c>
      <c r="F29">
        <v>191</v>
      </c>
      <c r="G29">
        <v>0</v>
      </c>
      <c r="H29">
        <v>1</v>
      </c>
      <c r="I29" s="1">
        <f t="shared" ref="I29" si="1">IF(C29-D29=0,"--",F29/(C29-D29))</f>
        <v>23.875</v>
      </c>
      <c r="J29">
        <v>55</v>
      </c>
      <c r="K29" t="s">
        <v>388</v>
      </c>
      <c r="M29">
        <v>3</v>
      </c>
      <c r="N29">
        <v>0</v>
      </c>
      <c r="O29">
        <v>3</v>
      </c>
    </row>
    <row r="30" spans="1:15" x14ac:dyDescent="0.15">
      <c r="A30">
        <v>2024</v>
      </c>
      <c r="B30">
        <v>13</v>
      </c>
      <c r="C30">
        <v>12</v>
      </c>
      <c r="D30">
        <v>0</v>
      </c>
      <c r="E30">
        <v>0</v>
      </c>
      <c r="F30">
        <v>265</v>
      </c>
      <c r="G30">
        <v>0</v>
      </c>
      <c r="H30">
        <v>2</v>
      </c>
      <c r="I30" s="1">
        <f>IF(C30-D30=0,"--",F30/(C30-D30))</f>
        <v>22.083333333333332</v>
      </c>
      <c r="J30">
        <v>77</v>
      </c>
      <c r="K30" t="s">
        <v>388</v>
      </c>
      <c r="M30">
        <v>3</v>
      </c>
      <c r="N30">
        <v>1</v>
      </c>
      <c r="O30">
        <v>4</v>
      </c>
    </row>
    <row r="31" spans="1:15" x14ac:dyDescent="0.15">
      <c r="A31">
        <v>2025</v>
      </c>
      <c r="B31">
        <v>7</v>
      </c>
      <c r="C31">
        <v>8</v>
      </c>
      <c r="D31">
        <v>0</v>
      </c>
      <c r="E31">
        <v>1</v>
      </c>
      <c r="F31">
        <v>116</v>
      </c>
      <c r="G31">
        <v>0</v>
      </c>
      <c r="H31">
        <v>0</v>
      </c>
      <c r="I31" s="10">
        <f>IF(C31-D31=0,"--",F31/(C31-D31))</f>
        <v>14.5</v>
      </c>
      <c r="J31">
        <v>42</v>
      </c>
      <c r="K31" t="s">
        <v>388</v>
      </c>
      <c r="M31">
        <v>1</v>
      </c>
      <c r="N31">
        <v>0</v>
      </c>
      <c r="O31">
        <v>1</v>
      </c>
    </row>
    <row r="32" spans="1:15" x14ac:dyDescent="0.15">
      <c r="I32" s="9"/>
    </row>
    <row r="33" spans="1:15" x14ac:dyDescent="0.15">
      <c r="A33" t="s">
        <v>142</v>
      </c>
      <c r="B33" s="9">
        <f t="shared" ref="B33:H33" si="2">SUM(B7:B32)</f>
        <v>147</v>
      </c>
      <c r="C33" s="9">
        <f t="shared" si="2"/>
        <v>129</v>
      </c>
      <c r="D33" s="9">
        <f t="shared" si="2"/>
        <v>8</v>
      </c>
      <c r="E33" s="9">
        <f t="shared" si="2"/>
        <v>14</v>
      </c>
      <c r="F33" s="9">
        <f t="shared" si="2"/>
        <v>2859</v>
      </c>
      <c r="G33" s="9">
        <f t="shared" si="2"/>
        <v>3</v>
      </c>
      <c r="H33" s="9">
        <f t="shared" si="2"/>
        <v>17</v>
      </c>
      <c r="I33" s="10">
        <f>F33/(C33-D33)</f>
        <v>23.628099173553718</v>
      </c>
      <c r="J33">
        <f>MAX(J7:J32)</f>
        <v>132</v>
      </c>
      <c r="K33" t="str">
        <f ca="1">IF(OFFSET($J$6,MATCH($J33,OFFSET($J$7,0,0,$A$4),0),1,1,1)="","",OFFSET($J$6,MATCH($J33,OFFSET($J$7,0,0,$A$4),0),1,1,1))</f>
        <v/>
      </c>
      <c r="L33" t="str">
        <f ca="1">IF(OFFSET($J$6,MATCH($J33,OFFSET($J$7,0,0,$A$4),0),2,1,1)="","",OFFSET($J$6,MATCH($J33,OFFSET($J$7,0,0,$A$4),0),2,1,1))</f>
        <v>Clavering</v>
      </c>
      <c r="M33" s="9">
        <f t="shared" ref="M33:N33" si="3">SUM(M7:M32)</f>
        <v>28</v>
      </c>
      <c r="N33" s="9">
        <f t="shared" si="3"/>
        <v>2</v>
      </c>
      <c r="O33" s="9">
        <f>SUM(O7:O32)</f>
        <v>35</v>
      </c>
    </row>
    <row r="34" spans="1:15" x14ac:dyDescent="0.15">
      <c r="H34" s="10"/>
    </row>
    <row r="35" spans="1:15" x14ac:dyDescent="0.15">
      <c r="H35" s="10"/>
    </row>
    <row r="36" spans="1:15" x14ac:dyDescent="0.15">
      <c r="H36" s="10"/>
    </row>
    <row r="37" spans="1:15" x14ac:dyDescent="0.15">
      <c r="H37" s="10"/>
    </row>
    <row r="38" spans="1:15" x14ac:dyDescent="0.15">
      <c r="H38" s="10"/>
    </row>
    <row r="39" spans="1:15" x14ac:dyDescent="0.15">
      <c r="H39" s="10"/>
    </row>
    <row r="40" spans="1:15" x14ac:dyDescent="0.15">
      <c r="H40" s="10"/>
    </row>
    <row r="41" spans="1:15" x14ac:dyDescent="0.15">
      <c r="H41" s="10"/>
    </row>
    <row r="42" spans="1:15" x14ac:dyDescent="0.15">
      <c r="H42" s="10"/>
    </row>
    <row r="43" spans="1:15" x14ac:dyDescent="0.15">
      <c r="H43" s="10"/>
    </row>
    <row r="44" spans="1:15" x14ac:dyDescent="0.15">
      <c r="H44" s="10"/>
    </row>
    <row r="45" spans="1:15" x14ac:dyDescent="0.15">
      <c r="H45" s="10"/>
    </row>
    <row r="46" spans="1:15" x14ac:dyDescent="0.15">
      <c r="H46" s="10"/>
    </row>
    <row r="47" spans="1:15" x14ac:dyDescent="0.15">
      <c r="H47" s="10"/>
    </row>
    <row r="48" spans="1:15" x14ac:dyDescent="0.15">
      <c r="H48" s="10"/>
    </row>
    <row r="49" spans="1:10" x14ac:dyDescent="0.15">
      <c r="H49" s="10"/>
    </row>
    <row r="50" spans="1:10" x14ac:dyDescent="0.15">
      <c r="H50" s="10"/>
    </row>
    <row r="51" spans="1:10" x14ac:dyDescent="0.15">
      <c r="H51" s="10"/>
    </row>
    <row r="52" spans="1:10" x14ac:dyDescent="0.15">
      <c r="H52" s="10"/>
    </row>
    <row r="55" spans="1:10" x14ac:dyDescent="0.15">
      <c r="A55" s="5" t="s">
        <v>118</v>
      </c>
    </row>
    <row r="56" spans="1:10" x14ac:dyDescent="0.15">
      <c r="A56" s="5"/>
    </row>
    <row r="57" spans="1:10" x14ac:dyDescent="0.15">
      <c r="A57" t="s">
        <v>99</v>
      </c>
      <c r="B57" t="s">
        <v>58</v>
      </c>
      <c r="C57" t="s">
        <v>59</v>
      </c>
      <c r="D57" t="s">
        <v>60</v>
      </c>
      <c r="E57" t="s">
        <v>34</v>
      </c>
      <c r="F57" t="s">
        <v>62</v>
      </c>
      <c r="G57" s="1" t="s">
        <v>63</v>
      </c>
      <c r="H57" s="1" t="s">
        <v>64</v>
      </c>
      <c r="I57" s="1" t="s">
        <v>36</v>
      </c>
      <c r="J57" s="1" t="s">
        <v>61</v>
      </c>
    </row>
    <row r="58" spans="1:10" x14ac:dyDescent="0.15">
      <c r="A58">
        <v>2000</v>
      </c>
      <c r="B58">
        <v>8.1</v>
      </c>
      <c r="C58">
        <v>1</v>
      </c>
      <c r="D58">
        <v>3</v>
      </c>
      <c r="E58">
        <v>38</v>
      </c>
      <c r="F58"/>
      <c r="G58" s="10">
        <f t="shared" ref="G58:G64" si="4">IF(ISERROR(E58/B58),"N/A",E58/B58)</f>
        <v>4.6913580246913584</v>
      </c>
      <c r="H58" s="10">
        <f t="shared" ref="H58:H64" si="5">IF(ISERROR((B58*6)/D58),"N/A",(B58*6)/D58)</f>
        <v>16.2</v>
      </c>
      <c r="I58" s="10">
        <f t="shared" ref="I58:I64" si="6">IF(ISERROR(E58/D58),"N/A",E58/D58)</f>
        <v>12.666666666666666</v>
      </c>
      <c r="J58" s="3" t="s">
        <v>198</v>
      </c>
    </row>
    <row r="59" spans="1:10" x14ac:dyDescent="0.15">
      <c r="A59">
        <v>2001</v>
      </c>
      <c r="B59">
        <v>9.1</v>
      </c>
      <c r="C59">
        <v>1</v>
      </c>
      <c r="D59">
        <v>1</v>
      </c>
      <c r="E59">
        <v>35</v>
      </c>
      <c r="F59"/>
      <c r="G59" s="10">
        <f>IF(ISERROR(E59/B59),"N/A",E59/B59)</f>
        <v>3.8461538461538463</v>
      </c>
      <c r="H59" s="10">
        <f>IF(ISERROR((B59*6)/D59),"N/A",(B59*6)/D59)</f>
        <v>54.599999999999994</v>
      </c>
      <c r="I59" s="10">
        <f>IF(ISERROR(E59/D59),"N/A",E59/D59)</f>
        <v>35</v>
      </c>
      <c r="J59" s="3" t="s">
        <v>413</v>
      </c>
    </row>
    <row r="60" spans="1:10" x14ac:dyDescent="0.15">
      <c r="A60">
        <v>2002</v>
      </c>
      <c r="B60">
        <v>4</v>
      </c>
      <c r="C60">
        <v>0</v>
      </c>
      <c r="D60">
        <v>2</v>
      </c>
      <c r="E60">
        <v>28</v>
      </c>
      <c r="F60"/>
      <c r="G60" s="10">
        <f t="shared" si="4"/>
        <v>7</v>
      </c>
      <c r="H60" s="10">
        <f t="shared" si="5"/>
        <v>12</v>
      </c>
      <c r="I60" s="10">
        <f t="shared" si="6"/>
        <v>14</v>
      </c>
      <c r="J60" s="3" t="s">
        <v>72</v>
      </c>
    </row>
    <row r="61" spans="1:10" x14ac:dyDescent="0.15">
      <c r="A61">
        <v>2003</v>
      </c>
      <c r="B61">
        <v>0</v>
      </c>
      <c r="C61">
        <v>0</v>
      </c>
      <c r="D61">
        <v>0</v>
      </c>
      <c r="E61">
        <v>0</v>
      </c>
      <c r="F61"/>
      <c r="G61" s="10" t="str">
        <f t="shared" si="4"/>
        <v>N/A</v>
      </c>
      <c r="H61" s="10" t="str">
        <f t="shared" si="5"/>
        <v>N/A</v>
      </c>
      <c r="I61" s="10" t="str">
        <f t="shared" si="6"/>
        <v>N/A</v>
      </c>
    </row>
    <row r="62" spans="1:10" x14ac:dyDescent="0.15">
      <c r="A62">
        <v>2004</v>
      </c>
      <c r="B62">
        <v>0</v>
      </c>
      <c r="C62">
        <v>0</v>
      </c>
      <c r="D62">
        <v>0</v>
      </c>
      <c r="E62">
        <v>0</v>
      </c>
      <c r="F62"/>
      <c r="G62" s="10" t="str">
        <f t="shared" si="4"/>
        <v>N/A</v>
      </c>
      <c r="H62" s="10" t="str">
        <f t="shared" si="5"/>
        <v>N/A</v>
      </c>
      <c r="I62" s="10" t="str">
        <f t="shared" si="6"/>
        <v>N/A</v>
      </c>
    </row>
    <row r="63" spans="1:10" x14ac:dyDescent="0.15">
      <c r="A63">
        <v>2005</v>
      </c>
      <c r="B63">
        <v>16</v>
      </c>
      <c r="C63">
        <v>2</v>
      </c>
      <c r="D63">
        <v>3</v>
      </c>
      <c r="E63">
        <v>103</v>
      </c>
      <c r="F63"/>
      <c r="G63" s="10">
        <f t="shared" si="4"/>
        <v>6.4375</v>
      </c>
      <c r="H63" s="10">
        <f t="shared" si="5"/>
        <v>32</v>
      </c>
      <c r="I63" s="10">
        <f t="shared" si="6"/>
        <v>34.333333333333336</v>
      </c>
      <c r="J63" s="3" t="s">
        <v>206</v>
      </c>
    </row>
    <row r="64" spans="1:10" x14ac:dyDescent="0.15">
      <c r="A64">
        <v>2006</v>
      </c>
      <c r="B64">
        <v>16</v>
      </c>
      <c r="C64">
        <v>2</v>
      </c>
      <c r="D64">
        <v>3</v>
      </c>
      <c r="E64">
        <v>103</v>
      </c>
      <c r="F64"/>
      <c r="G64" s="10">
        <f t="shared" si="4"/>
        <v>6.4375</v>
      </c>
      <c r="H64" s="10">
        <f t="shared" si="5"/>
        <v>32</v>
      </c>
      <c r="I64" s="10">
        <f t="shared" si="6"/>
        <v>34.333333333333336</v>
      </c>
      <c r="J64" s="3" t="s">
        <v>204</v>
      </c>
    </row>
    <row r="65" spans="1:10" x14ac:dyDescent="0.15">
      <c r="A65">
        <v>2007</v>
      </c>
      <c r="B65">
        <v>36.4</v>
      </c>
      <c r="C65">
        <v>4</v>
      </c>
      <c r="D65">
        <v>6</v>
      </c>
      <c r="E65">
        <v>167</v>
      </c>
      <c r="F65"/>
      <c r="G65" s="10">
        <f t="shared" ref="G65:G74" si="7">IF(ISERROR(E65/B65),"N/A",E65/B65)</f>
        <v>4.5879120879120885</v>
      </c>
      <c r="H65" s="10">
        <f t="shared" ref="H65:H74" si="8">IF(ISERROR((B65*6)/D65),"N/A",(B65*6)/D65)</f>
        <v>36.4</v>
      </c>
      <c r="I65" s="10">
        <f>IF(ISERROR(E65/D65),"N/A",E65/D65)</f>
        <v>27.833333333333332</v>
      </c>
      <c r="J65" s="3" t="s">
        <v>66</v>
      </c>
    </row>
    <row r="66" spans="1:10" x14ac:dyDescent="0.15">
      <c r="A66">
        <v>2008</v>
      </c>
      <c r="B66">
        <v>40</v>
      </c>
      <c r="C66">
        <v>4</v>
      </c>
      <c r="D66">
        <v>7</v>
      </c>
      <c r="E66">
        <v>139</v>
      </c>
      <c r="F66"/>
      <c r="G66" s="10">
        <f t="shared" si="7"/>
        <v>3.4750000000000001</v>
      </c>
      <c r="H66" s="10">
        <f t="shared" si="8"/>
        <v>34.285714285714285</v>
      </c>
      <c r="I66" s="10">
        <f>IF(ISERROR(E66/D66),"N/A",E66/D66)</f>
        <v>19.857142857142858</v>
      </c>
      <c r="J66" s="3" t="s">
        <v>7</v>
      </c>
    </row>
    <row r="67" spans="1:10" x14ac:dyDescent="0.15">
      <c r="A67">
        <v>2009</v>
      </c>
      <c r="B67">
        <v>44.4</v>
      </c>
      <c r="C67">
        <v>4</v>
      </c>
      <c r="D67">
        <v>7</v>
      </c>
      <c r="E67">
        <v>202</v>
      </c>
      <c r="F67"/>
      <c r="G67" s="10">
        <f t="shared" si="7"/>
        <v>4.5495495495495497</v>
      </c>
      <c r="H67" s="10">
        <f t="shared" si="8"/>
        <v>38.057142857142857</v>
      </c>
      <c r="I67" s="10">
        <f>IF(ISERROR(E67/D67),"N/A",E67/D67)</f>
        <v>28.857142857142858</v>
      </c>
      <c r="J67" s="3" t="s">
        <v>191</v>
      </c>
    </row>
    <row r="68" spans="1:10" x14ac:dyDescent="0.15">
      <c r="A68">
        <v>2010</v>
      </c>
      <c r="B68">
        <v>37.4</v>
      </c>
      <c r="C68">
        <v>3</v>
      </c>
      <c r="D68">
        <v>6</v>
      </c>
      <c r="E68">
        <v>159</v>
      </c>
      <c r="F68"/>
      <c r="G68" s="10">
        <f t="shared" si="7"/>
        <v>4.2513368983957225</v>
      </c>
      <c r="H68" s="10">
        <f t="shared" si="8"/>
        <v>37.4</v>
      </c>
      <c r="I68" s="10">
        <f>IF(ISERROR(E68/D68),"N/A",E68/D68)</f>
        <v>26.5</v>
      </c>
      <c r="J68" s="3" t="s">
        <v>192</v>
      </c>
    </row>
    <row r="69" spans="1:10" x14ac:dyDescent="0.15">
      <c r="A69">
        <v>2011</v>
      </c>
      <c r="B69">
        <v>20</v>
      </c>
      <c r="C69">
        <v>1</v>
      </c>
      <c r="D69">
        <v>8</v>
      </c>
      <c r="E69">
        <v>89</v>
      </c>
      <c r="F69"/>
      <c r="G69" s="10">
        <f t="shared" si="7"/>
        <v>4.45</v>
      </c>
      <c r="H69" s="10">
        <f t="shared" si="8"/>
        <v>15</v>
      </c>
      <c r="I69" s="10">
        <f t="shared" ref="I69:I74" si="9">IF(ISERROR(E69/D69),"N/A",E69/D69)</f>
        <v>11.125</v>
      </c>
      <c r="J69" s="3" t="s">
        <v>193</v>
      </c>
    </row>
    <row r="70" spans="1:10" x14ac:dyDescent="0.15">
      <c r="A70">
        <v>2012</v>
      </c>
      <c r="B70">
        <v>8.4</v>
      </c>
      <c r="C70">
        <v>2</v>
      </c>
      <c r="D70">
        <v>2</v>
      </c>
      <c r="E70">
        <v>46</v>
      </c>
      <c r="F70"/>
      <c r="G70" s="10">
        <f t="shared" si="7"/>
        <v>5.4761904761904763</v>
      </c>
      <c r="H70" s="10">
        <f t="shared" si="8"/>
        <v>25.200000000000003</v>
      </c>
      <c r="I70" s="10">
        <f t="shared" si="9"/>
        <v>23</v>
      </c>
      <c r="J70" s="3" t="s">
        <v>194</v>
      </c>
    </row>
    <row r="71" spans="1:10" x14ac:dyDescent="0.15">
      <c r="A71">
        <v>2013</v>
      </c>
      <c r="B71">
        <v>9</v>
      </c>
      <c r="C71">
        <v>0</v>
      </c>
      <c r="D71">
        <v>0</v>
      </c>
      <c r="E71">
        <v>60</v>
      </c>
      <c r="F71"/>
      <c r="G71" s="10">
        <f t="shared" si="7"/>
        <v>6.666666666666667</v>
      </c>
      <c r="H71" s="10" t="str">
        <f t="shared" si="8"/>
        <v>N/A</v>
      </c>
      <c r="I71" s="10" t="str">
        <f t="shared" si="9"/>
        <v>N/A</v>
      </c>
      <c r="J71" s="3"/>
    </row>
    <row r="72" spans="1:10" x14ac:dyDescent="0.15">
      <c r="A72">
        <v>2014</v>
      </c>
      <c r="B72">
        <v>32</v>
      </c>
      <c r="C72">
        <v>4</v>
      </c>
      <c r="D72">
        <v>6</v>
      </c>
      <c r="E72">
        <v>110</v>
      </c>
      <c r="F72"/>
      <c r="G72" s="10">
        <f t="shared" si="7"/>
        <v>3.4375</v>
      </c>
      <c r="H72" s="10">
        <f t="shared" si="8"/>
        <v>32</v>
      </c>
      <c r="I72" s="10">
        <f t="shared" si="9"/>
        <v>18.333333333333332</v>
      </c>
      <c r="J72" s="3" t="s">
        <v>229</v>
      </c>
    </row>
    <row r="73" spans="1:10" x14ac:dyDescent="0.15">
      <c r="A73">
        <v>2015</v>
      </c>
      <c r="B73">
        <v>9</v>
      </c>
      <c r="C73">
        <v>0</v>
      </c>
      <c r="D73">
        <v>2</v>
      </c>
      <c r="E73">
        <v>62</v>
      </c>
      <c r="F73"/>
      <c r="G73" s="10">
        <f t="shared" si="7"/>
        <v>6.8888888888888893</v>
      </c>
      <c r="H73" s="10">
        <f t="shared" si="8"/>
        <v>27</v>
      </c>
      <c r="I73" s="10">
        <f t="shared" si="9"/>
        <v>31</v>
      </c>
      <c r="J73" s="3" t="s">
        <v>237</v>
      </c>
    </row>
    <row r="74" spans="1:10" x14ac:dyDescent="0.15">
      <c r="A74">
        <v>2016</v>
      </c>
      <c r="B74">
        <v>11</v>
      </c>
      <c r="C74">
        <v>2</v>
      </c>
      <c r="D74">
        <v>1</v>
      </c>
      <c r="E74">
        <v>48</v>
      </c>
      <c r="F74">
        <v>0</v>
      </c>
      <c r="G74" s="10">
        <f t="shared" si="7"/>
        <v>4.3636363636363633</v>
      </c>
      <c r="H74" s="10">
        <f t="shared" si="8"/>
        <v>66</v>
      </c>
      <c r="I74" s="10">
        <f t="shared" si="9"/>
        <v>48</v>
      </c>
      <c r="J74" s="3" t="s">
        <v>268</v>
      </c>
    </row>
    <row r="75" spans="1:10" x14ac:dyDescent="0.15">
      <c r="A75">
        <v>2017</v>
      </c>
      <c r="B75">
        <v>28.1</v>
      </c>
      <c r="C75">
        <v>2</v>
      </c>
      <c r="D75">
        <v>8</v>
      </c>
      <c r="E75">
        <v>100</v>
      </c>
      <c r="F75">
        <v>0</v>
      </c>
      <c r="G75" s="1">
        <v>3.5587188612099641</v>
      </c>
      <c r="H75" s="1">
        <v>21.075000000000003</v>
      </c>
      <c r="I75" s="1">
        <v>12.5</v>
      </c>
      <c r="J75" s="3" t="s">
        <v>2</v>
      </c>
    </row>
    <row r="76" spans="1:10" x14ac:dyDescent="0.15">
      <c r="A76">
        <v>2019</v>
      </c>
      <c r="B76">
        <v>0</v>
      </c>
      <c r="C76">
        <v>0</v>
      </c>
      <c r="D76">
        <v>0</v>
      </c>
      <c r="E76">
        <v>0</v>
      </c>
      <c r="F76">
        <v>0</v>
      </c>
      <c r="G76" s="10" t="str">
        <f>IF(ISERROR(E76/B76),"N/A",E76/B76)</f>
        <v>N/A</v>
      </c>
      <c r="H76" s="10" t="str">
        <f>IF(ISERROR((B76*6)/D76),"N/A",(B76*6)/D76)</f>
        <v>N/A</v>
      </c>
      <c r="I76" s="10" t="str">
        <f>IF(ISERROR(E76/D76),"N/A",E76/D76)</f>
        <v>N/A</v>
      </c>
      <c r="J76" s="3"/>
    </row>
    <row r="77" spans="1:10" x14ac:dyDescent="0.15">
      <c r="A77">
        <v>2020</v>
      </c>
      <c r="B77">
        <v>24</v>
      </c>
      <c r="C77">
        <v>0</v>
      </c>
      <c r="D77">
        <v>4</v>
      </c>
      <c r="E77">
        <v>153</v>
      </c>
      <c r="F77">
        <v>0</v>
      </c>
      <c r="G77" s="1">
        <f>IF(ISERROR(E77/B77),"N/A",E77/B77)</f>
        <v>6.375</v>
      </c>
      <c r="H77" s="1">
        <f>IF(ISERROR((B77*6)/D77),"N/A",(B77*6)/D77)</f>
        <v>36</v>
      </c>
      <c r="I77" s="1">
        <f>IF(ISERROR(E77/D77),"N/A",E77/D77)</f>
        <v>38.25</v>
      </c>
      <c r="J77" s="3" t="s">
        <v>436</v>
      </c>
    </row>
    <row r="78" spans="1:10" x14ac:dyDescent="0.15">
      <c r="A78">
        <v>2021</v>
      </c>
      <c r="B78">
        <v>50.5</v>
      </c>
      <c r="C78">
        <v>6</v>
      </c>
      <c r="D78">
        <v>9</v>
      </c>
      <c r="E78">
        <v>256</v>
      </c>
      <c r="F78">
        <v>0</v>
      </c>
      <c r="G78" s="10">
        <f>IF(ISERROR(E78/B78),"N/A",E78/B78)</f>
        <v>5.0693069306930694</v>
      </c>
      <c r="H78" s="10">
        <f>IF(ISERROR((B78*6)/D78),"N/A",(B78*6)/D78)</f>
        <v>33.666666666666664</v>
      </c>
      <c r="I78" s="10">
        <f>IF(ISERROR(E78/D78),"N/A",E78/D78)</f>
        <v>28.444444444444443</v>
      </c>
      <c r="J78" s="3" t="s">
        <v>437</v>
      </c>
    </row>
    <row r="79" spans="1:10" x14ac:dyDescent="0.15">
      <c r="A79">
        <v>2022</v>
      </c>
      <c r="B79">
        <v>66.5</v>
      </c>
      <c r="C79">
        <v>7</v>
      </c>
      <c r="D79">
        <v>13</v>
      </c>
      <c r="E79">
        <v>326</v>
      </c>
      <c r="F79">
        <v>0</v>
      </c>
      <c r="G79" s="10">
        <f>IF(ISERROR(E79/B79),"N/A",E79/B79)</f>
        <v>4.9022556390977448</v>
      </c>
      <c r="H79" s="10">
        <f>IF(ISERROR((B79*6)/D79),"N/A",(B79*6)/D79)</f>
        <v>30.692307692307693</v>
      </c>
      <c r="I79" s="10">
        <f>IF(ISERROR(E79/D79),"N/A",E79/D79)</f>
        <v>25.076923076923077</v>
      </c>
      <c r="J79" s="3" t="s">
        <v>372</v>
      </c>
    </row>
    <row r="80" spans="1:10" x14ac:dyDescent="0.15">
      <c r="A80">
        <v>2023</v>
      </c>
      <c r="B80">
        <v>13</v>
      </c>
      <c r="C80">
        <v>0</v>
      </c>
      <c r="D80">
        <v>2</v>
      </c>
      <c r="E80">
        <v>80</v>
      </c>
      <c r="F80">
        <v>0</v>
      </c>
      <c r="G80" s="10">
        <f>IF(ISERROR(E80/B80),"N/A",E80/B80)</f>
        <v>6.1538461538461542</v>
      </c>
      <c r="H80" s="10">
        <f>IF(ISERROR((B80*6)/D80),"N/A",(B80*6)/D80)</f>
        <v>39</v>
      </c>
      <c r="I80" s="10">
        <f t="shared" ref="I80:I81" si="10">IF(ISERROR(E80/D80),"N/A",E80/D80)</f>
        <v>40</v>
      </c>
      <c r="J80" s="3" t="s">
        <v>591</v>
      </c>
    </row>
    <row r="81" spans="1:10" x14ac:dyDescent="0.15">
      <c r="A81">
        <v>2024</v>
      </c>
      <c r="B81">
        <v>15</v>
      </c>
      <c r="C81">
        <v>0</v>
      </c>
      <c r="D81">
        <v>3</v>
      </c>
      <c r="E81">
        <v>82</v>
      </c>
      <c r="F81">
        <v>0</v>
      </c>
      <c r="G81" s="10">
        <f t="shared" ref="G81" si="11">IF(ISERROR(E81/B81),"N/A",E81/B81)</f>
        <v>5.4666666666666668</v>
      </c>
      <c r="H81" s="10">
        <f t="shared" ref="H81" si="12">IF(ISERROR((B81*6)/D81),"N/A",(B81*6)/D81)</f>
        <v>30</v>
      </c>
      <c r="I81" s="10">
        <f t="shared" si="10"/>
        <v>27.333333333333332</v>
      </c>
      <c r="J81" s="3" t="s">
        <v>468</v>
      </c>
    </row>
    <row r="82" spans="1:10" x14ac:dyDescent="0.15">
      <c r="A82">
        <v>2025</v>
      </c>
      <c r="B82">
        <v>16</v>
      </c>
      <c r="C82">
        <v>1</v>
      </c>
      <c r="D82">
        <v>2</v>
      </c>
      <c r="E82">
        <v>81</v>
      </c>
      <c r="F82">
        <v>0</v>
      </c>
      <c r="G82" s="10">
        <f>IF(ISERROR(E82/B82),"N/A",E82/B82)</f>
        <v>5.0625</v>
      </c>
      <c r="H82" s="10">
        <f>IF(ISERROR((B82*6)/D82),"N/A",(B82*6)/D82)</f>
        <v>48</v>
      </c>
      <c r="I82" s="10">
        <f>IF(ISERROR(E82/D82),"N/A",E82/D82)</f>
        <v>40.5</v>
      </c>
      <c r="J82" s="3" t="s">
        <v>403</v>
      </c>
    </row>
    <row r="83" spans="1:10" x14ac:dyDescent="0.15">
      <c r="B83"/>
      <c r="C83"/>
      <c r="D83"/>
      <c r="E83"/>
      <c r="F83"/>
      <c r="G83" s="1"/>
      <c r="H83" s="1"/>
      <c r="I83" s="1"/>
      <c r="J83" s="3"/>
    </row>
    <row r="84" spans="1:10" x14ac:dyDescent="0.15">
      <c r="A84" t="s">
        <v>55</v>
      </c>
      <c r="B84">
        <f>SUM(B58:B83)</f>
        <v>513.90000000000009</v>
      </c>
      <c r="C84">
        <f>SUM(C58:C83)</f>
        <v>46</v>
      </c>
      <c r="D84">
        <f>SUM(D58:D83)</f>
        <v>98</v>
      </c>
      <c r="E84">
        <f>SUM(E58:E83)</f>
        <v>2467</v>
      </c>
      <c r="F84">
        <f>SUM(F58:F83)</f>
        <v>0</v>
      </c>
      <c r="G84" s="1">
        <f>E84/B84</f>
        <v>4.8005448530842569</v>
      </c>
      <c r="H84" s="1">
        <f>(B84*6)/D84</f>
        <v>31.463265306122455</v>
      </c>
      <c r="I84" s="1">
        <f>E84/D84</f>
        <v>25.173469387755102</v>
      </c>
      <c r="J84" s="3" t="s">
        <v>7</v>
      </c>
    </row>
  </sheetData>
  <hyperlinks>
    <hyperlink ref="A1" location="'Overall ave'!A1" display="(back to front sheet)" xr:uid="{00000000-0004-0000-11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0"/>
  <dimension ref="A1:P86"/>
  <sheetViews>
    <sheetView zoomScale="125" zoomScaleNormal="125" zoomScalePageLayoutView="125" workbookViewId="0"/>
  </sheetViews>
  <sheetFormatPr defaultColWidth="8.76171875" defaultRowHeight="12.75" x14ac:dyDescent="0.15"/>
  <cols>
    <col min="8" max="8" width="9.16796875" style="1" customWidth="1"/>
  </cols>
  <sheetData>
    <row r="1" spans="1:16" x14ac:dyDescent="0.15">
      <c r="A1" s="19" t="s">
        <v>164</v>
      </c>
    </row>
    <row r="2" spans="1:16" x14ac:dyDescent="0.15">
      <c r="A2" s="5" t="s">
        <v>43</v>
      </c>
      <c r="B2" s="5" t="s">
        <v>131</v>
      </c>
    </row>
    <row r="3" spans="1:16" x14ac:dyDescent="0.15">
      <c r="A3" s="5" t="s">
        <v>108</v>
      </c>
      <c r="B3" s="5"/>
    </row>
    <row r="4" spans="1:16" hidden="1" x14ac:dyDescent="0.15">
      <c r="A4" s="9">
        <f>COUNTA(A7:A32)</f>
        <v>25</v>
      </c>
      <c r="B4" s="9">
        <f>COUNTA(A60:A85)</f>
        <v>25</v>
      </c>
      <c r="C4" s="9">
        <f>COUNTA(A60:A85)</f>
        <v>25</v>
      </c>
      <c r="D4" s="9"/>
      <c r="E4" s="9"/>
      <c r="F4" s="9"/>
      <c r="G4" s="9"/>
      <c r="H4" s="9"/>
      <c r="J4" s="9"/>
      <c r="K4" s="9"/>
      <c r="L4" s="9"/>
      <c r="M4" s="9"/>
      <c r="N4" s="9"/>
      <c r="O4" s="9"/>
      <c r="P4" s="9"/>
    </row>
    <row r="5" spans="1:16" x14ac:dyDescent="0.15">
      <c r="A5" s="9"/>
      <c r="G5" s="9"/>
      <c r="H5" s="9"/>
      <c r="J5" s="9"/>
      <c r="K5" s="9"/>
      <c r="L5" s="9"/>
      <c r="M5" s="9"/>
      <c r="N5" s="9"/>
      <c r="O5" s="9"/>
      <c r="P5" s="9"/>
    </row>
    <row r="6" spans="1:16" x14ac:dyDescent="0.15">
      <c r="A6" t="s">
        <v>99</v>
      </c>
      <c r="B6" t="s">
        <v>31</v>
      </c>
      <c r="C6" t="s">
        <v>32</v>
      </c>
      <c r="D6" t="s">
        <v>33</v>
      </c>
      <c r="E6" t="s">
        <v>259</v>
      </c>
      <c r="F6" t="s">
        <v>34</v>
      </c>
      <c r="G6" t="s">
        <v>22</v>
      </c>
      <c r="H6" t="s">
        <v>35</v>
      </c>
      <c r="I6" s="1" t="s">
        <v>114</v>
      </c>
      <c r="J6" t="s">
        <v>195</v>
      </c>
      <c r="K6" s="9" t="s">
        <v>257</v>
      </c>
      <c r="L6" s="9"/>
      <c r="M6" s="9"/>
      <c r="O6" s="9"/>
      <c r="P6" s="9"/>
    </row>
    <row r="7" spans="1:16" x14ac:dyDescent="0.15">
      <c r="A7">
        <v>2001</v>
      </c>
      <c r="B7">
        <v>7</v>
      </c>
      <c r="C7">
        <v>6</v>
      </c>
      <c r="D7">
        <v>1</v>
      </c>
      <c r="E7">
        <v>3</v>
      </c>
      <c r="F7">
        <v>70</v>
      </c>
      <c r="G7">
        <v>0</v>
      </c>
      <c r="H7">
        <v>0</v>
      </c>
      <c r="I7" s="1">
        <f t="shared" ref="I7:I21" si="0">IF(C7=0,"",ROUND(F7/(C7-D7),3))</f>
        <v>14</v>
      </c>
      <c r="J7">
        <v>33</v>
      </c>
    </row>
    <row r="8" spans="1:16" x14ac:dyDescent="0.15">
      <c r="A8">
        <v>2002</v>
      </c>
      <c r="B8">
        <v>12</v>
      </c>
      <c r="C8">
        <v>11</v>
      </c>
      <c r="D8">
        <v>1</v>
      </c>
      <c r="F8">
        <v>58</v>
      </c>
      <c r="G8">
        <v>0</v>
      </c>
      <c r="H8">
        <v>0</v>
      </c>
      <c r="I8" s="1">
        <f t="shared" si="0"/>
        <v>5.8</v>
      </c>
      <c r="J8">
        <v>19</v>
      </c>
    </row>
    <row r="9" spans="1:16" x14ac:dyDescent="0.15">
      <c r="A9">
        <v>2003</v>
      </c>
      <c r="B9">
        <v>8</v>
      </c>
      <c r="C9">
        <v>6</v>
      </c>
      <c r="D9">
        <v>2</v>
      </c>
      <c r="E9">
        <v>2</v>
      </c>
      <c r="F9">
        <v>24</v>
      </c>
      <c r="G9">
        <v>0</v>
      </c>
      <c r="H9">
        <v>0</v>
      </c>
      <c r="I9" s="1">
        <f t="shared" si="0"/>
        <v>6</v>
      </c>
      <c r="J9">
        <v>9</v>
      </c>
      <c r="K9" t="s">
        <v>335</v>
      </c>
    </row>
    <row r="10" spans="1:16" x14ac:dyDescent="0.15">
      <c r="A10">
        <v>2004</v>
      </c>
      <c r="B10">
        <v>17</v>
      </c>
      <c r="C10">
        <v>17</v>
      </c>
      <c r="D10">
        <v>7</v>
      </c>
      <c r="E10">
        <v>3</v>
      </c>
      <c r="F10">
        <v>96</v>
      </c>
      <c r="G10">
        <v>0</v>
      </c>
      <c r="H10">
        <v>0</v>
      </c>
      <c r="I10" s="1">
        <f t="shared" si="0"/>
        <v>9.6</v>
      </c>
      <c r="J10">
        <v>29</v>
      </c>
    </row>
    <row r="11" spans="1:16" x14ac:dyDescent="0.15">
      <c r="A11">
        <v>2005</v>
      </c>
      <c r="B11">
        <v>19</v>
      </c>
      <c r="C11">
        <v>15</v>
      </c>
      <c r="D11">
        <v>5</v>
      </c>
      <c r="E11">
        <v>2</v>
      </c>
      <c r="F11">
        <v>44</v>
      </c>
      <c r="G11">
        <v>0</v>
      </c>
      <c r="H11">
        <v>0</v>
      </c>
      <c r="I11" s="1">
        <f t="shared" si="0"/>
        <v>4.4000000000000004</v>
      </c>
      <c r="J11" s="9">
        <v>12</v>
      </c>
      <c r="K11" t="s">
        <v>335</v>
      </c>
    </row>
    <row r="12" spans="1:16" x14ac:dyDescent="0.15">
      <c r="A12">
        <v>2006</v>
      </c>
      <c r="B12">
        <v>17</v>
      </c>
      <c r="C12">
        <v>13</v>
      </c>
      <c r="D12">
        <v>4</v>
      </c>
      <c r="E12">
        <v>5</v>
      </c>
      <c r="F12">
        <v>72</v>
      </c>
      <c r="G12">
        <v>0</v>
      </c>
      <c r="H12">
        <v>0</v>
      </c>
      <c r="I12" s="1">
        <f t="shared" si="0"/>
        <v>8</v>
      </c>
      <c r="J12" s="9">
        <v>19</v>
      </c>
      <c r="K12" t="s">
        <v>335</v>
      </c>
    </row>
    <row r="13" spans="1:16" x14ac:dyDescent="0.15">
      <c r="A13">
        <v>2007</v>
      </c>
      <c r="B13" s="9">
        <v>14</v>
      </c>
      <c r="C13" s="9">
        <v>13</v>
      </c>
      <c r="D13" s="9">
        <v>3</v>
      </c>
      <c r="E13" s="9">
        <v>2</v>
      </c>
      <c r="F13" s="9">
        <v>166</v>
      </c>
      <c r="G13">
        <v>0</v>
      </c>
      <c r="H13">
        <v>0</v>
      </c>
      <c r="I13" s="1">
        <f t="shared" si="0"/>
        <v>16.600000000000001</v>
      </c>
      <c r="J13">
        <v>41</v>
      </c>
      <c r="K13" t="s">
        <v>335</v>
      </c>
    </row>
    <row r="14" spans="1:16" x14ac:dyDescent="0.15">
      <c r="A14">
        <v>2008</v>
      </c>
      <c r="B14" s="9">
        <v>18</v>
      </c>
      <c r="C14" s="9">
        <v>11</v>
      </c>
      <c r="D14" s="9">
        <v>6</v>
      </c>
      <c r="E14" s="9">
        <v>2</v>
      </c>
      <c r="F14" s="9">
        <v>67</v>
      </c>
      <c r="G14">
        <v>0</v>
      </c>
      <c r="H14">
        <v>0</v>
      </c>
      <c r="I14" s="1">
        <f t="shared" si="0"/>
        <v>13.4</v>
      </c>
      <c r="J14">
        <v>33</v>
      </c>
    </row>
    <row r="15" spans="1:16" x14ac:dyDescent="0.15">
      <c r="A15">
        <v>2009</v>
      </c>
      <c r="B15">
        <v>18</v>
      </c>
      <c r="C15">
        <v>9</v>
      </c>
      <c r="D15">
        <v>4</v>
      </c>
      <c r="E15">
        <v>1</v>
      </c>
      <c r="F15">
        <v>67</v>
      </c>
      <c r="G15">
        <v>0</v>
      </c>
      <c r="H15">
        <v>0</v>
      </c>
      <c r="I15" s="1">
        <f t="shared" si="0"/>
        <v>13.4</v>
      </c>
      <c r="J15">
        <v>26</v>
      </c>
    </row>
    <row r="16" spans="1:16" x14ac:dyDescent="0.15">
      <c r="A16">
        <v>2010</v>
      </c>
      <c r="B16">
        <v>16</v>
      </c>
      <c r="C16">
        <v>10</v>
      </c>
      <c r="D16">
        <v>3</v>
      </c>
      <c r="E16">
        <v>3</v>
      </c>
      <c r="F16">
        <v>80</v>
      </c>
      <c r="G16">
        <v>0</v>
      </c>
      <c r="H16">
        <v>0</v>
      </c>
      <c r="I16" s="1">
        <f t="shared" si="0"/>
        <v>11.429</v>
      </c>
      <c r="J16">
        <v>28</v>
      </c>
    </row>
    <row r="17" spans="1:15" x14ac:dyDescent="0.15">
      <c r="A17">
        <v>2011</v>
      </c>
      <c r="B17">
        <v>21</v>
      </c>
      <c r="C17">
        <v>5</v>
      </c>
      <c r="D17">
        <v>3</v>
      </c>
      <c r="E17">
        <v>1</v>
      </c>
      <c r="F17">
        <v>30</v>
      </c>
      <c r="G17">
        <v>0</v>
      </c>
      <c r="H17">
        <v>0</v>
      </c>
      <c r="I17" s="1">
        <f t="shared" si="0"/>
        <v>15</v>
      </c>
      <c r="J17">
        <v>27</v>
      </c>
    </row>
    <row r="18" spans="1:15" x14ac:dyDescent="0.15">
      <c r="A18">
        <v>2012</v>
      </c>
      <c r="B18">
        <v>14</v>
      </c>
      <c r="C18">
        <v>8</v>
      </c>
      <c r="D18">
        <v>2</v>
      </c>
      <c r="E18">
        <v>0</v>
      </c>
      <c r="F18">
        <v>55</v>
      </c>
      <c r="G18">
        <v>0</v>
      </c>
      <c r="H18">
        <v>0</v>
      </c>
      <c r="I18" s="1">
        <f t="shared" si="0"/>
        <v>9.1669999999999998</v>
      </c>
      <c r="J18">
        <v>16</v>
      </c>
    </row>
    <row r="19" spans="1:15" x14ac:dyDescent="0.15">
      <c r="A19">
        <v>2013</v>
      </c>
      <c r="B19">
        <v>22</v>
      </c>
      <c r="C19">
        <v>9</v>
      </c>
      <c r="D19">
        <v>3</v>
      </c>
      <c r="E19">
        <v>2</v>
      </c>
      <c r="F19">
        <v>35</v>
      </c>
      <c r="G19">
        <v>0</v>
      </c>
      <c r="H19">
        <v>0</v>
      </c>
      <c r="I19" s="1">
        <f t="shared" si="0"/>
        <v>5.8330000000000002</v>
      </c>
      <c r="J19">
        <v>18</v>
      </c>
    </row>
    <row r="20" spans="1:15" x14ac:dyDescent="0.15">
      <c r="A20">
        <v>2014</v>
      </c>
      <c r="B20">
        <v>17</v>
      </c>
      <c r="C20">
        <v>10</v>
      </c>
      <c r="D20">
        <v>4</v>
      </c>
      <c r="E20">
        <v>1</v>
      </c>
      <c r="F20">
        <v>73</v>
      </c>
      <c r="G20">
        <v>0</v>
      </c>
      <c r="H20">
        <v>0</v>
      </c>
      <c r="I20" s="1">
        <f t="shared" si="0"/>
        <v>12.167</v>
      </c>
      <c r="J20">
        <v>22</v>
      </c>
      <c r="K20" t="s">
        <v>335</v>
      </c>
    </row>
    <row r="21" spans="1:15" x14ac:dyDescent="0.15">
      <c r="A21">
        <v>2015</v>
      </c>
      <c r="B21">
        <v>19</v>
      </c>
      <c r="C21">
        <v>9</v>
      </c>
      <c r="D21">
        <v>5</v>
      </c>
      <c r="E21">
        <v>2</v>
      </c>
      <c r="F21">
        <v>30</v>
      </c>
      <c r="G21">
        <v>0</v>
      </c>
      <c r="H21">
        <v>0</v>
      </c>
      <c r="I21" s="1">
        <f t="shared" si="0"/>
        <v>7.5</v>
      </c>
      <c r="J21">
        <v>11</v>
      </c>
    </row>
    <row r="22" spans="1:15" x14ac:dyDescent="0.15">
      <c r="A22">
        <v>2016</v>
      </c>
      <c r="B22">
        <v>19</v>
      </c>
      <c r="C22">
        <v>8</v>
      </c>
      <c r="D22">
        <v>4</v>
      </c>
      <c r="E22">
        <v>2</v>
      </c>
      <c r="F22">
        <v>43</v>
      </c>
      <c r="G22">
        <v>0</v>
      </c>
      <c r="H22">
        <v>0</v>
      </c>
      <c r="I22" s="10">
        <f>IF(C22-D22=0,"--",F22/(C22-D22))</f>
        <v>10.75</v>
      </c>
      <c r="J22">
        <v>22</v>
      </c>
      <c r="K22" t="s">
        <v>335</v>
      </c>
    </row>
    <row r="23" spans="1:15" x14ac:dyDescent="0.15">
      <c r="A23">
        <v>2017</v>
      </c>
      <c r="B23">
        <v>24</v>
      </c>
      <c r="C23">
        <v>11</v>
      </c>
      <c r="D23">
        <v>8</v>
      </c>
      <c r="E23">
        <v>1</v>
      </c>
      <c r="F23">
        <v>22</v>
      </c>
      <c r="G23">
        <v>0</v>
      </c>
      <c r="H23">
        <v>0</v>
      </c>
      <c r="I23" s="1">
        <v>7.333333333333333</v>
      </c>
      <c r="J23">
        <v>11</v>
      </c>
    </row>
    <row r="24" spans="1:15" x14ac:dyDescent="0.15">
      <c r="A24">
        <v>2018</v>
      </c>
      <c r="B24">
        <v>12</v>
      </c>
      <c r="C24">
        <v>9</v>
      </c>
      <c r="D24">
        <v>3</v>
      </c>
      <c r="E24">
        <v>2</v>
      </c>
      <c r="F24">
        <v>39</v>
      </c>
      <c r="G24">
        <v>0</v>
      </c>
      <c r="H24">
        <v>0</v>
      </c>
      <c r="I24" s="1">
        <f>IF(C24-D24=0,"--",F24/(C24-D24))</f>
        <v>6.5</v>
      </c>
      <c r="J24">
        <v>12</v>
      </c>
    </row>
    <row r="25" spans="1:15" x14ac:dyDescent="0.15">
      <c r="A25">
        <v>2019</v>
      </c>
      <c r="B25">
        <v>16</v>
      </c>
      <c r="C25">
        <v>5</v>
      </c>
      <c r="D25">
        <v>3</v>
      </c>
      <c r="E25">
        <v>0</v>
      </c>
      <c r="F25">
        <v>7</v>
      </c>
      <c r="G25">
        <v>0</v>
      </c>
      <c r="H25">
        <v>0</v>
      </c>
      <c r="I25" s="1">
        <f>IF(C25-D25=0,"--",F25/(C25-D25))</f>
        <v>3.5</v>
      </c>
      <c r="J25">
        <v>4</v>
      </c>
    </row>
    <row r="26" spans="1:15" x14ac:dyDescent="0.15">
      <c r="A26">
        <v>2020</v>
      </c>
      <c r="B26">
        <v>12</v>
      </c>
      <c r="C26">
        <v>8</v>
      </c>
      <c r="D26">
        <v>3</v>
      </c>
      <c r="E26">
        <v>3</v>
      </c>
      <c r="F26">
        <v>11</v>
      </c>
      <c r="G26">
        <v>0</v>
      </c>
      <c r="H26">
        <v>0</v>
      </c>
      <c r="I26" s="1">
        <f>IF(C26-D26=0,"--",F26/(C26-D26))</f>
        <v>2.2000000000000002</v>
      </c>
      <c r="J26" s="9">
        <v>9</v>
      </c>
      <c r="K26" s="9" t="s">
        <v>388</v>
      </c>
      <c r="L26" s="9"/>
      <c r="M26" s="9"/>
      <c r="N26" s="9"/>
      <c r="O26" s="9"/>
    </row>
    <row r="27" spans="1:15" x14ac:dyDescent="0.15">
      <c r="A27">
        <v>2021</v>
      </c>
      <c r="B27">
        <v>16</v>
      </c>
      <c r="C27">
        <v>10</v>
      </c>
      <c r="D27">
        <v>3</v>
      </c>
      <c r="E27">
        <v>3</v>
      </c>
      <c r="F27">
        <v>70</v>
      </c>
      <c r="G27">
        <v>0</v>
      </c>
      <c r="H27">
        <v>0</v>
      </c>
      <c r="I27" s="1">
        <f>IF(C27-D27=0,"--",F27/(C27-D27))</f>
        <v>10</v>
      </c>
      <c r="J27">
        <v>34</v>
      </c>
      <c r="K27" t="s">
        <v>335</v>
      </c>
    </row>
    <row r="28" spans="1:15" x14ac:dyDescent="0.15">
      <c r="A28">
        <v>2022</v>
      </c>
      <c r="B28">
        <v>15</v>
      </c>
      <c r="C28">
        <v>4</v>
      </c>
      <c r="D28">
        <v>1</v>
      </c>
      <c r="E28">
        <v>1</v>
      </c>
      <c r="F28">
        <v>12</v>
      </c>
      <c r="G28">
        <v>0</v>
      </c>
      <c r="H28">
        <v>0</v>
      </c>
      <c r="I28" s="1">
        <f>IF(C28-D28=0,"--",F28/(C28-D28))</f>
        <v>4</v>
      </c>
      <c r="J28">
        <v>11</v>
      </c>
      <c r="K28" t="s">
        <v>388</v>
      </c>
    </row>
    <row r="29" spans="1:15" x14ac:dyDescent="0.15">
      <c r="A29">
        <v>2023</v>
      </c>
      <c r="B29">
        <v>19</v>
      </c>
      <c r="C29">
        <v>7</v>
      </c>
      <c r="D29">
        <v>3</v>
      </c>
      <c r="E29">
        <v>2</v>
      </c>
      <c r="F29">
        <v>6</v>
      </c>
      <c r="G29">
        <v>0</v>
      </c>
      <c r="H29">
        <v>0</v>
      </c>
      <c r="I29" s="1">
        <f t="shared" ref="I29" si="1">IF(C29-D29=0,"--",F29/(C29-D29))</f>
        <v>1.5</v>
      </c>
      <c r="J29">
        <v>2</v>
      </c>
      <c r="K29" t="s">
        <v>388</v>
      </c>
    </row>
    <row r="30" spans="1:15" x14ac:dyDescent="0.15">
      <c r="A30">
        <v>2024</v>
      </c>
      <c r="B30">
        <v>17</v>
      </c>
      <c r="C30">
        <v>4</v>
      </c>
      <c r="D30">
        <v>4</v>
      </c>
      <c r="E30">
        <v>0</v>
      </c>
      <c r="F30">
        <v>3</v>
      </c>
      <c r="G30">
        <v>0</v>
      </c>
      <c r="H30">
        <v>0</v>
      </c>
      <c r="I30" s="4" t="str">
        <f>IF(C30-D30=0,"--",F30/(C30-D30))</f>
        <v>--</v>
      </c>
      <c r="J30">
        <v>2</v>
      </c>
      <c r="K30" t="s">
        <v>335</v>
      </c>
    </row>
    <row r="31" spans="1:15" x14ac:dyDescent="0.15">
      <c r="A31">
        <v>2025</v>
      </c>
      <c r="B31">
        <v>19</v>
      </c>
      <c r="C31">
        <v>3</v>
      </c>
      <c r="D31">
        <v>1</v>
      </c>
      <c r="E31">
        <v>0</v>
      </c>
      <c r="F31">
        <v>12</v>
      </c>
      <c r="G31">
        <v>0</v>
      </c>
      <c r="H31">
        <v>0</v>
      </c>
      <c r="I31" s="10">
        <f>IF(C31-D31=0,"--",F31/(C31-D31))</f>
        <v>6</v>
      </c>
      <c r="J31">
        <v>9</v>
      </c>
      <c r="K31" t="s">
        <v>388</v>
      </c>
    </row>
    <row r="32" spans="1:15" x14ac:dyDescent="0.15">
      <c r="H32"/>
      <c r="I32" s="1"/>
    </row>
    <row r="33" spans="1:11" x14ac:dyDescent="0.15">
      <c r="A33" t="s">
        <v>55</v>
      </c>
      <c r="B33">
        <f>SUM(B7:B32)</f>
        <v>408</v>
      </c>
      <c r="C33">
        <f>SUM(C7:C32)</f>
        <v>221</v>
      </c>
      <c r="D33">
        <f>SUM(D7:D32)</f>
        <v>86</v>
      </c>
      <c r="E33">
        <f>SUM(E7:E32)</f>
        <v>43</v>
      </c>
      <c r="F33">
        <f>SUM(F7:F32)</f>
        <v>1192</v>
      </c>
      <c r="G33">
        <v>0</v>
      </c>
      <c r="H33">
        <f>SUM(H7:H32)</f>
        <v>0</v>
      </c>
      <c r="I33" s="1">
        <f>F33/(C33-D33)</f>
        <v>8.8296296296296291</v>
      </c>
      <c r="J33">
        <f>MAX(J7:J32)</f>
        <v>41</v>
      </c>
      <c r="K33" t="s">
        <v>335</v>
      </c>
    </row>
    <row r="57" spans="1:8" x14ac:dyDescent="0.15">
      <c r="A57" s="5" t="s">
        <v>138</v>
      </c>
    </row>
    <row r="59" spans="1:8" x14ac:dyDescent="0.15">
      <c r="A59" t="s">
        <v>99</v>
      </c>
      <c r="B59" t="s">
        <v>31</v>
      </c>
      <c r="C59" t="s">
        <v>132</v>
      </c>
      <c r="D59" t="s">
        <v>133</v>
      </c>
      <c r="E59" t="s">
        <v>134</v>
      </c>
      <c r="F59" t="s">
        <v>135</v>
      </c>
      <c r="G59" t="s">
        <v>136</v>
      </c>
      <c r="H59" s="1" t="s">
        <v>137</v>
      </c>
    </row>
    <row r="60" spans="1:8" x14ac:dyDescent="0.15">
      <c r="A60">
        <v>2001</v>
      </c>
      <c r="B60">
        <v>1</v>
      </c>
      <c r="C60">
        <v>0</v>
      </c>
      <c r="D60">
        <v>0</v>
      </c>
      <c r="E60">
        <v>0</v>
      </c>
      <c r="F60">
        <v>2</v>
      </c>
      <c r="G60" s="1">
        <f t="shared" ref="G60:G67" si="2">ROUND(E60/B60,2)</f>
        <v>0</v>
      </c>
      <c r="H60" s="1">
        <f t="shared" ref="H60:H67" si="3">ROUND(F60/B60,2)</f>
        <v>2</v>
      </c>
    </row>
    <row r="61" spans="1:8" x14ac:dyDescent="0.15">
      <c r="A61">
        <v>2002</v>
      </c>
      <c r="B61">
        <v>7</v>
      </c>
      <c r="C61">
        <v>4</v>
      </c>
      <c r="D61">
        <v>0</v>
      </c>
      <c r="E61">
        <v>4</v>
      </c>
      <c r="F61">
        <v>20</v>
      </c>
      <c r="G61" s="1">
        <f t="shared" si="2"/>
        <v>0.56999999999999995</v>
      </c>
      <c r="H61">
        <f t="shared" si="3"/>
        <v>2.86</v>
      </c>
    </row>
    <row r="62" spans="1:8" x14ac:dyDescent="0.15">
      <c r="A62">
        <v>2003</v>
      </c>
      <c r="B62">
        <v>8</v>
      </c>
      <c r="C62">
        <v>3</v>
      </c>
      <c r="D62">
        <v>0</v>
      </c>
      <c r="E62">
        <v>3</v>
      </c>
      <c r="F62">
        <v>37</v>
      </c>
      <c r="G62" s="1">
        <f t="shared" si="2"/>
        <v>0.38</v>
      </c>
      <c r="H62">
        <f t="shared" si="3"/>
        <v>4.63</v>
      </c>
    </row>
    <row r="63" spans="1:8" x14ac:dyDescent="0.15">
      <c r="A63">
        <v>2004</v>
      </c>
      <c r="B63">
        <v>17</v>
      </c>
      <c r="C63">
        <v>12</v>
      </c>
      <c r="D63">
        <v>1</v>
      </c>
      <c r="E63">
        <v>13</v>
      </c>
      <c r="F63">
        <v>117</v>
      </c>
      <c r="G63" s="1">
        <f t="shared" si="2"/>
        <v>0.76</v>
      </c>
      <c r="H63">
        <f t="shared" si="3"/>
        <v>6.88</v>
      </c>
    </row>
    <row r="64" spans="1:8" x14ac:dyDescent="0.15">
      <c r="A64">
        <v>2005</v>
      </c>
      <c r="B64">
        <v>19</v>
      </c>
      <c r="C64">
        <v>15</v>
      </c>
      <c r="D64">
        <v>4</v>
      </c>
      <c r="E64">
        <v>19</v>
      </c>
      <c r="F64">
        <v>42</v>
      </c>
      <c r="G64" s="1">
        <f t="shared" si="2"/>
        <v>1</v>
      </c>
      <c r="H64">
        <f>ROUND(F64/B64,2)</f>
        <v>2.21</v>
      </c>
    </row>
    <row r="65" spans="1:8" x14ac:dyDescent="0.15">
      <c r="A65">
        <v>2006</v>
      </c>
      <c r="B65">
        <v>17</v>
      </c>
      <c r="C65">
        <v>11</v>
      </c>
      <c r="D65">
        <v>1</v>
      </c>
      <c r="E65">
        <v>13</v>
      </c>
      <c r="F65">
        <v>57</v>
      </c>
      <c r="G65">
        <f t="shared" si="2"/>
        <v>0.76</v>
      </c>
      <c r="H65">
        <f>ROUND(F65/B65,2)</f>
        <v>3.35</v>
      </c>
    </row>
    <row r="66" spans="1:8" x14ac:dyDescent="0.15">
      <c r="A66">
        <v>2007</v>
      </c>
      <c r="B66" s="9">
        <v>14</v>
      </c>
      <c r="C66">
        <v>6</v>
      </c>
      <c r="D66">
        <v>3</v>
      </c>
      <c r="E66">
        <v>9</v>
      </c>
      <c r="F66">
        <v>70</v>
      </c>
      <c r="G66">
        <f t="shared" si="2"/>
        <v>0.64</v>
      </c>
      <c r="H66" s="1">
        <f t="shared" si="3"/>
        <v>5</v>
      </c>
    </row>
    <row r="67" spans="1:8" x14ac:dyDescent="0.15">
      <c r="A67">
        <v>2008</v>
      </c>
      <c r="B67" s="9">
        <v>18</v>
      </c>
      <c r="C67">
        <v>17</v>
      </c>
      <c r="D67">
        <v>0</v>
      </c>
      <c r="E67">
        <v>17</v>
      </c>
      <c r="F67">
        <v>63</v>
      </c>
      <c r="G67">
        <f t="shared" si="2"/>
        <v>0.94</v>
      </c>
      <c r="H67" s="1">
        <f t="shared" si="3"/>
        <v>3.5</v>
      </c>
    </row>
    <row r="68" spans="1:8" x14ac:dyDescent="0.15">
      <c r="A68">
        <v>2009</v>
      </c>
      <c r="B68">
        <v>18</v>
      </c>
      <c r="C68">
        <v>14</v>
      </c>
      <c r="D68">
        <v>5</v>
      </c>
      <c r="E68">
        <v>19</v>
      </c>
      <c r="F68">
        <v>123</v>
      </c>
      <c r="G68">
        <f t="shared" ref="G68:G74" si="4">ROUND(E68/B68,2)</f>
        <v>1.06</v>
      </c>
      <c r="H68">
        <f t="shared" ref="H68:H74" si="5">ROUND(F68/B68,2)</f>
        <v>6.83</v>
      </c>
    </row>
    <row r="69" spans="1:8" x14ac:dyDescent="0.15">
      <c r="A69">
        <v>2010</v>
      </c>
      <c r="B69">
        <v>16</v>
      </c>
      <c r="C69">
        <v>10</v>
      </c>
      <c r="D69">
        <v>3</v>
      </c>
      <c r="E69">
        <v>13</v>
      </c>
      <c r="F69">
        <v>90</v>
      </c>
      <c r="G69">
        <f t="shared" si="4"/>
        <v>0.81</v>
      </c>
      <c r="H69">
        <f t="shared" si="5"/>
        <v>5.63</v>
      </c>
    </row>
    <row r="70" spans="1:8" x14ac:dyDescent="0.15">
      <c r="A70">
        <v>2011</v>
      </c>
      <c r="B70">
        <v>21</v>
      </c>
      <c r="C70">
        <v>7</v>
      </c>
      <c r="D70">
        <v>4</v>
      </c>
      <c r="E70">
        <v>11</v>
      </c>
      <c r="F70">
        <v>75</v>
      </c>
      <c r="G70">
        <f t="shared" si="4"/>
        <v>0.52</v>
      </c>
      <c r="H70">
        <f t="shared" si="5"/>
        <v>3.57</v>
      </c>
    </row>
    <row r="71" spans="1:8" x14ac:dyDescent="0.15">
      <c r="A71">
        <v>2012</v>
      </c>
      <c r="B71">
        <v>14</v>
      </c>
      <c r="C71">
        <v>5</v>
      </c>
      <c r="D71">
        <v>1</v>
      </c>
      <c r="E71">
        <f>IF(C71+D71=0,"--",C71+D71)</f>
        <v>6</v>
      </c>
      <c r="F71">
        <v>39</v>
      </c>
      <c r="G71">
        <f t="shared" si="4"/>
        <v>0.43</v>
      </c>
      <c r="H71">
        <f t="shared" si="5"/>
        <v>2.79</v>
      </c>
    </row>
    <row r="72" spans="1:8" x14ac:dyDescent="0.15">
      <c r="A72">
        <v>2013</v>
      </c>
      <c r="B72">
        <v>22</v>
      </c>
      <c r="C72">
        <v>17</v>
      </c>
      <c r="D72">
        <v>6</v>
      </c>
      <c r="E72">
        <v>23</v>
      </c>
      <c r="F72">
        <v>105</v>
      </c>
      <c r="G72">
        <f t="shared" si="4"/>
        <v>1.05</v>
      </c>
      <c r="H72">
        <f t="shared" si="5"/>
        <v>4.7699999999999996</v>
      </c>
    </row>
    <row r="73" spans="1:8" x14ac:dyDescent="0.15">
      <c r="A73">
        <v>2014</v>
      </c>
      <c r="B73">
        <v>17</v>
      </c>
      <c r="C73">
        <v>13</v>
      </c>
      <c r="D73">
        <v>6</v>
      </c>
      <c r="E73">
        <v>19</v>
      </c>
      <c r="F73">
        <v>81</v>
      </c>
      <c r="G73">
        <f>ROUND(E73/B73,2)</f>
        <v>1.1200000000000001</v>
      </c>
      <c r="H73">
        <f>ROUND(F73/B73,2)</f>
        <v>4.76</v>
      </c>
    </row>
    <row r="74" spans="1:8" x14ac:dyDescent="0.15">
      <c r="A74">
        <v>2015</v>
      </c>
      <c r="B74">
        <v>19</v>
      </c>
      <c r="C74">
        <v>14</v>
      </c>
      <c r="D74">
        <v>3</v>
      </c>
      <c r="E74">
        <v>17</v>
      </c>
      <c r="F74">
        <v>68</v>
      </c>
      <c r="G74">
        <f t="shared" si="4"/>
        <v>0.89</v>
      </c>
      <c r="H74">
        <f t="shared" si="5"/>
        <v>3.58</v>
      </c>
    </row>
    <row r="75" spans="1:8" x14ac:dyDescent="0.15">
      <c r="A75">
        <v>2016</v>
      </c>
      <c r="B75">
        <v>19</v>
      </c>
      <c r="C75">
        <v>13</v>
      </c>
      <c r="D75">
        <v>4</v>
      </c>
      <c r="E75">
        <v>17</v>
      </c>
      <c r="F75">
        <v>75</v>
      </c>
      <c r="G75">
        <f>ROUND(E75/B75,2)</f>
        <v>0.89</v>
      </c>
      <c r="H75">
        <f>ROUND(F75/B75,2)</f>
        <v>3.95</v>
      </c>
    </row>
    <row r="76" spans="1:8" x14ac:dyDescent="0.15">
      <c r="A76">
        <v>2017</v>
      </c>
      <c r="B76">
        <v>24</v>
      </c>
      <c r="C76">
        <v>11</v>
      </c>
      <c r="D76">
        <v>5</v>
      </c>
      <c r="E76">
        <v>17</v>
      </c>
      <c r="F76">
        <v>92</v>
      </c>
      <c r="G76">
        <v>0.71</v>
      </c>
      <c r="H76">
        <v>3.83</v>
      </c>
    </row>
    <row r="77" spans="1:8" x14ac:dyDescent="0.15">
      <c r="A77">
        <v>2018</v>
      </c>
      <c r="B77">
        <v>12</v>
      </c>
      <c r="C77">
        <v>7</v>
      </c>
      <c r="D77">
        <v>6</v>
      </c>
      <c r="E77">
        <v>13</v>
      </c>
      <c r="F77">
        <v>69</v>
      </c>
      <c r="G77">
        <f>ROUND(E77/B77,2)</f>
        <v>1.08</v>
      </c>
      <c r="H77">
        <f>ROUND(F77/B77,2)</f>
        <v>5.75</v>
      </c>
    </row>
    <row r="78" spans="1:8" x14ac:dyDescent="0.15">
      <c r="A78">
        <v>2019</v>
      </c>
      <c r="B78">
        <v>16</v>
      </c>
      <c r="C78">
        <v>11</v>
      </c>
      <c r="D78">
        <v>3</v>
      </c>
      <c r="E78">
        <v>14</v>
      </c>
      <c r="F78">
        <v>121</v>
      </c>
      <c r="G78">
        <f>ROUND(E78/B78,2)</f>
        <v>0.88</v>
      </c>
      <c r="H78">
        <f>ROUND(F78/B78,2)</f>
        <v>7.56</v>
      </c>
    </row>
    <row r="79" spans="1:8" x14ac:dyDescent="0.15">
      <c r="A79">
        <v>2020</v>
      </c>
      <c r="B79">
        <v>12</v>
      </c>
      <c r="C79">
        <v>5</v>
      </c>
      <c r="D79">
        <v>1</v>
      </c>
      <c r="E79">
        <v>6</v>
      </c>
      <c r="F79">
        <v>46</v>
      </c>
      <c r="G79" s="1">
        <f>IFERROR(ROUND(E79/B79,2),0)</f>
        <v>0.5</v>
      </c>
      <c r="H79">
        <f>IFERROR(ROUND(F79/B79,2),0)</f>
        <v>3.83</v>
      </c>
    </row>
    <row r="80" spans="1:8" x14ac:dyDescent="0.15">
      <c r="A80">
        <v>2021</v>
      </c>
      <c r="B80">
        <v>16</v>
      </c>
      <c r="C80">
        <v>7</v>
      </c>
      <c r="D80">
        <v>6</v>
      </c>
      <c r="E80">
        <v>13</v>
      </c>
      <c r="F80">
        <v>41</v>
      </c>
      <c r="G80">
        <f>IFERROR(ROUND(E80/B80,2),0)</f>
        <v>0.81</v>
      </c>
      <c r="H80">
        <f>IFERROR(ROUND(F80/B80,2),0)</f>
        <v>2.56</v>
      </c>
    </row>
    <row r="81" spans="1:8" x14ac:dyDescent="0.15">
      <c r="A81">
        <v>2022</v>
      </c>
      <c r="B81">
        <v>15</v>
      </c>
      <c r="C81">
        <v>14</v>
      </c>
      <c r="D81">
        <v>6</v>
      </c>
      <c r="E81">
        <v>20</v>
      </c>
      <c r="F81">
        <v>133</v>
      </c>
      <c r="G81">
        <f>IFERROR(ROUND(E81/B81,2),0)</f>
        <v>1.33</v>
      </c>
      <c r="H81">
        <f>IFERROR(ROUND(F81/B81,2),0)</f>
        <v>8.8699999999999992</v>
      </c>
    </row>
    <row r="82" spans="1:8" x14ac:dyDescent="0.15">
      <c r="A82">
        <v>2023</v>
      </c>
      <c r="B82">
        <v>19</v>
      </c>
      <c r="C82">
        <v>14</v>
      </c>
      <c r="D82">
        <v>3</v>
      </c>
      <c r="E82">
        <v>17</v>
      </c>
      <c r="F82">
        <v>91</v>
      </c>
      <c r="G82">
        <f>IFERROR(ROUND(E82/B82,2),0)</f>
        <v>0.89</v>
      </c>
      <c r="H82">
        <f>IFERROR(ROUND(F82/B82,2),0)</f>
        <v>4.79</v>
      </c>
    </row>
    <row r="83" spans="1:8" x14ac:dyDescent="0.15">
      <c r="A83">
        <v>2024</v>
      </c>
      <c r="B83">
        <v>17</v>
      </c>
      <c r="C83">
        <v>6</v>
      </c>
      <c r="D83">
        <v>7</v>
      </c>
      <c r="E83">
        <v>13</v>
      </c>
      <c r="F83">
        <v>69</v>
      </c>
      <c r="G83" s="10">
        <f>IFERROR(ROUND(E83/B83,2),"N/A")</f>
        <v>0.76</v>
      </c>
      <c r="H83" s="10">
        <f>IFERROR(ROUND(F83/B83,2),"N/A")</f>
        <v>4.0599999999999996</v>
      </c>
    </row>
    <row r="84" spans="1:8" x14ac:dyDescent="0.15">
      <c r="A84">
        <v>2025</v>
      </c>
      <c r="B84">
        <v>19</v>
      </c>
      <c r="C84">
        <v>4</v>
      </c>
      <c r="D84">
        <v>2</v>
      </c>
      <c r="E84">
        <v>6</v>
      </c>
      <c r="F84">
        <v>142</v>
      </c>
      <c r="G84" s="10">
        <f>IFERROR(ROUND(E84/B84,2),"N/A")</f>
        <v>0.32</v>
      </c>
      <c r="H84" s="10">
        <f>IFERROR(ROUND(F84/B84,2),"N/A")</f>
        <v>7.47</v>
      </c>
    </row>
    <row r="86" spans="1:8" x14ac:dyDescent="0.15">
      <c r="A86" t="s">
        <v>55</v>
      </c>
      <c r="B86">
        <f>SUM(B60:B85)</f>
        <v>397</v>
      </c>
      <c r="C86">
        <f>SUM(C60:C85)</f>
        <v>240</v>
      </c>
      <c r="D86">
        <f>SUM(D60:D85)</f>
        <v>80</v>
      </c>
      <c r="E86">
        <f>SUM(E60:E85)</f>
        <v>322</v>
      </c>
      <c r="F86">
        <f>SUM(F60:F85)</f>
        <v>1868</v>
      </c>
      <c r="G86">
        <f>ROUND(E86/B86,2)</f>
        <v>0.81</v>
      </c>
      <c r="H86">
        <f>ROUND(F86/SUM(B65:B85),2)</f>
        <v>5.41</v>
      </c>
    </row>
  </sheetData>
  <phoneticPr fontId="3" type="noConversion"/>
  <hyperlinks>
    <hyperlink ref="A1" location="'Overall ave'!A1" display="(back to front sheet)" xr:uid="{00000000-0004-0000-12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CF5A-6AFB-4F4E-8021-6C2B0C89CC69}">
  <dimension ref="A1:L42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  <c r="C1" s="9" t="s">
        <v>491</v>
      </c>
    </row>
    <row r="2" spans="1:12" x14ac:dyDescent="0.15">
      <c r="A2" s="5" t="s">
        <v>492</v>
      </c>
      <c r="B2" s="5" t="s">
        <v>493</v>
      </c>
    </row>
    <row r="3" spans="1:12" x14ac:dyDescent="0.15">
      <c r="A3" s="5" t="s">
        <v>108</v>
      </c>
      <c r="B3" s="15"/>
    </row>
    <row r="4" spans="1:12" x14ac:dyDescent="0.15">
      <c r="A4" s="9">
        <f>COUNTA(A8:A10)</f>
        <v>2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5</v>
      </c>
    </row>
    <row r="5" spans="1:12" x14ac:dyDescent="0.15">
      <c r="A5" s="9">
        <f>COUNTA(A39:A41)</f>
        <v>2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  <c r="L5" s="9"/>
    </row>
    <row r="6" spans="1:12" x14ac:dyDescent="0.15">
      <c r="A6" s="9"/>
      <c r="L6" s="9"/>
    </row>
    <row r="7" spans="1:12" x14ac:dyDescent="0.15">
      <c r="A7" t="s">
        <v>99</v>
      </c>
      <c r="B7" s="9" t="s">
        <v>140</v>
      </c>
      <c r="C7" s="9" t="s">
        <v>141</v>
      </c>
      <c r="D7" s="9" t="s">
        <v>26</v>
      </c>
      <c r="E7" s="9" t="s">
        <v>259</v>
      </c>
      <c r="F7" s="9" t="s">
        <v>34</v>
      </c>
      <c r="G7" s="9" t="s">
        <v>22</v>
      </c>
      <c r="H7" s="9" t="s">
        <v>35</v>
      </c>
      <c r="I7" s="9" t="s">
        <v>114</v>
      </c>
      <c r="J7" s="9" t="s">
        <v>195</v>
      </c>
      <c r="K7" s="9" t="s">
        <v>257</v>
      </c>
      <c r="L7" s="9" t="s">
        <v>264</v>
      </c>
    </row>
    <row r="8" spans="1:12" x14ac:dyDescent="0.15">
      <c r="A8">
        <v>2023</v>
      </c>
      <c r="B8">
        <v>6</v>
      </c>
      <c r="C8">
        <v>2</v>
      </c>
      <c r="D8">
        <v>1</v>
      </c>
      <c r="E8">
        <v>0</v>
      </c>
      <c r="F8">
        <v>2</v>
      </c>
      <c r="G8">
        <v>0</v>
      </c>
      <c r="H8">
        <v>0</v>
      </c>
      <c r="I8" s="4">
        <f t="shared" ref="I8:I11" si="0">IF(C8-D8=0,"--",F8/(C8-D8))</f>
        <v>2</v>
      </c>
      <c r="J8">
        <v>1</v>
      </c>
      <c r="K8" t="s">
        <v>335</v>
      </c>
      <c r="L8">
        <v>0</v>
      </c>
    </row>
    <row r="9" spans="1:12" x14ac:dyDescent="0.15">
      <c r="A9">
        <v>2024</v>
      </c>
      <c r="B9">
        <v>4</v>
      </c>
      <c r="C9">
        <v>2</v>
      </c>
      <c r="D9">
        <v>2</v>
      </c>
      <c r="E9">
        <v>0</v>
      </c>
      <c r="F9">
        <v>5</v>
      </c>
      <c r="G9">
        <v>0</v>
      </c>
      <c r="H9">
        <v>0</v>
      </c>
      <c r="I9" s="4" t="str">
        <f>IF(C9-D9=0,"--",F9/(C9-D9))</f>
        <v>--</v>
      </c>
      <c r="J9">
        <v>5</v>
      </c>
      <c r="K9" t="s">
        <v>335</v>
      </c>
      <c r="L9">
        <v>0</v>
      </c>
    </row>
    <row r="10" spans="1:12" x14ac:dyDescent="0.15">
      <c r="I10" s="9"/>
    </row>
    <row r="11" spans="1:12" x14ac:dyDescent="0.15">
      <c r="A11" t="s">
        <v>142</v>
      </c>
      <c r="B11" s="9">
        <f t="shared" ref="B11:H11" si="1">SUM(B8:B10)</f>
        <v>10</v>
      </c>
      <c r="C11" s="9">
        <f t="shared" si="1"/>
        <v>4</v>
      </c>
      <c r="D11" s="9">
        <f t="shared" si="1"/>
        <v>3</v>
      </c>
      <c r="E11" s="9">
        <f t="shared" si="1"/>
        <v>0</v>
      </c>
      <c r="F11" s="9">
        <f t="shared" si="1"/>
        <v>7</v>
      </c>
      <c r="G11" s="9">
        <f t="shared" si="1"/>
        <v>0</v>
      </c>
      <c r="H11" s="9">
        <f t="shared" si="1"/>
        <v>0</v>
      </c>
      <c r="I11" s="4">
        <f t="shared" si="0"/>
        <v>7</v>
      </c>
      <c r="J11">
        <f>MAX(J8:J10)</f>
        <v>5</v>
      </c>
      <c r="K11" t="s">
        <v>335</v>
      </c>
      <c r="L11" s="9">
        <f>SUM(L8:L10)</f>
        <v>0</v>
      </c>
    </row>
    <row r="12" spans="1:12" x14ac:dyDescent="0.15">
      <c r="I12" s="10"/>
      <c r="L12" s="9"/>
    </row>
    <row r="13" spans="1:12" x14ac:dyDescent="0.15">
      <c r="I13" s="10"/>
      <c r="L13" s="9"/>
    </row>
    <row r="14" spans="1:12" x14ac:dyDescent="0.15">
      <c r="I14" s="10"/>
      <c r="L14" s="9"/>
    </row>
    <row r="15" spans="1:12" x14ac:dyDescent="0.15">
      <c r="I15" s="10"/>
      <c r="L15" s="9"/>
    </row>
    <row r="16" spans="1:12" x14ac:dyDescent="0.15">
      <c r="I16" s="10"/>
      <c r="L16" s="9"/>
    </row>
    <row r="17" spans="8:12" x14ac:dyDescent="0.15">
      <c r="I17" s="10"/>
      <c r="L17" s="9"/>
    </row>
    <row r="18" spans="8:12" x14ac:dyDescent="0.15">
      <c r="I18" s="10"/>
      <c r="L18" s="9"/>
    </row>
    <row r="19" spans="8:12" x14ac:dyDescent="0.15">
      <c r="I19" s="10"/>
      <c r="L19" s="9"/>
    </row>
    <row r="20" spans="8:12" x14ac:dyDescent="0.15">
      <c r="I20" s="10"/>
      <c r="L20" s="9"/>
    </row>
    <row r="21" spans="8:12" x14ac:dyDescent="0.15">
      <c r="I21" s="10"/>
      <c r="L21" s="9"/>
    </row>
    <row r="22" spans="8:12" x14ac:dyDescent="0.15">
      <c r="I22" s="10"/>
      <c r="L22" s="9"/>
    </row>
    <row r="23" spans="8:12" x14ac:dyDescent="0.15">
      <c r="I23" s="10"/>
      <c r="L23" s="9"/>
    </row>
    <row r="24" spans="8:12" x14ac:dyDescent="0.15">
      <c r="I24" s="10"/>
      <c r="L24" s="9"/>
    </row>
    <row r="25" spans="8:12" x14ac:dyDescent="0.15">
      <c r="I25" s="10"/>
      <c r="L25" s="9"/>
    </row>
    <row r="26" spans="8:12" x14ac:dyDescent="0.15">
      <c r="I26" s="10"/>
      <c r="L26" s="9"/>
    </row>
    <row r="27" spans="8:12" x14ac:dyDescent="0.15">
      <c r="I27" s="10"/>
      <c r="L27" s="9"/>
    </row>
    <row r="28" spans="8:12" x14ac:dyDescent="0.15">
      <c r="I28" s="10"/>
      <c r="L28" s="9"/>
    </row>
    <row r="29" spans="8:12" x14ac:dyDescent="0.15">
      <c r="H29" s="10"/>
    </row>
    <row r="36" spans="1:10" x14ac:dyDescent="0.15">
      <c r="A36" s="5" t="s">
        <v>118</v>
      </c>
    </row>
    <row r="37" spans="1:10" x14ac:dyDescent="0.15">
      <c r="A37" s="5"/>
    </row>
    <row r="38" spans="1:10" x14ac:dyDescent="0.15">
      <c r="A38" t="s">
        <v>99</v>
      </c>
      <c r="B38" t="s">
        <v>112</v>
      </c>
      <c r="C38" t="s">
        <v>59</v>
      </c>
      <c r="D38" t="s">
        <v>60</v>
      </c>
      <c r="E38" t="s">
        <v>34</v>
      </c>
      <c r="F38" t="s">
        <v>62</v>
      </c>
      <c r="G38" s="1" t="s">
        <v>115</v>
      </c>
      <c r="H38" s="1" t="s">
        <v>113</v>
      </c>
      <c r="I38" s="1" t="s">
        <v>114</v>
      </c>
      <c r="J38" s="1" t="s">
        <v>61</v>
      </c>
    </row>
    <row r="39" spans="1:10" x14ac:dyDescent="0.15">
      <c r="A39">
        <v>2023</v>
      </c>
      <c r="B39">
        <v>7.9</v>
      </c>
      <c r="C39">
        <v>2</v>
      </c>
      <c r="D39">
        <v>5</v>
      </c>
      <c r="E39">
        <v>33</v>
      </c>
      <c r="F39">
        <v>0</v>
      </c>
      <c r="G39" s="10">
        <f>IF(ISERROR(E39/B39),"N/A",E39/B39)</f>
        <v>4.1772151898734178</v>
      </c>
      <c r="H39" s="10">
        <f>IF(ISERROR((B39*6)/D39),"N/A",(B39*6)/D39)</f>
        <v>9.48</v>
      </c>
      <c r="I39" s="10">
        <f t="shared" ref="I39:I40" si="2">IF(ISERROR(E39/D39),"N/A",E39/D39)</f>
        <v>6.6</v>
      </c>
      <c r="J39" s="3" t="s">
        <v>499</v>
      </c>
    </row>
    <row r="40" spans="1:10" x14ac:dyDescent="0.15">
      <c r="A40">
        <v>2024</v>
      </c>
      <c r="B40">
        <v>9</v>
      </c>
      <c r="C40">
        <v>0</v>
      </c>
      <c r="D40">
        <v>2</v>
      </c>
      <c r="E40">
        <v>43</v>
      </c>
      <c r="F40">
        <v>0</v>
      </c>
      <c r="G40" s="10">
        <f t="shared" ref="G40" si="3">IF(ISERROR(E40/B40),"N/A",E40/B40)</f>
        <v>4.7777777777777777</v>
      </c>
      <c r="H40" s="10">
        <f t="shared" ref="H40" si="4">IF(ISERROR((B40*6)/D40),"N/A",(B40*6)/D40)</f>
        <v>27</v>
      </c>
      <c r="I40" s="10">
        <f t="shared" si="2"/>
        <v>21.5</v>
      </c>
      <c r="J40" s="3" t="s">
        <v>403</v>
      </c>
    </row>
    <row r="41" spans="1:10" x14ac:dyDescent="0.15">
      <c r="B41"/>
      <c r="C41"/>
      <c r="D41"/>
      <c r="E41"/>
      <c r="F41"/>
      <c r="G41" s="1"/>
      <c r="H41" s="1"/>
      <c r="I41" s="1"/>
    </row>
    <row r="42" spans="1:10" x14ac:dyDescent="0.15">
      <c r="A42" t="s">
        <v>55</v>
      </c>
      <c r="B42">
        <f>SUM(B39:B41)</f>
        <v>16.899999999999999</v>
      </c>
      <c r="C42">
        <f>SUM(C39:C41)</f>
        <v>2</v>
      </c>
      <c r="D42">
        <f>SUM(D39:D41)</f>
        <v>7</v>
      </c>
      <c r="E42">
        <f>SUM(E39:E41)</f>
        <v>76</v>
      </c>
      <c r="F42">
        <f>SUM(F39:F41)</f>
        <v>0</v>
      </c>
      <c r="G42" s="10">
        <f>E42/B42</f>
        <v>4.497041420118344</v>
      </c>
      <c r="H42" s="10">
        <f>(B42*6)/D42</f>
        <v>14.485714285714284</v>
      </c>
      <c r="I42" s="10">
        <f>E42/D42</f>
        <v>10.857142857142858</v>
      </c>
      <c r="J42" s="3" t="s">
        <v>499</v>
      </c>
    </row>
  </sheetData>
  <hyperlinks>
    <hyperlink ref="A1" location="'Overall ave'!A1" display="(back to front sheet)" xr:uid="{E6D3D9BE-08C2-A24A-B4D2-13EDB1295FD5}"/>
  </hyperlinks>
  <pageMargins left="0.75" right="0.75" top="1" bottom="1" header="0.5" footer="0.5"/>
  <pageSetup orientation="portrait" horizontalDpi="4294967292" verticalDpi="429496729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E387-6C9C-7449-9654-0214434397CE}">
  <dimension ref="A1:N67"/>
  <sheetViews>
    <sheetView zoomScale="125" zoomScaleNormal="125" zoomScalePageLayoutView="125" workbookViewId="0"/>
  </sheetViews>
  <sheetFormatPr defaultColWidth="8.76171875" defaultRowHeight="12.75" x14ac:dyDescent="0.15"/>
  <cols>
    <col min="1" max="1" width="10.3828125" customWidth="1"/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4" x14ac:dyDescent="0.15">
      <c r="A1" s="19" t="s">
        <v>164</v>
      </c>
    </row>
    <row r="2" spans="1:14" x14ac:dyDescent="0.15">
      <c r="A2" s="5" t="s">
        <v>506</v>
      </c>
      <c r="B2" s="5" t="s">
        <v>463</v>
      </c>
    </row>
    <row r="3" spans="1:14" x14ac:dyDescent="0.15">
      <c r="A3" s="5" t="s">
        <v>108</v>
      </c>
      <c r="B3" s="15"/>
      <c r="L3" s="5" t="s">
        <v>544</v>
      </c>
    </row>
    <row r="4" spans="1:14" hidden="1" x14ac:dyDescent="0.15">
      <c r="A4" s="9">
        <f>COUNTA(A7:A11)</f>
        <v>4</v>
      </c>
      <c r="B4" s="9">
        <f>COUNTA(A38:A42)</f>
        <v>4</v>
      </c>
      <c r="J4" s="9"/>
      <c r="K4" s="9"/>
      <c r="L4" s="9"/>
      <c r="M4" s="9"/>
      <c r="N4" s="9"/>
    </row>
    <row r="5" spans="1:14" x14ac:dyDescent="0.15">
      <c r="A5" s="9"/>
      <c r="L5" s="9"/>
    </row>
    <row r="6" spans="1:14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264</v>
      </c>
      <c r="M6" s="9" t="s">
        <v>549</v>
      </c>
      <c r="N6" s="9" t="s">
        <v>550</v>
      </c>
    </row>
    <row r="7" spans="1:14" x14ac:dyDescent="0.15">
      <c r="A7">
        <v>2022</v>
      </c>
      <c r="B7">
        <v>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 s="4" t="str">
        <f>IF(C7-D7=0,"--",F7/(C7-D7))</f>
        <v>--</v>
      </c>
      <c r="J7">
        <v>0</v>
      </c>
      <c r="K7" t="s">
        <v>388</v>
      </c>
      <c r="L7">
        <v>1</v>
      </c>
      <c r="M7">
        <v>1</v>
      </c>
      <c r="N7">
        <v>0</v>
      </c>
    </row>
    <row r="8" spans="1:14" x14ac:dyDescent="0.15">
      <c r="A8">
        <v>2023</v>
      </c>
      <c r="B8">
        <v>19</v>
      </c>
      <c r="C8">
        <v>13</v>
      </c>
      <c r="D8">
        <v>1</v>
      </c>
      <c r="E8">
        <v>1</v>
      </c>
      <c r="F8">
        <v>96</v>
      </c>
      <c r="G8">
        <v>0</v>
      </c>
      <c r="H8">
        <v>0</v>
      </c>
      <c r="I8" s="1">
        <f t="shared" ref="I8" si="0">IF(C8-D8=0,"--",F8/(C8-D8))</f>
        <v>8</v>
      </c>
      <c r="J8">
        <v>24</v>
      </c>
      <c r="K8" t="s">
        <v>388</v>
      </c>
      <c r="L8">
        <v>1</v>
      </c>
      <c r="M8">
        <v>1</v>
      </c>
      <c r="N8">
        <v>0</v>
      </c>
    </row>
    <row r="9" spans="1:14" x14ac:dyDescent="0.15">
      <c r="A9">
        <v>2024</v>
      </c>
      <c r="B9">
        <v>7</v>
      </c>
      <c r="C9">
        <v>6</v>
      </c>
      <c r="D9">
        <v>3</v>
      </c>
      <c r="E9">
        <v>1</v>
      </c>
      <c r="F9">
        <v>47</v>
      </c>
      <c r="G9">
        <v>0</v>
      </c>
      <c r="H9">
        <v>0</v>
      </c>
      <c r="I9" s="10">
        <f>IF(C9-D9=0,"--",F9/(C9-D9))</f>
        <v>15.666666666666666</v>
      </c>
      <c r="J9">
        <v>20</v>
      </c>
      <c r="K9" t="s">
        <v>388</v>
      </c>
      <c r="L9">
        <v>0</v>
      </c>
      <c r="M9">
        <v>0</v>
      </c>
      <c r="N9">
        <v>0</v>
      </c>
    </row>
    <row r="10" spans="1:14" x14ac:dyDescent="0.15">
      <c r="A10">
        <v>2025</v>
      </c>
      <c r="B10">
        <v>7</v>
      </c>
      <c r="C10">
        <v>5</v>
      </c>
      <c r="D10">
        <v>1</v>
      </c>
      <c r="E10">
        <v>2</v>
      </c>
      <c r="F10">
        <v>59</v>
      </c>
      <c r="G10">
        <v>0</v>
      </c>
      <c r="H10">
        <v>0</v>
      </c>
      <c r="I10" s="10">
        <f>IF(C10-D10=0,"--",F10/(C10-D10))</f>
        <v>14.75</v>
      </c>
      <c r="J10">
        <v>27</v>
      </c>
      <c r="K10" t="s">
        <v>388</v>
      </c>
      <c r="L10">
        <v>1</v>
      </c>
      <c r="M10">
        <v>1</v>
      </c>
      <c r="N10">
        <v>0</v>
      </c>
    </row>
    <row r="11" spans="1:14" x14ac:dyDescent="0.15">
      <c r="I11" s="9"/>
    </row>
    <row r="12" spans="1:14" x14ac:dyDescent="0.15">
      <c r="A12" t="s">
        <v>142</v>
      </c>
      <c r="B12" s="9">
        <f t="shared" ref="B12:H12" si="1">SUM(B7:B11)</f>
        <v>35</v>
      </c>
      <c r="C12" s="9">
        <f t="shared" si="1"/>
        <v>24</v>
      </c>
      <c r="D12" s="9">
        <f t="shared" si="1"/>
        <v>5</v>
      </c>
      <c r="E12" s="9">
        <f t="shared" si="1"/>
        <v>4</v>
      </c>
      <c r="F12" s="9">
        <f t="shared" si="1"/>
        <v>202</v>
      </c>
      <c r="G12" s="9">
        <f t="shared" si="1"/>
        <v>0</v>
      </c>
      <c r="H12" s="9">
        <f t="shared" si="1"/>
        <v>0</v>
      </c>
      <c r="I12" s="1">
        <f>IF(ISERROR(F12/(C12-D12)),"",ROUND(F12/(C12-D12),3))</f>
        <v>10.632</v>
      </c>
      <c r="J12">
        <f>MAX(J7:J11)</f>
        <v>27</v>
      </c>
      <c r="K12" t="str">
        <f>IF(INDEX(K7:K11,MATCH(J12,J7:J11,0),)=0,"",INDEX(K7:K11,MATCH(J12,J7:J11,0),))</f>
        <v/>
      </c>
      <c r="L12" s="9">
        <f>SUM(L7:L11)</f>
        <v>3</v>
      </c>
      <c r="M12" s="9">
        <f t="shared" ref="M12:N12" si="2">SUM(M7:M11)</f>
        <v>3</v>
      </c>
      <c r="N12" s="9">
        <f t="shared" si="2"/>
        <v>0</v>
      </c>
    </row>
    <row r="13" spans="1:14" x14ac:dyDescent="0.15">
      <c r="I13" s="1"/>
    </row>
    <row r="14" spans="1:14" x14ac:dyDescent="0.15">
      <c r="I14" s="1"/>
    </row>
    <row r="15" spans="1:14" x14ac:dyDescent="0.15">
      <c r="I15" s="1"/>
    </row>
    <row r="16" spans="1:14" x14ac:dyDescent="0.15">
      <c r="I16" s="1"/>
    </row>
    <row r="17" spans="9:9" x14ac:dyDescent="0.15">
      <c r="I17" s="1"/>
    </row>
    <row r="18" spans="9:9" x14ac:dyDescent="0.15">
      <c r="I18" s="1"/>
    </row>
    <row r="19" spans="9:9" x14ac:dyDescent="0.15">
      <c r="I19" s="1"/>
    </row>
    <row r="20" spans="9:9" x14ac:dyDescent="0.15">
      <c r="I20" s="1"/>
    </row>
    <row r="21" spans="9:9" x14ac:dyDescent="0.15">
      <c r="I21" s="1"/>
    </row>
    <row r="22" spans="9:9" x14ac:dyDescent="0.15">
      <c r="I22" s="1"/>
    </row>
    <row r="23" spans="9:9" x14ac:dyDescent="0.15">
      <c r="I23" s="1"/>
    </row>
    <row r="24" spans="9:9" x14ac:dyDescent="0.15">
      <c r="I24" s="1"/>
    </row>
    <row r="25" spans="9:9" x14ac:dyDescent="0.15">
      <c r="I25" s="1"/>
    </row>
    <row r="26" spans="9:9" x14ac:dyDescent="0.15">
      <c r="I26" s="1"/>
    </row>
    <row r="27" spans="9:9" x14ac:dyDescent="0.15">
      <c r="I27" s="1"/>
    </row>
    <row r="28" spans="9:9" x14ac:dyDescent="0.15">
      <c r="I28" s="1"/>
    </row>
    <row r="29" spans="9:9" x14ac:dyDescent="0.15">
      <c r="I29" s="1"/>
    </row>
    <row r="30" spans="9:9" x14ac:dyDescent="0.15">
      <c r="I30" s="1"/>
    </row>
    <row r="31" spans="9:9" x14ac:dyDescent="0.15">
      <c r="I31" s="1"/>
    </row>
    <row r="32" spans="9:9" x14ac:dyDescent="0.15">
      <c r="I32" s="1"/>
    </row>
    <row r="33" spans="1:10" x14ac:dyDescent="0.15">
      <c r="I33" s="1"/>
    </row>
    <row r="34" spans="1:10" x14ac:dyDescent="0.15">
      <c r="I34" s="1"/>
    </row>
    <row r="35" spans="1:10" x14ac:dyDescent="0.15">
      <c r="H35" s="10"/>
    </row>
    <row r="36" spans="1:10" x14ac:dyDescent="0.15">
      <c r="A36" s="5" t="s">
        <v>118</v>
      </c>
      <c r="B36"/>
      <c r="C36"/>
      <c r="D36"/>
      <c r="E36"/>
      <c r="F36" s="2"/>
      <c r="G36"/>
      <c r="H36" s="1"/>
      <c r="I36" s="1"/>
      <c r="J36" s="1"/>
    </row>
    <row r="37" spans="1:10" x14ac:dyDescent="0.15">
      <c r="A37" t="s">
        <v>99</v>
      </c>
      <c r="B37" t="s">
        <v>112</v>
      </c>
      <c r="C37" t="s">
        <v>59</v>
      </c>
      <c r="D37" t="s">
        <v>111</v>
      </c>
      <c r="E37" t="s">
        <v>34</v>
      </c>
      <c r="F37" t="s">
        <v>62</v>
      </c>
      <c r="G37" s="1" t="s">
        <v>115</v>
      </c>
      <c r="H37" s="1" t="s">
        <v>113</v>
      </c>
      <c r="I37" s="1" t="s">
        <v>114</v>
      </c>
      <c r="J37" s="14" t="s">
        <v>61</v>
      </c>
    </row>
    <row r="38" spans="1:10" x14ac:dyDescent="0.15">
      <c r="A38">
        <v>2022</v>
      </c>
      <c r="B38">
        <v>9</v>
      </c>
      <c r="C38">
        <v>2</v>
      </c>
      <c r="D38">
        <v>3</v>
      </c>
      <c r="E38">
        <v>40</v>
      </c>
      <c r="F38">
        <v>0</v>
      </c>
      <c r="G38" s="10">
        <f>IF(ISERROR(E38/B38),"N/A",E38/B38)</f>
        <v>4.4444444444444446</v>
      </c>
      <c r="H38" s="10">
        <f>IF(ISERROR((B38*6)/D38),"N/A",(B38*6)/D38)</f>
        <v>18</v>
      </c>
      <c r="I38" s="10">
        <f>IF(ISERROR(E38/D38),"N/A",E38/D38)</f>
        <v>13.333333333333334</v>
      </c>
      <c r="J38" s="3" t="s">
        <v>478</v>
      </c>
    </row>
    <row r="39" spans="1:10" x14ac:dyDescent="0.15">
      <c r="A39">
        <v>2023</v>
      </c>
      <c r="B39">
        <v>43</v>
      </c>
      <c r="C39">
        <v>4</v>
      </c>
      <c r="D39">
        <v>11</v>
      </c>
      <c r="E39">
        <v>214</v>
      </c>
      <c r="F39">
        <v>0</v>
      </c>
      <c r="G39" s="10">
        <f>IF(ISERROR(E39/B39),"N/A",E39/B39)</f>
        <v>4.9767441860465116</v>
      </c>
      <c r="H39" s="10">
        <f>IF(ISERROR((B39*6)/D39),"N/A",(B39*6)/D39)</f>
        <v>23.454545454545453</v>
      </c>
      <c r="I39" s="10">
        <f t="shared" ref="I39:I40" si="3">IF(ISERROR(E39/D39),"N/A",E39/D39)</f>
        <v>19.454545454545453</v>
      </c>
      <c r="J39" s="3" t="s">
        <v>409</v>
      </c>
    </row>
    <row r="40" spans="1:10" x14ac:dyDescent="0.15">
      <c r="A40">
        <v>2024</v>
      </c>
      <c r="B40">
        <v>12</v>
      </c>
      <c r="C40">
        <v>0</v>
      </c>
      <c r="D40">
        <v>3</v>
      </c>
      <c r="E40">
        <v>73</v>
      </c>
      <c r="F40">
        <v>0</v>
      </c>
      <c r="G40" s="10">
        <f t="shared" ref="G40" si="4">IF(ISERROR(E40/B40),"N/A",E40/B40)</f>
        <v>6.083333333333333</v>
      </c>
      <c r="H40" s="10">
        <f t="shared" ref="H40" si="5">IF(ISERROR((B40*6)/D40),"N/A",(B40*6)/D40)</f>
        <v>24</v>
      </c>
      <c r="I40" s="10">
        <f t="shared" si="3"/>
        <v>24.333333333333332</v>
      </c>
      <c r="J40" s="3" t="s">
        <v>597</v>
      </c>
    </row>
    <row r="41" spans="1:10" x14ac:dyDescent="0.15">
      <c r="A41">
        <v>2025</v>
      </c>
      <c r="B41">
        <v>17</v>
      </c>
      <c r="C41">
        <v>0</v>
      </c>
      <c r="D41">
        <v>6</v>
      </c>
      <c r="E41">
        <v>140</v>
      </c>
      <c r="F41">
        <v>0</v>
      </c>
      <c r="G41" s="10">
        <f>IF(ISERROR(E41/B41),"N/A",E41/B41)</f>
        <v>8.235294117647058</v>
      </c>
      <c r="H41" s="10">
        <f>IF(ISERROR((B41*6)/D41),"N/A",(B41*6)/D41)</f>
        <v>17</v>
      </c>
      <c r="I41" s="10">
        <f>IF(ISERROR(E41/D41),"N/A",E41/D41)</f>
        <v>23.333333333333332</v>
      </c>
      <c r="J41" s="3" t="s">
        <v>608</v>
      </c>
    </row>
    <row r="42" spans="1:10" x14ac:dyDescent="0.15">
      <c r="H42" s="10"/>
    </row>
    <row r="43" spans="1:10" x14ac:dyDescent="0.15">
      <c r="A43" t="s">
        <v>55</v>
      </c>
      <c r="B43" s="9">
        <f>SUM(B38:B42)</f>
        <v>81</v>
      </c>
      <c r="C43" s="9">
        <f>SUM(C38:C42)</f>
        <v>6</v>
      </c>
      <c r="D43" s="9">
        <f>SUM(D38:D42)</f>
        <v>23</v>
      </c>
      <c r="E43" s="9">
        <f>SUM(E38:E42)</f>
        <v>467</v>
      </c>
      <c r="F43" s="9">
        <f>SUM(F38:F42)</f>
        <v>0</v>
      </c>
      <c r="G43" s="4">
        <f>IF(ISERROR(E43/B43),"--",E43/B43)</f>
        <v>5.7654320987654319</v>
      </c>
      <c r="H43" s="4">
        <f>IF(D43=0,"--",(B43*6)/D43)</f>
        <v>21.130434782608695</v>
      </c>
      <c r="I43" s="4">
        <f>IF(D43=0,"--",E43/D43)</f>
        <v>20.304347826086957</v>
      </c>
      <c r="J43" s="3" t="s">
        <v>409</v>
      </c>
    </row>
    <row r="44" spans="1:10" x14ac:dyDescent="0.15">
      <c r="H44" s="10"/>
    </row>
    <row r="45" spans="1:10" x14ac:dyDescent="0.15">
      <c r="H45" s="10"/>
    </row>
    <row r="46" spans="1:10" x14ac:dyDescent="0.15">
      <c r="H46" s="10"/>
    </row>
    <row r="47" spans="1:10" x14ac:dyDescent="0.15">
      <c r="H47" s="10"/>
    </row>
    <row r="48" spans="1:10" x14ac:dyDescent="0.15">
      <c r="H48" s="10"/>
    </row>
    <row r="49" spans="1:9" x14ac:dyDescent="0.15">
      <c r="H49" s="10"/>
    </row>
    <row r="50" spans="1:9" x14ac:dyDescent="0.15">
      <c r="H50" s="10"/>
    </row>
    <row r="51" spans="1:9" x14ac:dyDescent="0.15">
      <c r="H51" s="10"/>
    </row>
    <row r="52" spans="1:9" x14ac:dyDescent="0.15">
      <c r="H52" s="10"/>
    </row>
    <row r="53" spans="1:9" x14ac:dyDescent="0.15">
      <c r="H53" s="10"/>
    </row>
    <row r="54" spans="1:9" x14ac:dyDescent="0.15">
      <c r="H54" s="10"/>
    </row>
    <row r="55" spans="1:9" x14ac:dyDescent="0.15">
      <c r="H55" s="10"/>
    </row>
    <row r="56" spans="1:9" x14ac:dyDescent="0.15">
      <c r="H56" s="10"/>
    </row>
    <row r="59" spans="1:9" x14ac:dyDescent="0.15">
      <c r="A59" s="5"/>
    </row>
    <row r="60" spans="1:9" x14ac:dyDescent="0.15">
      <c r="A60" s="5"/>
    </row>
    <row r="61" spans="1:9" x14ac:dyDescent="0.15">
      <c r="B61"/>
      <c r="C61"/>
      <c r="D61"/>
      <c r="E61"/>
      <c r="F61"/>
      <c r="G61" s="1"/>
      <c r="H61" s="1"/>
      <c r="I61" s="1"/>
    </row>
    <row r="62" spans="1:9" x14ac:dyDescent="0.15">
      <c r="B62"/>
      <c r="C62"/>
      <c r="D62"/>
      <c r="E62"/>
      <c r="F62"/>
      <c r="G62" s="10"/>
      <c r="H62" s="10"/>
      <c r="I62" s="10"/>
    </row>
    <row r="63" spans="1:9" x14ac:dyDescent="0.15">
      <c r="B63"/>
      <c r="C63"/>
      <c r="D63"/>
      <c r="E63"/>
      <c r="F63"/>
      <c r="G63" s="10"/>
      <c r="H63" s="10"/>
      <c r="I63" s="10"/>
    </row>
    <row r="64" spans="1:9" x14ac:dyDescent="0.15">
      <c r="B64"/>
      <c r="C64"/>
      <c r="D64"/>
      <c r="E64"/>
      <c r="F64"/>
      <c r="G64" s="10"/>
      <c r="H64" s="10"/>
      <c r="I64" s="10"/>
    </row>
    <row r="65" spans="2:9" x14ac:dyDescent="0.15">
      <c r="B65"/>
      <c r="C65"/>
      <c r="D65"/>
      <c r="E65"/>
      <c r="F65"/>
      <c r="G65" s="10"/>
      <c r="H65" s="10"/>
      <c r="I65" s="10"/>
    </row>
    <row r="66" spans="2:9" x14ac:dyDescent="0.15">
      <c r="B66"/>
      <c r="C66"/>
      <c r="D66"/>
      <c r="E66"/>
      <c r="F66"/>
      <c r="G66" s="1"/>
      <c r="H66" s="1"/>
      <c r="I66" s="1"/>
    </row>
    <row r="67" spans="2:9" x14ac:dyDescent="0.15">
      <c r="B67"/>
      <c r="C67"/>
      <c r="D67"/>
      <c r="E67"/>
      <c r="F67"/>
      <c r="G67" s="1"/>
      <c r="H67" s="1"/>
      <c r="I67" s="1"/>
    </row>
  </sheetData>
  <hyperlinks>
    <hyperlink ref="A1" location="'Overall ave'!A1" display="(back to front sheet)" xr:uid="{F89361EE-0D20-584C-A979-3D439814C8B3}"/>
  </hyperlinks>
  <pageMargins left="0.75" right="0.75" top="1" bottom="1" header="0.5" footer="0.5"/>
  <pageSetup orientation="portrait" horizontalDpi="4294967292" verticalDpi="429496729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3214-3F56-C249-A683-A9034CC1F1B1}">
  <dimension ref="A1:L45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  <c r="C1" s="9" t="s">
        <v>371</v>
      </c>
    </row>
    <row r="2" spans="1:12" x14ac:dyDescent="0.15">
      <c r="A2" s="5" t="s">
        <v>373</v>
      </c>
      <c r="B2" s="5" t="s">
        <v>374</v>
      </c>
    </row>
    <row r="3" spans="1:12" x14ac:dyDescent="0.15">
      <c r="A3" s="5" t="s">
        <v>108</v>
      </c>
      <c r="B3" s="15"/>
    </row>
    <row r="4" spans="1:12" hidden="1" x14ac:dyDescent="0.15">
      <c r="A4" s="9">
        <f>COUNTA(A8:A12)</f>
        <v>4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7</v>
      </c>
    </row>
    <row r="5" spans="1:12" hidden="1" x14ac:dyDescent="0.15">
      <c r="A5" s="9">
        <f>COUNTA(A41:A44)</f>
        <v>3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  <c r="L5" s="9"/>
    </row>
    <row r="6" spans="1:12" x14ac:dyDescent="0.15">
      <c r="A6" s="9"/>
      <c r="L6" s="9"/>
    </row>
    <row r="7" spans="1:12" x14ac:dyDescent="0.15">
      <c r="A7" t="s">
        <v>99</v>
      </c>
      <c r="B7" s="9" t="s">
        <v>140</v>
      </c>
      <c r="C7" s="9" t="s">
        <v>141</v>
      </c>
      <c r="D7" s="9" t="s">
        <v>26</v>
      </c>
      <c r="E7" s="9" t="s">
        <v>259</v>
      </c>
      <c r="F7" s="9" t="s">
        <v>34</v>
      </c>
      <c r="G7" s="9" t="s">
        <v>22</v>
      </c>
      <c r="H7" s="9" t="s">
        <v>35</v>
      </c>
      <c r="I7" s="9" t="s">
        <v>114</v>
      </c>
      <c r="J7" s="9" t="s">
        <v>195</v>
      </c>
      <c r="K7" s="9" t="s">
        <v>257</v>
      </c>
      <c r="L7" s="9" t="s">
        <v>264</v>
      </c>
    </row>
    <row r="8" spans="1:12" x14ac:dyDescent="0.15">
      <c r="A8">
        <v>2019</v>
      </c>
      <c r="B8">
        <v>3</v>
      </c>
      <c r="C8">
        <v>3</v>
      </c>
      <c r="D8">
        <v>0</v>
      </c>
      <c r="E8">
        <v>0</v>
      </c>
      <c r="F8">
        <v>177</v>
      </c>
      <c r="G8">
        <v>0</v>
      </c>
      <c r="H8">
        <v>2</v>
      </c>
      <c r="I8" s="10">
        <f>IF(C8-D8=0,"--",F8/(C8-D8))</f>
        <v>59</v>
      </c>
      <c r="J8">
        <v>94</v>
      </c>
      <c r="L8">
        <v>6</v>
      </c>
    </row>
    <row r="9" spans="1:12" x14ac:dyDescent="0.15">
      <c r="A9">
        <v>2020</v>
      </c>
      <c r="B9">
        <v>2</v>
      </c>
      <c r="C9">
        <v>2</v>
      </c>
      <c r="D9">
        <v>0</v>
      </c>
      <c r="E9">
        <v>0</v>
      </c>
      <c r="F9">
        <v>96</v>
      </c>
      <c r="G9">
        <v>0</v>
      </c>
      <c r="H9">
        <v>1</v>
      </c>
      <c r="I9" s="1">
        <f>IF(C9-D9=0,"--",F9/(C9-D9))</f>
        <v>48</v>
      </c>
      <c r="J9" s="9">
        <v>77</v>
      </c>
      <c r="K9" s="9" t="s">
        <v>388</v>
      </c>
      <c r="L9">
        <v>2</v>
      </c>
    </row>
    <row r="10" spans="1:12" x14ac:dyDescent="0.15">
      <c r="A10">
        <v>2021</v>
      </c>
      <c r="B10">
        <v>1</v>
      </c>
      <c r="C10">
        <v>1</v>
      </c>
      <c r="D10">
        <v>0</v>
      </c>
      <c r="E10">
        <v>0</v>
      </c>
      <c r="F10">
        <v>49</v>
      </c>
      <c r="G10">
        <v>0</v>
      </c>
      <c r="H10">
        <v>0</v>
      </c>
      <c r="I10" s="1">
        <f>IF(C10-D10=0,"--",F10/(C10-D10))</f>
        <v>49</v>
      </c>
      <c r="J10">
        <v>49</v>
      </c>
      <c r="K10" t="s">
        <v>388</v>
      </c>
      <c r="L10">
        <v>0</v>
      </c>
    </row>
    <row r="11" spans="1:12" x14ac:dyDescent="0.15">
      <c r="A11">
        <v>2023</v>
      </c>
      <c r="B11">
        <v>1</v>
      </c>
      <c r="C11">
        <v>1</v>
      </c>
      <c r="D11">
        <v>0</v>
      </c>
      <c r="E11">
        <v>1</v>
      </c>
      <c r="F11">
        <v>0</v>
      </c>
      <c r="G11">
        <v>0</v>
      </c>
      <c r="H11">
        <v>0</v>
      </c>
      <c r="I11" s="1">
        <f t="shared" ref="I11" si="0">IF(C11-D11=0,"--",F11/(C11-D11))</f>
        <v>0</v>
      </c>
      <c r="J11">
        <v>0</v>
      </c>
      <c r="K11" t="s">
        <v>388</v>
      </c>
      <c r="L11">
        <v>0</v>
      </c>
    </row>
    <row r="12" spans="1:12" x14ac:dyDescent="0.15">
      <c r="I12" s="9"/>
    </row>
    <row r="13" spans="1:12" x14ac:dyDescent="0.15">
      <c r="A13" t="s">
        <v>142</v>
      </c>
      <c r="B13" s="9">
        <f t="shared" ref="B13:H13" si="1">SUM(B8:B12)</f>
        <v>7</v>
      </c>
      <c r="C13" s="9">
        <f t="shared" si="1"/>
        <v>7</v>
      </c>
      <c r="D13" s="9">
        <f t="shared" si="1"/>
        <v>0</v>
      </c>
      <c r="E13" s="9">
        <f t="shared" si="1"/>
        <v>1</v>
      </c>
      <c r="F13" s="9">
        <f t="shared" si="1"/>
        <v>322</v>
      </c>
      <c r="G13" s="9">
        <f t="shared" si="1"/>
        <v>0</v>
      </c>
      <c r="H13" s="9">
        <f t="shared" si="1"/>
        <v>3</v>
      </c>
      <c r="I13" s="10">
        <f>F13/(C13-D13)</f>
        <v>46</v>
      </c>
      <c r="J13">
        <f>MAX(J8:J12)</f>
        <v>94</v>
      </c>
      <c r="L13" s="9">
        <f>SUM(L8:L12)</f>
        <v>8</v>
      </c>
    </row>
    <row r="14" spans="1:12" x14ac:dyDescent="0.15">
      <c r="I14" s="10"/>
      <c r="L14" s="9"/>
    </row>
    <row r="15" spans="1:12" x14ac:dyDescent="0.15">
      <c r="I15" s="10"/>
      <c r="L15" s="9"/>
    </row>
    <row r="16" spans="1:12" x14ac:dyDescent="0.15">
      <c r="I16" s="10"/>
      <c r="L16" s="9"/>
    </row>
    <row r="17" spans="8:12" x14ac:dyDescent="0.15">
      <c r="I17" s="10"/>
      <c r="L17" s="9"/>
    </row>
    <row r="18" spans="8:12" x14ac:dyDescent="0.15">
      <c r="I18" s="10"/>
      <c r="L18" s="9"/>
    </row>
    <row r="19" spans="8:12" x14ac:dyDescent="0.15">
      <c r="I19" s="10"/>
      <c r="L19" s="9"/>
    </row>
    <row r="20" spans="8:12" x14ac:dyDescent="0.15">
      <c r="I20" s="10"/>
      <c r="L20" s="9"/>
    </row>
    <row r="21" spans="8:12" x14ac:dyDescent="0.15">
      <c r="I21" s="10"/>
      <c r="L21" s="9"/>
    </row>
    <row r="22" spans="8:12" x14ac:dyDescent="0.15">
      <c r="I22" s="10"/>
      <c r="L22" s="9"/>
    </row>
    <row r="23" spans="8:12" x14ac:dyDescent="0.15">
      <c r="I23" s="10"/>
      <c r="L23" s="9"/>
    </row>
    <row r="24" spans="8:12" x14ac:dyDescent="0.15">
      <c r="I24" s="10"/>
      <c r="L24" s="9"/>
    </row>
    <row r="25" spans="8:12" x14ac:dyDescent="0.15">
      <c r="I25" s="10"/>
      <c r="L25" s="9"/>
    </row>
    <row r="26" spans="8:12" x14ac:dyDescent="0.15">
      <c r="I26" s="10"/>
      <c r="L26" s="9"/>
    </row>
    <row r="27" spans="8:12" x14ac:dyDescent="0.15">
      <c r="I27" s="10"/>
      <c r="L27" s="9"/>
    </row>
    <row r="28" spans="8:12" x14ac:dyDescent="0.15">
      <c r="I28" s="10"/>
      <c r="L28" s="9"/>
    </row>
    <row r="29" spans="8:12" x14ac:dyDescent="0.15">
      <c r="I29" s="10"/>
      <c r="L29" s="9"/>
    </row>
    <row r="30" spans="8:12" x14ac:dyDescent="0.15">
      <c r="I30" s="10"/>
      <c r="L30" s="9"/>
    </row>
    <row r="31" spans="8:12" x14ac:dyDescent="0.15">
      <c r="H31" s="10"/>
    </row>
    <row r="38" spans="1:10" x14ac:dyDescent="0.15">
      <c r="A38" s="5" t="s">
        <v>118</v>
      </c>
    </row>
    <row r="39" spans="1:10" x14ac:dyDescent="0.15">
      <c r="A39" s="5"/>
    </row>
    <row r="40" spans="1:10" x14ac:dyDescent="0.15">
      <c r="A40" t="s">
        <v>99</v>
      </c>
      <c r="B40" t="s">
        <v>112</v>
      </c>
      <c r="C40" t="s">
        <v>59</v>
      </c>
      <c r="D40" t="s">
        <v>60</v>
      </c>
      <c r="E40" t="s">
        <v>34</v>
      </c>
      <c r="F40" t="s">
        <v>62</v>
      </c>
      <c r="G40" s="1" t="s">
        <v>115</v>
      </c>
      <c r="H40" s="1" t="s">
        <v>113</v>
      </c>
      <c r="I40" s="1" t="s">
        <v>114</v>
      </c>
      <c r="J40" s="1" t="s">
        <v>61</v>
      </c>
    </row>
    <row r="41" spans="1:10" x14ac:dyDescent="0.15">
      <c r="A41">
        <v>2019</v>
      </c>
      <c r="B41">
        <v>11</v>
      </c>
      <c r="C41">
        <v>1</v>
      </c>
      <c r="D41">
        <v>5</v>
      </c>
      <c r="E41">
        <v>45</v>
      </c>
      <c r="F41">
        <v>0</v>
      </c>
      <c r="G41" s="4">
        <f>IF(ISERROR(E41/B41),"N/A",E41/B41)</f>
        <v>4.0909090909090908</v>
      </c>
      <c r="H41" s="4">
        <f>IF(ISERROR((B41*6)/D41),"N/A",(B41*6)/D41)</f>
        <v>13.2</v>
      </c>
      <c r="I41" s="4">
        <f>IF(ISERROR(E41/D41),"N/A",E41/D41)</f>
        <v>9</v>
      </c>
      <c r="J41" s="3" t="s">
        <v>372</v>
      </c>
    </row>
    <row r="42" spans="1:10" x14ac:dyDescent="0.15">
      <c r="A42">
        <v>2020</v>
      </c>
      <c r="B42">
        <v>16</v>
      </c>
      <c r="C42">
        <v>1</v>
      </c>
      <c r="D42">
        <v>2</v>
      </c>
      <c r="E42">
        <v>67</v>
      </c>
      <c r="F42">
        <v>0</v>
      </c>
      <c r="G42" s="4">
        <f>IF(ISERROR(E42/B42),"N/A",E42/B42)</f>
        <v>4.1875</v>
      </c>
      <c r="H42" s="4">
        <f>IF(ISERROR((B42*6)/D42),"N/A",(B42*6)/D42)</f>
        <v>48</v>
      </c>
      <c r="I42" s="4">
        <f>IF(ISERROR(E42/D42),"N/A",E42/D42)</f>
        <v>33.5</v>
      </c>
      <c r="J42" s="3" t="s">
        <v>444</v>
      </c>
    </row>
    <row r="43" spans="1:10" x14ac:dyDescent="0.15">
      <c r="A43">
        <v>2021</v>
      </c>
      <c r="B43">
        <v>6</v>
      </c>
      <c r="C43">
        <v>0</v>
      </c>
      <c r="D43">
        <v>1</v>
      </c>
      <c r="E43">
        <v>36</v>
      </c>
      <c r="F43">
        <v>0</v>
      </c>
      <c r="G43" s="4">
        <f>IF(ISERROR(E43/B43),"N/A",E43/B43)</f>
        <v>6</v>
      </c>
      <c r="H43" s="4">
        <f>IF(ISERROR((B43*6)/D43),"N/A",(B43*6)/D43)</f>
        <v>36</v>
      </c>
      <c r="I43" s="4">
        <f>IF(ISERROR(E43/D43),"N/A",E43/D43)</f>
        <v>36</v>
      </c>
      <c r="J43" s="3" t="s">
        <v>338</v>
      </c>
    </row>
    <row r="44" spans="1:10" x14ac:dyDescent="0.15">
      <c r="B44"/>
      <c r="C44"/>
      <c r="D44"/>
      <c r="E44"/>
      <c r="F44"/>
      <c r="G44" s="1"/>
      <c r="H44" s="1"/>
      <c r="I44" s="1"/>
    </row>
    <row r="45" spans="1:10" x14ac:dyDescent="0.15">
      <c r="A45" t="s">
        <v>55</v>
      </c>
      <c r="B45">
        <f>SUM(B41:B44)</f>
        <v>33</v>
      </c>
      <c r="C45">
        <f>SUM(C41:C44)</f>
        <v>2</v>
      </c>
      <c r="D45">
        <f>SUM(D41:D44)</f>
        <v>8</v>
      </c>
      <c r="E45">
        <f>SUM(E41:E44)</f>
        <v>148</v>
      </c>
      <c r="F45">
        <f>SUM(F41:F44)</f>
        <v>0</v>
      </c>
      <c r="G45" s="4">
        <f>E45/B45</f>
        <v>4.4848484848484844</v>
      </c>
      <c r="H45" s="4">
        <f>(B45*6)/D45</f>
        <v>24.75</v>
      </c>
      <c r="I45" s="4">
        <f>E45/D45</f>
        <v>18.5</v>
      </c>
      <c r="J45" s="3" t="s">
        <v>129</v>
      </c>
    </row>
  </sheetData>
  <hyperlinks>
    <hyperlink ref="A1" location="'Overall ave'!A1" display="(back to front sheet)" xr:uid="{74A3A4A3-B2F9-9043-82B6-A3E736F63BAF}"/>
  </hyperlinks>
  <pageMargins left="0.75" right="0.75" top="1" bottom="1" header="0.5" footer="0.5"/>
  <pageSetup orientation="portrait" horizontalDpi="4294967292" verticalDpi="429496729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9BD0-E2C6-1B4C-82A4-FCB5EB65AF6A}">
  <dimension ref="A1:L20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  <c r="C1" s="9" t="s">
        <v>377</v>
      </c>
    </row>
    <row r="2" spans="1:12" x14ac:dyDescent="0.15">
      <c r="A2" s="5" t="s">
        <v>375</v>
      </c>
      <c r="B2" s="5" t="s">
        <v>376</v>
      </c>
    </row>
    <row r="3" spans="1:12" x14ac:dyDescent="0.15">
      <c r="A3" s="5" t="s">
        <v>108</v>
      </c>
      <c r="B3" s="15"/>
    </row>
    <row r="4" spans="1:12" hidden="1" x14ac:dyDescent="0.15">
      <c r="A4" s="9">
        <f>COUNTA(A8:A10)</f>
        <v>2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7</v>
      </c>
    </row>
    <row r="5" spans="1:12" hidden="1" x14ac:dyDescent="0.15">
      <c r="A5" s="9">
        <f>COUNTA(A17:A19)</f>
        <v>2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  <c r="L5" s="9"/>
    </row>
    <row r="6" spans="1:12" x14ac:dyDescent="0.15">
      <c r="A6" s="9"/>
      <c r="L6" s="9"/>
    </row>
    <row r="7" spans="1:12" x14ac:dyDescent="0.15">
      <c r="A7" t="s">
        <v>99</v>
      </c>
      <c r="B7" s="9" t="s">
        <v>140</v>
      </c>
      <c r="C7" s="9" t="s">
        <v>141</v>
      </c>
      <c r="D7" s="9" t="s">
        <v>26</v>
      </c>
      <c r="E7" s="9" t="s">
        <v>259</v>
      </c>
      <c r="F7" s="9" t="s">
        <v>34</v>
      </c>
      <c r="G7" s="9" t="s">
        <v>22</v>
      </c>
      <c r="H7" s="9" t="s">
        <v>35</v>
      </c>
      <c r="I7" s="9" t="s">
        <v>114</v>
      </c>
      <c r="J7" s="9" t="s">
        <v>195</v>
      </c>
      <c r="K7" s="9" t="s">
        <v>257</v>
      </c>
      <c r="L7" s="9" t="s">
        <v>264</v>
      </c>
    </row>
    <row r="8" spans="1:12" x14ac:dyDescent="0.15">
      <c r="A8">
        <v>2019</v>
      </c>
      <c r="B8">
        <v>5</v>
      </c>
      <c r="C8">
        <v>3</v>
      </c>
      <c r="D8">
        <v>0</v>
      </c>
      <c r="E8">
        <v>0</v>
      </c>
      <c r="F8">
        <v>6</v>
      </c>
      <c r="G8">
        <v>0</v>
      </c>
      <c r="H8">
        <v>0</v>
      </c>
      <c r="I8" s="10">
        <f>IF(C8-D8=0,"--",F8/(C8-D8))</f>
        <v>2</v>
      </c>
      <c r="J8">
        <v>4</v>
      </c>
      <c r="L8">
        <v>3</v>
      </c>
    </row>
    <row r="9" spans="1:12" x14ac:dyDescent="0.15">
      <c r="A9">
        <v>2020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 s="4" t="str">
        <f>IF(C9-D9=0,"--",F9/(C9-D9))</f>
        <v>--</v>
      </c>
      <c r="J9" s="9">
        <v>0</v>
      </c>
      <c r="K9" s="9" t="s">
        <v>388</v>
      </c>
      <c r="L9">
        <v>0</v>
      </c>
    </row>
    <row r="10" spans="1:12" x14ac:dyDescent="0.15">
      <c r="I10" s="9"/>
    </row>
    <row r="11" spans="1:12" x14ac:dyDescent="0.15">
      <c r="A11" t="s">
        <v>142</v>
      </c>
      <c r="B11" s="9">
        <f t="shared" ref="B11:H11" si="0">SUM(B8:B10)</f>
        <v>5</v>
      </c>
      <c r="C11" s="9">
        <f t="shared" si="0"/>
        <v>3</v>
      </c>
      <c r="D11" s="9">
        <f t="shared" si="0"/>
        <v>0</v>
      </c>
      <c r="E11" s="9">
        <f t="shared" si="0"/>
        <v>0</v>
      </c>
      <c r="F11" s="9">
        <f t="shared" si="0"/>
        <v>6</v>
      </c>
      <c r="G11" s="9">
        <f t="shared" si="0"/>
        <v>0</v>
      </c>
      <c r="H11" s="9">
        <f t="shared" si="0"/>
        <v>0</v>
      </c>
      <c r="I11" s="10">
        <f>F11/(C11-D11)</f>
        <v>2</v>
      </c>
      <c r="J11">
        <f>MAX(J8:J10)</f>
        <v>4</v>
      </c>
      <c r="L11" s="9">
        <f>SUM(L8:L10)</f>
        <v>3</v>
      </c>
    </row>
    <row r="12" spans="1:12" x14ac:dyDescent="0.15">
      <c r="H12" s="10"/>
    </row>
    <row r="14" spans="1:12" x14ac:dyDescent="0.15">
      <c r="A14" s="5" t="s">
        <v>118</v>
      </c>
    </row>
    <row r="15" spans="1:12" x14ac:dyDescent="0.15">
      <c r="A15" s="5"/>
    </row>
    <row r="16" spans="1:12" x14ac:dyDescent="0.15">
      <c r="A16" t="s">
        <v>99</v>
      </c>
      <c r="B16" t="s">
        <v>112</v>
      </c>
      <c r="C16" t="s">
        <v>59</v>
      </c>
      <c r="D16" t="s">
        <v>60</v>
      </c>
      <c r="E16" t="s">
        <v>34</v>
      </c>
      <c r="F16" t="s">
        <v>62</v>
      </c>
      <c r="G16" s="1" t="s">
        <v>115</v>
      </c>
      <c r="H16" s="1" t="s">
        <v>113</v>
      </c>
      <c r="I16" s="1" t="s">
        <v>114</v>
      </c>
      <c r="J16" s="1" t="s">
        <v>61</v>
      </c>
    </row>
    <row r="17" spans="1:10" x14ac:dyDescent="0.15">
      <c r="A17">
        <v>2019</v>
      </c>
      <c r="B17">
        <v>15</v>
      </c>
      <c r="C17">
        <v>0</v>
      </c>
      <c r="D17">
        <v>5</v>
      </c>
      <c r="E17">
        <v>101</v>
      </c>
      <c r="F17">
        <v>0</v>
      </c>
      <c r="G17" s="4">
        <f>IF(ISERROR(E17/B17),"N/A",E17/B17)</f>
        <v>6.7333333333333334</v>
      </c>
      <c r="H17" s="4">
        <f>IF(ISERROR((B17*6)/D17),"N/A",(B17*6)/D17)</f>
        <v>18</v>
      </c>
      <c r="I17" s="4">
        <f>IF(ISERROR(E17/D17),"N/A",E17/D17)</f>
        <v>20.2</v>
      </c>
      <c r="J17" s="3" t="s">
        <v>400</v>
      </c>
    </row>
    <row r="18" spans="1:10" x14ac:dyDescent="0.15">
      <c r="A18">
        <v>2020</v>
      </c>
      <c r="B18">
        <v>0</v>
      </c>
      <c r="C18">
        <v>0</v>
      </c>
      <c r="D18">
        <v>0</v>
      </c>
      <c r="E18">
        <v>0</v>
      </c>
      <c r="F18">
        <v>0</v>
      </c>
      <c r="G18" s="10" t="str">
        <f>IF(ISERROR(E18/B18),"N/A",E18/B18)</f>
        <v>N/A</v>
      </c>
      <c r="H18" s="10" t="str">
        <f>IF(ISERROR((B18*6)/D18),"N/A",(B18*6)/D18)</f>
        <v>N/A</v>
      </c>
      <c r="I18" s="10" t="str">
        <f>IF(ISERROR(E18/D18),"N/A",E18/D18)</f>
        <v>N/A</v>
      </c>
      <c r="J18" s="3" t="s">
        <v>381</v>
      </c>
    </row>
    <row r="19" spans="1:10" x14ac:dyDescent="0.15">
      <c r="B19"/>
      <c r="C19"/>
      <c r="D19"/>
      <c r="E19"/>
      <c r="F19"/>
      <c r="G19" s="1"/>
      <c r="H19" s="1"/>
      <c r="I19" s="1"/>
    </row>
    <row r="20" spans="1:10" x14ac:dyDescent="0.15">
      <c r="A20" t="s">
        <v>55</v>
      </c>
      <c r="B20">
        <f>SUM(B17:B19)</f>
        <v>15</v>
      </c>
      <c r="C20">
        <f>SUM(C17:C19)</f>
        <v>0</v>
      </c>
      <c r="D20">
        <f>SUM(D17:D19)</f>
        <v>5</v>
      </c>
      <c r="E20">
        <f>SUM(E17:E19)</f>
        <v>101</v>
      </c>
      <c r="F20">
        <f>SUM(F17:F19)</f>
        <v>0</v>
      </c>
      <c r="G20" s="4">
        <f>E20/B20</f>
        <v>6.7333333333333334</v>
      </c>
      <c r="H20" s="4">
        <f>(B20*6)/D20</f>
        <v>18</v>
      </c>
      <c r="I20" s="4">
        <f>E20/D20</f>
        <v>20.2</v>
      </c>
      <c r="J20" s="3" t="s">
        <v>8</v>
      </c>
    </row>
  </sheetData>
  <hyperlinks>
    <hyperlink ref="A1" location="'Overall ave'!A1" display="(back to front sheet)" xr:uid="{02D82A6F-F3FC-9F45-8C19-EB950B32C2AD}"/>
  </hyperlinks>
  <pageMargins left="0.75" right="0.75" top="1" bottom="1" header="0.5" footer="0.5"/>
  <pageSetup orientation="portrait" horizontalDpi="4294967292" verticalDpi="429496729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52"/>
  <sheetViews>
    <sheetView zoomScale="125" zoomScaleNormal="125" zoomScalePageLayoutView="125" workbookViewId="0"/>
  </sheetViews>
  <sheetFormatPr defaultColWidth="8.76171875" defaultRowHeight="12.75" x14ac:dyDescent="0.15"/>
  <cols>
    <col min="2" max="8" width="9.16796875" style="9" customWidth="1"/>
  </cols>
  <sheetData>
    <row r="1" spans="1:12" x14ac:dyDescent="0.15">
      <c r="A1" s="19" t="s">
        <v>164</v>
      </c>
      <c r="C1" s="9" t="s">
        <v>263</v>
      </c>
    </row>
    <row r="2" spans="1:12" x14ac:dyDescent="0.15">
      <c r="A2" s="5" t="s">
        <v>243</v>
      </c>
      <c r="B2" s="5" t="s">
        <v>244</v>
      </c>
    </row>
    <row r="3" spans="1:12" x14ac:dyDescent="0.15">
      <c r="A3" s="5" t="s">
        <v>108</v>
      </c>
      <c r="B3" s="15"/>
    </row>
    <row r="4" spans="1:12" x14ac:dyDescent="0.15">
      <c r="A4" s="9">
        <f>COUNTA(A7:A16)</f>
        <v>9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7</v>
      </c>
    </row>
    <row r="5" spans="1:12" x14ac:dyDescent="0.15">
      <c r="B5" s="9">
        <v>12</v>
      </c>
      <c r="C5" s="9">
        <v>14</v>
      </c>
      <c r="D5" s="9">
        <v>13</v>
      </c>
      <c r="E5" s="9">
        <v>15</v>
      </c>
      <c r="F5" s="9">
        <v>16</v>
      </c>
      <c r="L5" s="9"/>
    </row>
    <row r="6" spans="1:12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264</v>
      </c>
    </row>
    <row r="7" spans="1:12" x14ac:dyDescent="0.15">
      <c r="A7">
        <v>2012</v>
      </c>
      <c r="B7" s="9">
        <v>3</v>
      </c>
      <c r="C7" s="9">
        <v>3</v>
      </c>
      <c r="D7" s="9">
        <v>1</v>
      </c>
      <c r="E7" s="9">
        <v>0</v>
      </c>
      <c r="F7" s="9">
        <v>88</v>
      </c>
      <c r="I7" s="1">
        <f>IF(OR(C7=0,C7-D7=0),"--",ROUND(F7/(C7-D7),3))</f>
        <v>44</v>
      </c>
      <c r="J7" s="9">
        <v>48</v>
      </c>
      <c r="L7">
        <v>0</v>
      </c>
    </row>
    <row r="8" spans="1:12" x14ac:dyDescent="0.15">
      <c r="A8">
        <v>2013</v>
      </c>
      <c r="B8" s="9">
        <v>2</v>
      </c>
      <c r="C8" s="9">
        <v>2</v>
      </c>
      <c r="D8" s="9">
        <v>0</v>
      </c>
      <c r="E8" s="9">
        <v>1</v>
      </c>
      <c r="F8" s="9">
        <v>34</v>
      </c>
      <c r="I8" s="1">
        <f>IF(OR(C8=0,C8-D8=0),"--",ROUND(F8/(C8-D8),3))</f>
        <v>17</v>
      </c>
      <c r="J8" s="9">
        <v>34</v>
      </c>
      <c r="L8">
        <v>0</v>
      </c>
    </row>
    <row r="9" spans="1:12" x14ac:dyDescent="0.15">
      <c r="A9">
        <v>2014</v>
      </c>
      <c r="B9" s="9">
        <v>7</v>
      </c>
      <c r="C9" s="9">
        <v>8</v>
      </c>
      <c r="D9" s="9">
        <v>2</v>
      </c>
      <c r="E9" s="9">
        <v>0</v>
      </c>
      <c r="F9" s="9">
        <v>207</v>
      </c>
      <c r="G9"/>
      <c r="I9" s="1">
        <f>IF(OR(C9=0,C9-D9=0),"--",ROUND(F9/(C9-D9),3))</f>
        <v>34.5</v>
      </c>
      <c r="J9" s="9">
        <v>38</v>
      </c>
      <c r="K9" t="s">
        <v>333</v>
      </c>
      <c r="L9">
        <v>1</v>
      </c>
    </row>
    <row r="10" spans="1:12" x14ac:dyDescent="0.15">
      <c r="A10">
        <v>2015</v>
      </c>
      <c r="B10" s="9">
        <v>15</v>
      </c>
      <c r="C10" s="9">
        <v>14</v>
      </c>
      <c r="D10" s="9">
        <v>2</v>
      </c>
      <c r="E10" s="9">
        <v>2</v>
      </c>
      <c r="F10" s="9">
        <v>418</v>
      </c>
      <c r="H10" s="9">
        <v>3</v>
      </c>
      <c r="I10" s="1">
        <f>IF(OR(C10=0,C10-D10=0),"--",ROUND(F10/(C10-D10),3))</f>
        <v>34.832999999999998</v>
      </c>
      <c r="J10" s="9">
        <v>89</v>
      </c>
      <c r="L10">
        <v>0</v>
      </c>
    </row>
    <row r="11" spans="1:12" x14ac:dyDescent="0.15">
      <c r="A11">
        <v>2016</v>
      </c>
      <c r="B11">
        <v>4</v>
      </c>
      <c r="C11">
        <v>5</v>
      </c>
      <c r="D11">
        <v>1</v>
      </c>
      <c r="E11">
        <v>0</v>
      </c>
      <c r="F11">
        <v>241</v>
      </c>
      <c r="G11">
        <v>0</v>
      </c>
      <c r="H11">
        <v>2</v>
      </c>
      <c r="I11" s="10">
        <f>IF(C11-D11=0,"--",F11/(C11-D11))</f>
        <v>60.25</v>
      </c>
      <c r="J11">
        <v>76</v>
      </c>
      <c r="L11">
        <v>2</v>
      </c>
    </row>
    <row r="12" spans="1:12" x14ac:dyDescent="0.15">
      <c r="A12">
        <v>2017</v>
      </c>
      <c r="B12">
        <v>3</v>
      </c>
      <c r="C12">
        <v>4</v>
      </c>
      <c r="D12">
        <v>0</v>
      </c>
      <c r="E12">
        <v>0</v>
      </c>
      <c r="F12">
        <v>86</v>
      </c>
      <c r="G12">
        <v>0</v>
      </c>
      <c r="H12">
        <v>1</v>
      </c>
      <c r="I12" s="1">
        <v>21.5</v>
      </c>
      <c r="J12">
        <v>53</v>
      </c>
      <c r="L12">
        <v>1</v>
      </c>
    </row>
    <row r="13" spans="1:12" x14ac:dyDescent="0.15">
      <c r="A13">
        <v>2018</v>
      </c>
      <c r="B13">
        <v>14</v>
      </c>
      <c r="C13">
        <v>15</v>
      </c>
      <c r="D13">
        <v>2</v>
      </c>
      <c r="E13">
        <v>1</v>
      </c>
      <c r="F13">
        <v>581</v>
      </c>
      <c r="G13">
        <v>2</v>
      </c>
      <c r="H13">
        <v>1</v>
      </c>
      <c r="I13" s="1">
        <f>IF(C13-D13=0,"--",F13/(C13-D13))</f>
        <v>44.692307692307693</v>
      </c>
      <c r="J13">
        <v>106</v>
      </c>
      <c r="K13" t="s">
        <v>334</v>
      </c>
      <c r="L13">
        <v>3</v>
      </c>
    </row>
    <row r="14" spans="1:12" x14ac:dyDescent="0.15">
      <c r="A14">
        <v>2019</v>
      </c>
      <c r="B14">
        <v>1</v>
      </c>
      <c r="C14">
        <v>1</v>
      </c>
      <c r="D14">
        <v>0</v>
      </c>
      <c r="E14">
        <v>0</v>
      </c>
      <c r="F14">
        <v>62</v>
      </c>
      <c r="G14">
        <v>0</v>
      </c>
      <c r="H14">
        <v>1</v>
      </c>
      <c r="I14" s="1">
        <f>IF(C14-D14=0,"--",F14/(C14-D14))</f>
        <v>62</v>
      </c>
      <c r="J14">
        <v>62</v>
      </c>
      <c r="L14">
        <v>0</v>
      </c>
    </row>
    <row r="15" spans="1:12" x14ac:dyDescent="0.15">
      <c r="A15">
        <v>2020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 s="4" t="str">
        <f>IF(C15-D15=0,"--",F15/(C15-D15))</f>
        <v>--</v>
      </c>
      <c r="J15" s="9">
        <v>0</v>
      </c>
      <c r="K15" s="9" t="s">
        <v>388</v>
      </c>
      <c r="L15">
        <v>0</v>
      </c>
    </row>
    <row r="16" spans="1:12" x14ac:dyDescent="0.15">
      <c r="I16" s="9"/>
    </row>
    <row r="17" spans="1:12" x14ac:dyDescent="0.15">
      <c r="A17" t="s">
        <v>142</v>
      </c>
      <c r="B17" s="9">
        <f>SUM(B7:B16)</f>
        <v>49</v>
      </c>
      <c r="C17" s="9">
        <f t="shared" ref="C17:H17" si="0">SUM(C7:C16)</f>
        <v>52</v>
      </c>
      <c r="D17" s="9">
        <f t="shared" si="0"/>
        <v>8</v>
      </c>
      <c r="E17" s="9">
        <f t="shared" si="0"/>
        <v>4</v>
      </c>
      <c r="F17" s="9">
        <f t="shared" si="0"/>
        <v>1717</v>
      </c>
      <c r="G17" s="9">
        <f t="shared" si="0"/>
        <v>2</v>
      </c>
      <c r="H17" s="9">
        <f t="shared" si="0"/>
        <v>8</v>
      </c>
      <c r="I17" s="10">
        <f>F17/(C17-D17)</f>
        <v>39.022727272727273</v>
      </c>
      <c r="J17">
        <f>MAX(J7:J16)</f>
        <v>106</v>
      </c>
      <c r="K17" t="str">
        <f>IF(INDEX(K7:K16,MATCH(J17,J7:J16,0),)=0,"",INDEX(K7:K16,MATCH(J17,J7:J16,0),))</f>
        <v>RNO</v>
      </c>
      <c r="L17" s="9">
        <f>SUM(L7:L16)</f>
        <v>7</v>
      </c>
    </row>
    <row r="18" spans="1:12" x14ac:dyDescent="0.15">
      <c r="H18" s="10"/>
    </row>
    <row r="19" spans="1:12" x14ac:dyDescent="0.15">
      <c r="H19" s="10"/>
    </row>
    <row r="20" spans="1:12" x14ac:dyDescent="0.15">
      <c r="H20" s="10"/>
    </row>
    <row r="21" spans="1:12" x14ac:dyDescent="0.15">
      <c r="H21" s="10"/>
    </row>
    <row r="22" spans="1:12" x14ac:dyDescent="0.15">
      <c r="H22" s="10"/>
    </row>
    <row r="23" spans="1:12" x14ac:dyDescent="0.15">
      <c r="H23" s="10"/>
    </row>
    <row r="24" spans="1:12" x14ac:dyDescent="0.15">
      <c r="H24" s="10"/>
    </row>
    <row r="25" spans="1:12" x14ac:dyDescent="0.15">
      <c r="H25" s="10"/>
    </row>
    <row r="26" spans="1:12" x14ac:dyDescent="0.15">
      <c r="H26" s="10"/>
    </row>
    <row r="27" spans="1:12" x14ac:dyDescent="0.15">
      <c r="H27" s="10"/>
    </row>
    <row r="28" spans="1:12" x14ac:dyDescent="0.15">
      <c r="H28" s="10"/>
    </row>
    <row r="29" spans="1:12" x14ac:dyDescent="0.15">
      <c r="H29" s="10"/>
    </row>
    <row r="30" spans="1:12" x14ac:dyDescent="0.15">
      <c r="H30" s="10"/>
    </row>
    <row r="31" spans="1:12" x14ac:dyDescent="0.15">
      <c r="H31" s="10"/>
    </row>
    <row r="32" spans="1:12" x14ac:dyDescent="0.15">
      <c r="H32" s="10"/>
    </row>
    <row r="33" spans="1:10" x14ac:dyDescent="0.15">
      <c r="H33" s="10"/>
    </row>
    <row r="34" spans="1:10" x14ac:dyDescent="0.15">
      <c r="H34" s="10"/>
    </row>
    <row r="35" spans="1:10" x14ac:dyDescent="0.15">
      <c r="H35" s="10"/>
    </row>
    <row r="36" spans="1:10" x14ac:dyDescent="0.15">
      <c r="H36" s="10"/>
    </row>
    <row r="39" spans="1:10" x14ac:dyDescent="0.15">
      <c r="A39" s="5" t="s">
        <v>118</v>
      </c>
    </row>
    <row r="40" spans="1:10" x14ac:dyDescent="0.15">
      <c r="A40" s="5"/>
    </row>
    <row r="41" spans="1:10" x14ac:dyDescent="0.15">
      <c r="A41" t="s">
        <v>99</v>
      </c>
      <c r="B41" t="s">
        <v>112</v>
      </c>
      <c r="C41" t="s">
        <v>59</v>
      </c>
      <c r="D41" t="s">
        <v>60</v>
      </c>
      <c r="E41" t="s">
        <v>34</v>
      </c>
      <c r="F41" t="s">
        <v>62</v>
      </c>
      <c r="G41" s="1" t="s">
        <v>115</v>
      </c>
      <c r="H41" s="1" t="s">
        <v>113</v>
      </c>
      <c r="I41" s="1" t="s">
        <v>114</v>
      </c>
      <c r="J41" s="1" t="s">
        <v>61</v>
      </c>
    </row>
    <row r="42" spans="1:10" x14ac:dyDescent="0.15">
      <c r="A42">
        <v>2012</v>
      </c>
      <c r="B42">
        <v>4</v>
      </c>
      <c r="C42">
        <v>0</v>
      </c>
      <c r="D42">
        <v>1</v>
      </c>
      <c r="E42">
        <v>32</v>
      </c>
      <c r="F42">
        <v>0</v>
      </c>
      <c r="G42" s="4">
        <f>IF(ISERROR(E42/B42),"N/A",E42/B42)</f>
        <v>8</v>
      </c>
      <c r="H42" s="4">
        <f>IF(ISERROR((B42*6)/D42),"N/A",(B42*6)/D42)</f>
        <v>24</v>
      </c>
      <c r="I42" s="4">
        <f>IF(ISERROR(E42/D42),"N/A",E42/D42)</f>
        <v>32</v>
      </c>
      <c r="J42" s="4" t="s">
        <v>177</v>
      </c>
    </row>
    <row r="43" spans="1:10" x14ac:dyDescent="0.15">
      <c r="A43">
        <v>2013</v>
      </c>
      <c r="B43"/>
      <c r="C43"/>
      <c r="D43"/>
      <c r="E43"/>
      <c r="F43"/>
      <c r="G43" s="1"/>
      <c r="H43" s="1"/>
      <c r="I43" s="1"/>
      <c r="J43" s="1"/>
    </row>
    <row r="44" spans="1:10" x14ac:dyDescent="0.15">
      <c r="A44">
        <v>2014</v>
      </c>
      <c r="B44">
        <v>8.5</v>
      </c>
      <c r="C44">
        <v>6</v>
      </c>
      <c r="D44">
        <v>2</v>
      </c>
      <c r="E44">
        <v>37</v>
      </c>
      <c r="F44"/>
      <c r="G44" s="4">
        <f>IF(ISERROR(E44/B44),"N/A",E44/B44)</f>
        <v>4.3529411764705879</v>
      </c>
      <c r="H44" s="4">
        <f>IF(ISERROR((B44*6)/D44),"N/A",(B44*6)/D44)</f>
        <v>25.5</v>
      </c>
      <c r="I44" s="4">
        <f>IF(ISERROR(E44/D44),"N/A",E44/D44)</f>
        <v>18.5</v>
      </c>
      <c r="J44" s="4" t="s">
        <v>245</v>
      </c>
    </row>
    <row r="45" spans="1:10" x14ac:dyDescent="0.15">
      <c r="A45">
        <v>2015</v>
      </c>
      <c r="B45">
        <v>22.3</v>
      </c>
      <c r="C45">
        <v>0</v>
      </c>
      <c r="D45">
        <v>2</v>
      </c>
      <c r="E45">
        <v>127</v>
      </c>
      <c r="F45"/>
      <c r="G45" s="4">
        <f>IF(ISERROR(E45/B45),"N/A",E45/B45)</f>
        <v>5.695067264573991</v>
      </c>
      <c r="H45" s="4">
        <f>IF(ISERROR((B45*6)/D45),"N/A",(B45*6)/D45)</f>
        <v>66.900000000000006</v>
      </c>
      <c r="I45" s="4">
        <f>IF(ISERROR(E45/D45),"N/A",E45/D45)</f>
        <v>63.5</v>
      </c>
      <c r="J45" s="3" t="s">
        <v>246</v>
      </c>
    </row>
    <row r="46" spans="1:10" x14ac:dyDescent="0.15">
      <c r="A46">
        <v>2016</v>
      </c>
      <c r="B46">
        <v>0</v>
      </c>
      <c r="C46">
        <v>0</v>
      </c>
      <c r="D46">
        <v>0</v>
      </c>
      <c r="E46">
        <v>0</v>
      </c>
      <c r="F46">
        <v>0</v>
      </c>
      <c r="G46" s="4" t="str">
        <f>IF(ISERROR(E46/B46),"N/A",E46/B46)</f>
        <v>N/A</v>
      </c>
      <c r="H46" s="4" t="str">
        <f>IF(ISERROR((B46*6)/D46),"N/A",(B46*6)/D46)</f>
        <v>N/A</v>
      </c>
      <c r="I46" s="4" t="str">
        <f>IF(ISERROR(E46/D46),"N/A",E46/D46)</f>
        <v>N/A</v>
      </c>
      <c r="J46" s="3" t="s">
        <v>168</v>
      </c>
    </row>
    <row r="47" spans="1:10" x14ac:dyDescent="0.15">
      <c r="A47">
        <v>2017</v>
      </c>
      <c r="B47">
        <v>10</v>
      </c>
      <c r="C47">
        <v>1</v>
      </c>
      <c r="D47">
        <v>2</v>
      </c>
      <c r="E47">
        <v>41</v>
      </c>
      <c r="F47">
        <v>0</v>
      </c>
      <c r="G47" s="4">
        <v>4.0999999999999996</v>
      </c>
      <c r="H47" s="4">
        <v>30</v>
      </c>
      <c r="I47" s="4">
        <v>20.5</v>
      </c>
      <c r="J47" s="3" t="s">
        <v>326</v>
      </c>
    </row>
    <row r="48" spans="1:10" x14ac:dyDescent="0.15">
      <c r="A48">
        <v>2018</v>
      </c>
      <c r="B48">
        <v>0.4</v>
      </c>
      <c r="C48">
        <v>0</v>
      </c>
      <c r="D48">
        <v>1</v>
      </c>
      <c r="E48">
        <v>2</v>
      </c>
      <c r="F48">
        <v>0</v>
      </c>
      <c r="G48" s="4">
        <f>IF(ISERROR(E48/B48),"N/A",E48/B48)</f>
        <v>5</v>
      </c>
      <c r="H48" s="4">
        <f>IF(ISERROR((B48*6)/D48),"N/A",(B48*6)/D48)</f>
        <v>2.4000000000000004</v>
      </c>
      <c r="I48" s="4">
        <f>IF(ISERROR(E48/D48),"N/A",E48/D48)</f>
        <v>2</v>
      </c>
      <c r="J48" s="3" t="s">
        <v>390</v>
      </c>
    </row>
    <row r="49" spans="1:10" x14ac:dyDescent="0.15">
      <c r="A49">
        <v>2019</v>
      </c>
      <c r="B49">
        <v>0</v>
      </c>
      <c r="C49">
        <v>0</v>
      </c>
      <c r="D49">
        <v>0</v>
      </c>
      <c r="E49">
        <v>0</v>
      </c>
      <c r="F49">
        <v>0</v>
      </c>
      <c r="G49" s="4" t="s">
        <v>168</v>
      </c>
      <c r="H49" s="4" t="s">
        <v>168</v>
      </c>
      <c r="I49" s="4" t="s">
        <v>168</v>
      </c>
      <c r="J49" s="3" t="s">
        <v>381</v>
      </c>
    </row>
    <row r="50" spans="1:10" x14ac:dyDescent="0.15">
      <c r="A50">
        <v>2020</v>
      </c>
      <c r="B50">
        <v>0</v>
      </c>
      <c r="C50">
        <v>0</v>
      </c>
      <c r="D50">
        <v>0</v>
      </c>
      <c r="E50">
        <v>0</v>
      </c>
      <c r="F50">
        <v>0</v>
      </c>
      <c r="G50" s="10" t="str">
        <f>IF(ISERROR(E50/B50),"N/A",E50/B50)</f>
        <v>N/A</v>
      </c>
      <c r="H50" s="10" t="str">
        <f>IF(ISERROR((B50*6)/D50),"N/A",(B50*6)/D50)</f>
        <v>N/A</v>
      </c>
      <c r="I50" s="10" t="str">
        <f>IF(ISERROR(E50/D50),"N/A",E50/D50)</f>
        <v>N/A</v>
      </c>
      <c r="J50" s="3" t="s">
        <v>381</v>
      </c>
    </row>
    <row r="51" spans="1:10" x14ac:dyDescent="0.15">
      <c r="B51"/>
      <c r="C51"/>
      <c r="D51"/>
      <c r="E51"/>
      <c r="F51"/>
      <c r="G51" s="1"/>
      <c r="H51" s="1"/>
      <c r="I51" s="1"/>
    </row>
    <row r="52" spans="1:10" x14ac:dyDescent="0.15">
      <c r="A52" t="s">
        <v>55</v>
      </c>
      <c r="B52">
        <f>SUM(B42:B51)</f>
        <v>45.199999999999996</v>
      </c>
      <c r="C52">
        <f>SUM(C42:C51)</f>
        <v>7</v>
      </c>
      <c r="D52">
        <f>SUM(D42:D51)</f>
        <v>8</v>
      </c>
      <c r="E52">
        <f>SUM(E42:E51)</f>
        <v>239</v>
      </c>
      <c r="F52">
        <f>SUM(F42:F51)</f>
        <v>0</v>
      </c>
      <c r="G52" s="4">
        <f>E52/B52</f>
        <v>5.2876106194690271</v>
      </c>
      <c r="H52" s="4">
        <f>(B52*6)/D52</f>
        <v>33.9</v>
      </c>
      <c r="I52" s="4">
        <f>E52/D52</f>
        <v>29.875</v>
      </c>
      <c r="J52" s="3" t="s">
        <v>246</v>
      </c>
    </row>
  </sheetData>
  <hyperlinks>
    <hyperlink ref="A1" location="'Overall ave'!A1" display="(back to front sheet)" xr:uid="{00000000-0004-0000-13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CBE0-F863-F743-B29F-C2F349CC9A2B}">
  <dimension ref="A1:N50"/>
  <sheetViews>
    <sheetView zoomScale="125" zoomScaleNormal="125" zoomScalePageLayoutView="125" workbookViewId="0"/>
  </sheetViews>
  <sheetFormatPr defaultColWidth="8.76171875" defaultRowHeight="12.75" x14ac:dyDescent="0.15"/>
  <cols>
    <col min="2" max="8" width="9.16796875" style="9" customWidth="1"/>
  </cols>
  <sheetData>
    <row r="1" spans="1:14" x14ac:dyDescent="0.15">
      <c r="A1" s="19" t="s">
        <v>164</v>
      </c>
    </row>
    <row r="2" spans="1:14" x14ac:dyDescent="0.15">
      <c r="A2" s="5" t="s">
        <v>383</v>
      </c>
      <c r="B2" s="5" t="s">
        <v>222</v>
      </c>
    </row>
    <row r="3" spans="1:14" x14ac:dyDescent="0.15">
      <c r="A3" s="5" t="s">
        <v>108</v>
      </c>
      <c r="B3" s="15"/>
      <c r="L3" s="5" t="s">
        <v>544</v>
      </c>
    </row>
    <row r="4" spans="1:14" hidden="1" x14ac:dyDescent="0.15">
      <c r="A4" s="9">
        <f>COUNTA(A7:A15)</f>
        <v>8</v>
      </c>
      <c r="B4" s="9">
        <f>COUNTA(A41:A49)</f>
        <v>8</v>
      </c>
      <c r="J4" s="9"/>
      <c r="K4" s="9"/>
      <c r="L4" s="9"/>
      <c r="M4" s="9"/>
      <c r="N4" s="9"/>
    </row>
    <row r="5" spans="1:14" x14ac:dyDescent="0.15">
      <c r="A5" s="9"/>
      <c r="N5" s="9"/>
    </row>
    <row r="6" spans="1:14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551</v>
      </c>
      <c r="M6" s="9" t="s">
        <v>552</v>
      </c>
      <c r="N6" s="9" t="s">
        <v>264</v>
      </c>
    </row>
    <row r="7" spans="1:14" x14ac:dyDescent="0.15">
      <c r="A7">
        <v>2017</v>
      </c>
      <c r="B7">
        <v>14</v>
      </c>
      <c r="C7">
        <v>12</v>
      </c>
      <c r="D7">
        <v>4</v>
      </c>
      <c r="E7">
        <v>0</v>
      </c>
      <c r="F7">
        <v>103</v>
      </c>
      <c r="G7">
        <v>0</v>
      </c>
      <c r="H7">
        <v>0</v>
      </c>
      <c r="I7" s="1">
        <f t="shared" ref="I7:I13" si="0">IF(C7-D7=0,"--",F7/(C7-D7))</f>
        <v>12.875</v>
      </c>
      <c r="J7">
        <v>30</v>
      </c>
      <c r="L7">
        <v>1</v>
      </c>
      <c r="M7">
        <v>0</v>
      </c>
      <c r="N7">
        <v>1</v>
      </c>
    </row>
    <row r="8" spans="1:14" x14ac:dyDescent="0.15">
      <c r="A8">
        <v>2018</v>
      </c>
      <c r="B8">
        <v>5</v>
      </c>
      <c r="C8">
        <v>5</v>
      </c>
      <c r="D8">
        <v>1</v>
      </c>
      <c r="E8">
        <v>1</v>
      </c>
      <c r="F8">
        <v>53</v>
      </c>
      <c r="G8">
        <v>0</v>
      </c>
      <c r="H8">
        <v>0</v>
      </c>
      <c r="I8" s="1">
        <f t="shared" si="0"/>
        <v>13.25</v>
      </c>
      <c r="J8">
        <v>25</v>
      </c>
      <c r="K8" t="s">
        <v>335</v>
      </c>
      <c r="L8">
        <v>1</v>
      </c>
      <c r="M8">
        <v>0</v>
      </c>
      <c r="N8">
        <v>1</v>
      </c>
    </row>
    <row r="9" spans="1:14" x14ac:dyDescent="0.15">
      <c r="A9">
        <v>2019</v>
      </c>
      <c r="B9">
        <v>9</v>
      </c>
      <c r="C9">
        <v>4</v>
      </c>
      <c r="D9">
        <v>3</v>
      </c>
      <c r="E9">
        <v>0</v>
      </c>
      <c r="F9">
        <v>54</v>
      </c>
      <c r="G9">
        <v>0</v>
      </c>
      <c r="H9">
        <v>0</v>
      </c>
      <c r="I9" s="1">
        <f t="shared" si="0"/>
        <v>54</v>
      </c>
      <c r="J9">
        <v>30</v>
      </c>
      <c r="K9" t="s">
        <v>335</v>
      </c>
      <c r="L9">
        <v>1</v>
      </c>
      <c r="M9">
        <v>0</v>
      </c>
      <c r="N9">
        <v>1</v>
      </c>
    </row>
    <row r="10" spans="1:14" x14ac:dyDescent="0.15">
      <c r="A10">
        <v>2020</v>
      </c>
      <c r="B10">
        <v>5</v>
      </c>
      <c r="C10">
        <v>3</v>
      </c>
      <c r="D10">
        <v>1</v>
      </c>
      <c r="E10">
        <v>0</v>
      </c>
      <c r="F10">
        <v>18</v>
      </c>
      <c r="G10">
        <v>0</v>
      </c>
      <c r="H10">
        <v>0</v>
      </c>
      <c r="I10" s="1">
        <f t="shared" si="0"/>
        <v>9</v>
      </c>
      <c r="J10" s="9">
        <v>11</v>
      </c>
      <c r="K10" s="9" t="s">
        <v>388</v>
      </c>
      <c r="L10">
        <v>1</v>
      </c>
      <c r="M10">
        <v>0</v>
      </c>
      <c r="N10">
        <v>1</v>
      </c>
    </row>
    <row r="11" spans="1:14" x14ac:dyDescent="0.15">
      <c r="A11">
        <v>2021</v>
      </c>
      <c r="B11">
        <v>6</v>
      </c>
      <c r="C11">
        <v>4</v>
      </c>
      <c r="D11">
        <v>1</v>
      </c>
      <c r="E11">
        <v>0</v>
      </c>
      <c r="F11">
        <v>36</v>
      </c>
      <c r="G11">
        <v>0</v>
      </c>
      <c r="H11">
        <v>0</v>
      </c>
      <c r="I11" s="1">
        <f t="shared" si="0"/>
        <v>12</v>
      </c>
      <c r="J11">
        <v>12</v>
      </c>
      <c r="K11" t="s">
        <v>388</v>
      </c>
      <c r="L11">
        <v>1</v>
      </c>
      <c r="M11">
        <v>0</v>
      </c>
      <c r="N11">
        <v>1</v>
      </c>
    </row>
    <row r="12" spans="1:14" x14ac:dyDescent="0.15">
      <c r="A12">
        <v>2022</v>
      </c>
      <c r="B12">
        <v>4</v>
      </c>
      <c r="C12">
        <v>3</v>
      </c>
      <c r="D12">
        <v>1</v>
      </c>
      <c r="E12">
        <v>1</v>
      </c>
      <c r="F12">
        <v>11</v>
      </c>
      <c r="G12">
        <v>0</v>
      </c>
      <c r="H12">
        <v>0</v>
      </c>
      <c r="I12" s="1">
        <f t="shared" si="0"/>
        <v>5.5</v>
      </c>
      <c r="J12">
        <v>8</v>
      </c>
      <c r="K12" t="s">
        <v>335</v>
      </c>
      <c r="L12">
        <v>2</v>
      </c>
      <c r="M12">
        <v>0</v>
      </c>
      <c r="N12">
        <v>2</v>
      </c>
    </row>
    <row r="13" spans="1:14" x14ac:dyDescent="0.15">
      <c r="A13">
        <v>2023</v>
      </c>
      <c r="B13">
        <v>3</v>
      </c>
      <c r="C13">
        <v>2</v>
      </c>
      <c r="D13">
        <v>0</v>
      </c>
      <c r="E13">
        <v>0</v>
      </c>
      <c r="F13">
        <v>7</v>
      </c>
      <c r="G13">
        <v>0</v>
      </c>
      <c r="H13">
        <v>0</v>
      </c>
      <c r="I13" s="1">
        <f t="shared" si="0"/>
        <v>3.5</v>
      </c>
      <c r="J13">
        <v>5</v>
      </c>
      <c r="K13" t="s">
        <v>388</v>
      </c>
      <c r="L13">
        <v>0</v>
      </c>
      <c r="M13">
        <v>0</v>
      </c>
      <c r="N13">
        <v>0</v>
      </c>
    </row>
    <row r="14" spans="1:14" x14ac:dyDescent="0.15">
      <c r="A14">
        <v>2025</v>
      </c>
      <c r="B14">
        <v>2</v>
      </c>
      <c r="C14">
        <v>2</v>
      </c>
      <c r="D14">
        <v>0</v>
      </c>
      <c r="E14">
        <v>0</v>
      </c>
      <c r="F14">
        <v>31</v>
      </c>
      <c r="G14">
        <v>0</v>
      </c>
      <c r="H14">
        <v>0</v>
      </c>
      <c r="I14" s="10">
        <f>IF(C14-D14=0,"--",F14/(C14-D14))</f>
        <v>15.5</v>
      </c>
      <c r="J14">
        <v>26</v>
      </c>
      <c r="K14" t="s">
        <v>388</v>
      </c>
      <c r="L14">
        <v>0</v>
      </c>
      <c r="M14">
        <v>0</v>
      </c>
      <c r="N14">
        <v>0</v>
      </c>
    </row>
    <row r="15" spans="1:14" x14ac:dyDescent="0.15">
      <c r="I15" s="9"/>
    </row>
    <row r="16" spans="1:14" x14ac:dyDescent="0.15">
      <c r="A16" t="s">
        <v>142</v>
      </c>
      <c r="B16" s="9">
        <f t="shared" ref="B16:H16" si="1">SUM(B7:B15)</f>
        <v>48</v>
      </c>
      <c r="C16" s="9">
        <f t="shared" si="1"/>
        <v>35</v>
      </c>
      <c r="D16" s="9">
        <f t="shared" si="1"/>
        <v>11</v>
      </c>
      <c r="E16" s="9">
        <f t="shared" si="1"/>
        <v>2</v>
      </c>
      <c r="F16" s="9">
        <f t="shared" si="1"/>
        <v>313</v>
      </c>
      <c r="G16" s="9">
        <f t="shared" si="1"/>
        <v>0</v>
      </c>
      <c r="H16" s="9">
        <f t="shared" si="1"/>
        <v>0</v>
      </c>
      <c r="I16" s="10">
        <f>F16/(C16-D16)</f>
        <v>13.041666666666666</v>
      </c>
      <c r="J16">
        <f>MAX(J7:J15)</f>
        <v>30</v>
      </c>
      <c r="K16" t="str">
        <f>INDEX(K7:K15,MATCH(J16,J8:J15,0),)</f>
        <v>NO</v>
      </c>
      <c r="L16" s="9">
        <f>SUM(L7:L15)</f>
        <v>7</v>
      </c>
      <c r="M16" s="9">
        <f t="shared" ref="M16:N16" si="2">SUM(M7:M15)</f>
        <v>0</v>
      </c>
      <c r="N16" s="9">
        <f t="shared" si="2"/>
        <v>7</v>
      </c>
    </row>
    <row r="17" spans="8:8" x14ac:dyDescent="0.15">
      <c r="H17" s="10"/>
    </row>
    <row r="18" spans="8:8" x14ac:dyDescent="0.15">
      <c r="H18" s="10"/>
    </row>
    <row r="19" spans="8:8" x14ac:dyDescent="0.15">
      <c r="H19" s="10"/>
    </row>
    <row r="20" spans="8:8" x14ac:dyDescent="0.15">
      <c r="H20" s="10"/>
    </row>
    <row r="21" spans="8:8" x14ac:dyDescent="0.15">
      <c r="H21" s="10"/>
    </row>
    <row r="22" spans="8:8" x14ac:dyDescent="0.15">
      <c r="H22" s="10"/>
    </row>
    <row r="23" spans="8:8" x14ac:dyDescent="0.15">
      <c r="H23" s="10"/>
    </row>
    <row r="24" spans="8:8" x14ac:dyDescent="0.15">
      <c r="H24" s="10"/>
    </row>
    <row r="25" spans="8:8" x14ac:dyDescent="0.15">
      <c r="H25" s="10"/>
    </row>
    <row r="26" spans="8:8" x14ac:dyDescent="0.15">
      <c r="H26" s="10"/>
    </row>
    <row r="27" spans="8:8" x14ac:dyDescent="0.15">
      <c r="H27" s="10"/>
    </row>
    <row r="28" spans="8:8" x14ac:dyDescent="0.15">
      <c r="H28" s="10"/>
    </row>
    <row r="29" spans="8:8" x14ac:dyDescent="0.15">
      <c r="H29" s="10"/>
    </row>
    <row r="30" spans="8:8" x14ac:dyDescent="0.15">
      <c r="H30" s="10"/>
    </row>
    <row r="31" spans="8:8" x14ac:dyDescent="0.15">
      <c r="H31" s="10"/>
    </row>
    <row r="32" spans="8:8" x14ac:dyDescent="0.15">
      <c r="H32" s="10"/>
    </row>
    <row r="33" spans="1:10" x14ac:dyDescent="0.15">
      <c r="H33" s="10"/>
    </row>
    <row r="34" spans="1:10" x14ac:dyDescent="0.15">
      <c r="H34" s="10"/>
    </row>
    <row r="35" spans="1:10" x14ac:dyDescent="0.15">
      <c r="H35" s="10"/>
    </row>
    <row r="38" spans="1:10" x14ac:dyDescent="0.15">
      <c r="A38" s="5" t="s">
        <v>118</v>
      </c>
    </row>
    <row r="39" spans="1:10" x14ac:dyDescent="0.15">
      <c r="A39" s="5"/>
    </row>
    <row r="40" spans="1:10" x14ac:dyDescent="0.15">
      <c r="A40" t="s">
        <v>99</v>
      </c>
      <c r="B40" t="s">
        <v>112</v>
      </c>
      <c r="C40" t="s">
        <v>59</v>
      </c>
      <c r="D40" t="s">
        <v>60</v>
      </c>
      <c r="E40" t="s">
        <v>34</v>
      </c>
      <c r="F40" t="s">
        <v>62</v>
      </c>
      <c r="G40" s="1" t="s">
        <v>115</v>
      </c>
      <c r="H40" s="1" t="s">
        <v>113</v>
      </c>
      <c r="I40" s="1" t="s">
        <v>114</v>
      </c>
      <c r="J40" s="1" t="s">
        <v>61</v>
      </c>
    </row>
    <row r="41" spans="1:10" x14ac:dyDescent="0.15">
      <c r="A41">
        <v>2017</v>
      </c>
      <c r="B41">
        <v>93.1</v>
      </c>
      <c r="C41">
        <v>6</v>
      </c>
      <c r="D41">
        <v>9</v>
      </c>
      <c r="E41">
        <v>381</v>
      </c>
      <c r="F41">
        <v>0</v>
      </c>
      <c r="G41" s="1">
        <v>4.0999999999999996</v>
      </c>
      <c r="H41" s="1">
        <v>30</v>
      </c>
      <c r="I41" s="1">
        <v>20.5</v>
      </c>
      <c r="J41" s="3" t="s">
        <v>385</v>
      </c>
    </row>
    <row r="42" spans="1:10" x14ac:dyDescent="0.15">
      <c r="A42">
        <v>2018</v>
      </c>
      <c r="B42">
        <v>24.2</v>
      </c>
      <c r="C42">
        <v>1</v>
      </c>
      <c r="D42">
        <v>2</v>
      </c>
      <c r="E42">
        <v>127</v>
      </c>
      <c r="F42">
        <v>0</v>
      </c>
      <c r="G42" s="1">
        <f t="shared" ref="G42:G47" si="3">IF(ISERROR(E42/B42),"N/A",E42/B42)</f>
        <v>5.2479338842975212</v>
      </c>
      <c r="H42" s="1">
        <f t="shared" ref="H42:H47" si="4">IF(ISERROR((B42*6)/D42),"N/A",(B42*6)/D42)</f>
        <v>72.599999999999994</v>
      </c>
      <c r="I42" s="1">
        <f>IF(ISERROR(E42/D42),"N/A",E42/D42)</f>
        <v>63.5</v>
      </c>
      <c r="J42" s="3" t="s">
        <v>386</v>
      </c>
    </row>
    <row r="43" spans="1:10" x14ac:dyDescent="0.15">
      <c r="A43">
        <v>2019</v>
      </c>
      <c r="B43">
        <v>51</v>
      </c>
      <c r="C43">
        <v>2</v>
      </c>
      <c r="D43">
        <v>8</v>
      </c>
      <c r="E43">
        <v>296</v>
      </c>
      <c r="F43">
        <v>0</v>
      </c>
      <c r="G43" s="1">
        <f t="shared" si="3"/>
        <v>5.8039215686274508</v>
      </c>
      <c r="H43" s="1">
        <f t="shared" si="4"/>
        <v>38.25</v>
      </c>
      <c r="I43" s="1">
        <f>IF(ISERROR(E43/D43),"N/A",E43/D43)</f>
        <v>37</v>
      </c>
      <c r="J43" s="3" t="s">
        <v>401</v>
      </c>
    </row>
    <row r="44" spans="1:10" x14ac:dyDescent="0.15">
      <c r="A44">
        <v>2020</v>
      </c>
      <c r="B44">
        <v>28</v>
      </c>
      <c r="C44">
        <v>2</v>
      </c>
      <c r="D44">
        <v>6</v>
      </c>
      <c r="E44">
        <v>140</v>
      </c>
      <c r="F44">
        <v>0</v>
      </c>
      <c r="G44" s="1">
        <f t="shared" si="3"/>
        <v>5</v>
      </c>
      <c r="H44" s="1">
        <f t="shared" si="4"/>
        <v>28</v>
      </c>
      <c r="I44" s="1">
        <f>IF(ISERROR(E44/D44),"N/A",E44/D44)</f>
        <v>23.333333333333332</v>
      </c>
      <c r="J44" s="3" t="s">
        <v>445</v>
      </c>
    </row>
    <row r="45" spans="1:10" x14ac:dyDescent="0.15">
      <c r="A45">
        <v>2021</v>
      </c>
      <c r="B45">
        <v>25</v>
      </c>
      <c r="C45">
        <v>2</v>
      </c>
      <c r="D45">
        <v>4</v>
      </c>
      <c r="E45">
        <v>100</v>
      </c>
      <c r="F45">
        <v>0</v>
      </c>
      <c r="G45" s="10">
        <f t="shared" si="3"/>
        <v>4</v>
      </c>
      <c r="H45" s="10">
        <f t="shared" si="4"/>
        <v>37.5</v>
      </c>
      <c r="I45" s="10">
        <f>IF(ISERROR(E45/D45),"N/A",E45/D45)</f>
        <v>25</v>
      </c>
      <c r="J45" s="3" t="s">
        <v>468</v>
      </c>
    </row>
    <row r="46" spans="1:10" x14ac:dyDescent="0.15">
      <c r="A46">
        <v>2022</v>
      </c>
      <c r="B46">
        <v>21</v>
      </c>
      <c r="C46">
        <v>2</v>
      </c>
      <c r="D46">
        <v>2</v>
      </c>
      <c r="E46">
        <v>104</v>
      </c>
      <c r="F46">
        <v>0</v>
      </c>
      <c r="G46" s="10">
        <f t="shared" si="3"/>
        <v>4.9523809523809526</v>
      </c>
      <c r="H46" s="10">
        <f t="shared" si="4"/>
        <v>63</v>
      </c>
      <c r="I46" s="10">
        <f>IF(ISERROR(E46/D46),"N/A",E46/D46)</f>
        <v>52</v>
      </c>
      <c r="J46" s="3" t="s">
        <v>386</v>
      </c>
    </row>
    <row r="47" spans="1:10" x14ac:dyDescent="0.15">
      <c r="A47">
        <v>2023</v>
      </c>
      <c r="B47">
        <v>14</v>
      </c>
      <c r="C47">
        <v>4</v>
      </c>
      <c r="D47">
        <v>4</v>
      </c>
      <c r="E47">
        <v>63</v>
      </c>
      <c r="F47">
        <v>0</v>
      </c>
      <c r="G47" s="10">
        <f t="shared" si="3"/>
        <v>4.5</v>
      </c>
      <c r="H47" s="10">
        <f t="shared" si="4"/>
        <v>21</v>
      </c>
      <c r="I47" s="10">
        <f t="shared" ref="I47" si="5">IF(ISERROR(E47/D47),"N/A",E47/D47)</f>
        <v>15.75</v>
      </c>
      <c r="J47" s="3" t="s">
        <v>592</v>
      </c>
    </row>
    <row r="48" spans="1:10" x14ac:dyDescent="0.15">
      <c r="A48">
        <v>2025</v>
      </c>
      <c r="B48">
        <v>7</v>
      </c>
      <c r="C48">
        <v>1</v>
      </c>
      <c r="D48">
        <v>1</v>
      </c>
      <c r="E48">
        <v>43</v>
      </c>
      <c r="F48">
        <v>0</v>
      </c>
      <c r="G48" s="10">
        <f>IF(ISERROR(E48/B48),"N/A",E48/B48)</f>
        <v>6.1428571428571432</v>
      </c>
      <c r="H48" s="10">
        <f>IF(ISERROR((B48*6)/D48),"N/A",(B48*6)/D48)</f>
        <v>42</v>
      </c>
      <c r="I48" s="10">
        <f>IF(ISERROR(E48/D48),"N/A",E48/D48)</f>
        <v>43</v>
      </c>
      <c r="J48" s="3" t="s">
        <v>609</v>
      </c>
    </row>
    <row r="49" spans="1:10" x14ac:dyDescent="0.15">
      <c r="B49"/>
      <c r="C49"/>
      <c r="D49"/>
      <c r="E49"/>
      <c r="F49"/>
      <c r="G49" s="1"/>
      <c r="H49" s="1"/>
      <c r="I49" s="1"/>
    </row>
    <row r="50" spans="1:10" x14ac:dyDescent="0.15">
      <c r="A50" t="s">
        <v>55</v>
      </c>
      <c r="B50">
        <f>SUM(B41:B49)</f>
        <v>263.3</v>
      </c>
      <c r="C50">
        <f>SUM(C41:C49)</f>
        <v>20</v>
      </c>
      <c r="D50">
        <f>SUM(D41:D49)</f>
        <v>36</v>
      </c>
      <c r="E50">
        <f>SUM(E41:E49)</f>
        <v>1254</v>
      </c>
      <c r="F50">
        <f>SUM(F41:F49)</f>
        <v>0</v>
      </c>
      <c r="G50" s="1">
        <f>E50/B50</f>
        <v>4.7626281807823769</v>
      </c>
      <c r="H50" s="1">
        <f>(B50*6)/D50</f>
        <v>43.88333333333334</v>
      </c>
      <c r="I50" s="1">
        <f>E50/D50</f>
        <v>34.833333333333336</v>
      </c>
      <c r="J50" s="3" t="s">
        <v>7</v>
      </c>
    </row>
  </sheetData>
  <hyperlinks>
    <hyperlink ref="A1" location="'Overall ave'!A1" display="(back to front sheet)" xr:uid="{489A8D9E-AC3B-DE42-8B52-7045C570A98A}"/>
  </hyperlinks>
  <pageMargins left="0.75" right="0.75" top="1" bottom="1" header="0.5" footer="0.5"/>
  <pageSetup orientation="portrait" horizontalDpi="4294967292" verticalDpi="429496729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/>
  <dimension ref="A1:N46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4" x14ac:dyDescent="0.15">
      <c r="A1" s="19" t="s">
        <v>164</v>
      </c>
    </row>
    <row r="2" spans="1:14" x14ac:dyDescent="0.15">
      <c r="A2" s="5" t="s">
        <v>149</v>
      </c>
      <c r="B2" s="5" t="s">
        <v>150</v>
      </c>
    </row>
    <row r="3" spans="1:14" x14ac:dyDescent="0.15">
      <c r="A3" s="5" t="s">
        <v>108</v>
      </c>
      <c r="B3" s="15"/>
      <c r="L3" s="5" t="s">
        <v>544</v>
      </c>
    </row>
    <row r="4" spans="1:14" hidden="1" x14ac:dyDescent="0.15">
      <c r="A4" s="9">
        <f>COUNTA(A7:A26)</f>
        <v>19</v>
      </c>
      <c r="J4" s="9"/>
      <c r="K4" s="9"/>
      <c r="L4" s="9"/>
      <c r="M4" s="9"/>
      <c r="N4" s="9"/>
    </row>
    <row r="5" spans="1:14" x14ac:dyDescent="0.15">
      <c r="N5" s="9"/>
    </row>
    <row r="6" spans="1:14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538</v>
      </c>
      <c r="M6" s="9" t="s">
        <v>539</v>
      </c>
      <c r="N6" s="9" t="s">
        <v>264</v>
      </c>
    </row>
    <row r="7" spans="1:14" x14ac:dyDescent="0.15">
      <c r="A7">
        <v>2007</v>
      </c>
      <c r="B7" s="9">
        <v>6</v>
      </c>
      <c r="C7" s="9">
        <v>6</v>
      </c>
      <c r="D7" s="9">
        <v>3</v>
      </c>
      <c r="E7" s="9">
        <v>1</v>
      </c>
      <c r="F7" s="9">
        <v>9</v>
      </c>
      <c r="G7">
        <v>0</v>
      </c>
      <c r="H7">
        <v>0</v>
      </c>
      <c r="I7" s="1">
        <f t="shared" ref="I7:I15" si="0">IF(C7=0,"",ROUND(F7/(C7-D7),3))</f>
        <v>3</v>
      </c>
      <c r="J7">
        <v>4</v>
      </c>
      <c r="L7">
        <v>0</v>
      </c>
      <c r="M7">
        <v>0</v>
      </c>
      <c r="N7">
        <v>0</v>
      </c>
    </row>
    <row r="8" spans="1:14" x14ac:dyDescent="0.15">
      <c r="A8">
        <v>2008</v>
      </c>
      <c r="B8" s="9">
        <v>6</v>
      </c>
      <c r="C8" s="9">
        <v>5</v>
      </c>
      <c r="D8" s="9">
        <v>1</v>
      </c>
      <c r="E8" s="9">
        <v>1</v>
      </c>
      <c r="F8" s="9">
        <v>13</v>
      </c>
      <c r="G8">
        <v>0</v>
      </c>
      <c r="H8">
        <v>0</v>
      </c>
      <c r="I8" s="1">
        <f t="shared" si="0"/>
        <v>3.25</v>
      </c>
      <c r="J8">
        <v>9</v>
      </c>
      <c r="L8">
        <v>0</v>
      </c>
      <c r="M8">
        <v>0</v>
      </c>
      <c r="N8">
        <v>0</v>
      </c>
    </row>
    <row r="9" spans="1:14" x14ac:dyDescent="0.15">
      <c r="A9">
        <v>2009</v>
      </c>
      <c r="B9" s="9">
        <v>7</v>
      </c>
      <c r="C9" s="9">
        <v>5</v>
      </c>
      <c r="D9" s="9">
        <v>3</v>
      </c>
      <c r="E9" s="9">
        <v>1</v>
      </c>
      <c r="F9" s="9">
        <v>30</v>
      </c>
      <c r="G9">
        <v>0</v>
      </c>
      <c r="H9">
        <v>0</v>
      </c>
      <c r="I9" s="1">
        <f t="shared" si="0"/>
        <v>15</v>
      </c>
      <c r="J9">
        <v>11</v>
      </c>
      <c r="L9">
        <v>1</v>
      </c>
      <c r="M9">
        <v>0</v>
      </c>
      <c r="N9">
        <v>1</v>
      </c>
    </row>
    <row r="10" spans="1:14" x14ac:dyDescent="0.15">
      <c r="A10">
        <v>2010</v>
      </c>
      <c r="B10">
        <v>4</v>
      </c>
      <c r="C10">
        <v>4</v>
      </c>
      <c r="D10">
        <v>0</v>
      </c>
      <c r="E10" s="9">
        <v>1</v>
      </c>
      <c r="F10">
        <v>9</v>
      </c>
      <c r="G10">
        <v>0</v>
      </c>
      <c r="H10">
        <v>0</v>
      </c>
      <c r="I10" s="1">
        <f t="shared" si="0"/>
        <v>2.25</v>
      </c>
      <c r="J10">
        <v>6</v>
      </c>
      <c r="L10">
        <v>0</v>
      </c>
      <c r="M10">
        <v>0</v>
      </c>
      <c r="N10">
        <v>0</v>
      </c>
    </row>
    <row r="11" spans="1:14" x14ac:dyDescent="0.15">
      <c r="A11">
        <v>2011</v>
      </c>
      <c r="B11">
        <v>6</v>
      </c>
      <c r="C11">
        <v>3</v>
      </c>
      <c r="D11">
        <v>2</v>
      </c>
      <c r="E11" s="9">
        <v>0</v>
      </c>
      <c r="F11">
        <v>9</v>
      </c>
      <c r="G11">
        <v>0</v>
      </c>
      <c r="H11">
        <v>0</v>
      </c>
      <c r="I11" s="1">
        <f t="shared" si="0"/>
        <v>9</v>
      </c>
      <c r="J11">
        <v>8</v>
      </c>
      <c r="L11">
        <v>1</v>
      </c>
      <c r="M11">
        <v>0</v>
      </c>
      <c r="N11">
        <v>1</v>
      </c>
    </row>
    <row r="12" spans="1:14" x14ac:dyDescent="0.15">
      <c r="A12">
        <v>2012</v>
      </c>
      <c r="B12" s="9">
        <v>10</v>
      </c>
      <c r="C12" s="9">
        <v>9</v>
      </c>
      <c r="D12" s="9">
        <v>1</v>
      </c>
      <c r="E12" s="9">
        <v>1</v>
      </c>
      <c r="F12">
        <v>29</v>
      </c>
      <c r="G12">
        <v>0</v>
      </c>
      <c r="H12">
        <v>0</v>
      </c>
      <c r="I12" s="1">
        <f t="shared" si="0"/>
        <v>3.625</v>
      </c>
      <c r="J12">
        <v>10</v>
      </c>
      <c r="L12">
        <v>5</v>
      </c>
      <c r="M12">
        <v>0</v>
      </c>
      <c r="N12">
        <v>5</v>
      </c>
    </row>
    <row r="13" spans="1:14" x14ac:dyDescent="0.15">
      <c r="A13">
        <v>2013</v>
      </c>
      <c r="B13">
        <v>11</v>
      </c>
      <c r="C13">
        <v>7</v>
      </c>
      <c r="D13">
        <v>3</v>
      </c>
      <c r="E13">
        <v>2</v>
      </c>
      <c r="F13">
        <v>54</v>
      </c>
      <c r="G13">
        <v>0</v>
      </c>
      <c r="H13">
        <v>0</v>
      </c>
      <c r="I13" s="1">
        <f t="shared" si="0"/>
        <v>13.5</v>
      </c>
      <c r="J13">
        <v>15</v>
      </c>
      <c r="L13">
        <v>3</v>
      </c>
      <c r="M13">
        <v>0</v>
      </c>
      <c r="N13">
        <v>3</v>
      </c>
    </row>
    <row r="14" spans="1:14" x14ac:dyDescent="0.15">
      <c r="A14">
        <v>2014</v>
      </c>
      <c r="B14">
        <v>11</v>
      </c>
      <c r="C14">
        <v>9</v>
      </c>
      <c r="D14">
        <v>2</v>
      </c>
      <c r="E14">
        <v>1</v>
      </c>
      <c r="F14">
        <v>60</v>
      </c>
      <c r="G14">
        <v>0</v>
      </c>
      <c r="H14">
        <v>0</v>
      </c>
      <c r="I14" s="1">
        <f t="shared" si="0"/>
        <v>8.5709999999999997</v>
      </c>
      <c r="J14">
        <v>24</v>
      </c>
      <c r="L14">
        <v>5</v>
      </c>
      <c r="M14">
        <v>0</v>
      </c>
      <c r="N14">
        <v>5</v>
      </c>
    </row>
    <row r="15" spans="1:14" x14ac:dyDescent="0.15">
      <c r="A15">
        <v>2015</v>
      </c>
      <c r="B15">
        <v>14</v>
      </c>
      <c r="C15">
        <v>8</v>
      </c>
      <c r="D15">
        <v>1</v>
      </c>
      <c r="E15">
        <v>2</v>
      </c>
      <c r="F15">
        <v>9</v>
      </c>
      <c r="G15">
        <v>0</v>
      </c>
      <c r="H15">
        <v>0</v>
      </c>
      <c r="I15" s="1">
        <f t="shared" si="0"/>
        <v>1.286</v>
      </c>
      <c r="J15">
        <v>5</v>
      </c>
      <c r="L15">
        <v>6</v>
      </c>
      <c r="M15">
        <v>0</v>
      </c>
      <c r="N15">
        <v>6</v>
      </c>
    </row>
    <row r="16" spans="1:14" x14ac:dyDescent="0.15">
      <c r="A16">
        <v>2016</v>
      </c>
      <c r="B16">
        <v>11</v>
      </c>
      <c r="C16">
        <v>6</v>
      </c>
      <c r="D16">
        <v>1</v>
      </c>
      <c r="E16">
        <v>1</v>
      </c>
      <c r="F16">
        <v>84</v>
      </c>
      <c r="G16">
        <v>0</v>
      </c>
      <c r="H16">
        <v>1</v>
      </c>
      <c r="I16" s="10">
        <f>IF(C16-D16=0,"--",F16/(C16-D16))</f>
        <v>16.8</v>
      </c>
      <c r="J16">
        <v>63</v>
      </c>
      <c r="K16" t="s">
        <v>335</v>
      </c>
      <c r="L16">
        <v>2</v>
      </c>
      <c r="M16">
        <v>0</v>
      </c>
      <c r="N16">
        <v>2</v>
      </c>
    </row>
    <row r="17" spans="1:14" x14ac:dyDescent="0.15">
      <c r="A17">
        <v>2017</v>
      </c>
      <c r="B17">
        <v>8</v>
      </c>
      <c r="C17">
        <v>8</v>
      </c>
      <c r="D17">
        <v>1</v>
      </c>
      <c r="E17">
        <v>3</v>
      </c>
      <c r="F17">
        <v>59</v>
      </c>
      <c r="G17">
        <v>0</v>
      </c>
      <c r="H17">
        <v>0</v>
      </c>
      <c r="I17" s="1">
        <v>8.4285714285714288</v>
      </c>
      <c r="J17">
        <v>32</v>
      </c>
      <c r="L17">
        <v>0</v>
      </c>
      <c r="M17">
        <v>0</v>
      </c>
      <c r="N17">
        <v>0</v>
      </c>
    </row>
    <row r="18" spans="1:14" x14ac:dyDescent="0.15">
      <c r="A18">
        <v>2018</v>
      </c>
      <c r="B18">
        <v>10</v>
      </c>
      <c r="C18">
        <v>8</v>
      </c>
      <c r="D18">
        <v>1</v>
      </c>
      <c r="E18">
        <v>2</v>
      </c>
      <c r="F18">
        <v>27</v>
      </c>
      <c r="G18">
        <v>0</v>
      </c>
      <c r="H18">
        <v>0</v>
      </c>
      <c r="I18" s="1">
        <f>IF(C18-D18=0,"--",F18/(C18-D18))</f>
        <v>3.8571428571428572</v>
      </c>
      <c r="J18">
        <v>12</v>
      </c>
      <c r="L18">
        <v>0</v>
      </c>
      <c r="M18">
        <v>0</v>
      </c>
      <c r="N18">
        <v>0</v>
      </c>
    </row>
    <row r="19" spans="1:14" x14ac:dyDescent="0.15">
      <c r="A19">
        <v>2019</v>
      </c>
      <c r="B19">
        <v>12</v>
      </c>
      <c r="C19">
        <v>5</v>
      </c>
      <c r="D19">
        <v>0</v>
      </c>
      <c r="E19">
        <v>0</v>
      </c>
      <c r="F19">
        <v>61</v>
      </c>
      <c r="G19">
        <v>0</v>
      </c>
      <c r="H19">
        <v>0</v>
      </c>
      <c r="I19" s="1">
        <f>IF(C19-D19=0,"--",F19/(C19-D19))</f>
        <v>12.2</v>
      </c>
      <c r="J19">
        <v>22</v>
      </c>
      <c r="L19">
        <v>2</v>
      </c>
      <c r="M19">
        <v>0</v>
      </c>
      <c r="N19">
        <v>2</v>
      </c>
    </row>
    <row r="20" spans="1:14" x14ac:dyDescent="0.15">
      <c r="A20">
        <v>2020</v>
      </c>
      <c r="B20">
        <v>7</v>
      </c>
      <c r="C20">
        <v>7</v>
      </c>
      <c r="D20">
        <v>1</v>
      </c>
      <c r="E20">
        <v>2</v>
      </c>
      <c r="F20">
        <v>65</v>
      </c>
      <c r="G20">
        <v>0</v>
      </c>
      <c r="H20">
        <v>0</v>
      </c>
      <c r="I20" s="1">
        <f>IF(C20-D20=0,"--",F20/(C20-D20))</f>
        <v>10.833333333333334</v>
      </c>
      <c r="J20" s="9">
        <v>41</v>
      </c>
      <c r="K20" s="9" t="s">
        <v>388</v>
      </c>
      <c r="L20">
        <v>2</v>
      </c>
      <c r="M20">
        <v>0</v>
      </c>
      <c r="N20">
        <v>2</v>
      </c>
    </row>
    <row r="21" spans="1:14" x14ac:dyDescent="0.15">
      <c r="A21">
        <v>2021</v>
      </c>
      <c r="B21">
        <v>6</v>
      </c>
      <c r="C21">
        <v>5</v>
      </c>
      <c r="D21">
        <v>1</v>
      </c>
      <c r="E21">
        <v>1</v>
      </c>
      <c r="F21">
        <v>16</v>
      </c>
      <c r="G21">
        <v>0</v>
      </c>
      <c r="H21">
        <v>0</v>
      </c>
      <c r="I21" s="1">
        <f>IF(C21-D21=0,"--",F21/(C21-D21))</f>
        <v>4</v>
      </c>
      <c r="J21">
        <v>6</v>
      </c>
      <c r="K21" t="s">
        <v>388</v>
      </c>
      <c r="L21">
        <v>0</v>
      </c>
      <c r="M21">
        <v>0</v>
      </c>
      <c r="N21">
        <v>0</v>
      </c>
    </row>
    <row r="22" spans="1:14" x14ac:dyDescent="0.15">
      <c r="A22">
        <v>2022</v>
      </c>
      <c r="B22">
        <v>11</v>
      </c>
      <c r="C22">
        <v>10</v>
      </c>
      <c r="D22">
        <v>1</v>
      </c>
      <c r="E22">
        <v>0</v>
      </c>
      <c r="F22">
        <v>89</v>
      </c>
      <c r="G22">
        <v>0</v>
      </c>
      <c r="H22">
        <v>0</v>
      </c>
      <c r="I22" s="1">
        <f>IF(C22-D22=0,"--",F22/(C22-D22))</f>
        <v>9.8888888888888893</v>
      </c>
      <c r="J22">
        <v>20</v>
      </c>
      <c r="K22" t="s">
        <v>388</v>
      </c>
      <c r="L22">
        <v>0</v>
      </c>
      <c r="M22">
        <v>0</v>
      </c>
      <c r="N22">
        <v>0</v>
      </c>
    </row>
    <row r="23" spans="1:14" x14ac:dyDescent="0.15">
      <c r="A23">
        <v>2023</v>
      </c>
      <c r="B23">
        <v>7</v>
      </c>
      <c r="C23">
        <v>6</v>
      </c>
      <c r="D23">
        <v>0</v>
      </c>
      <c r="E23">
        <v>1</v>
      </c>
      <c r="F23">
        <v>48</v>
      </c>
      <c r="G23">
        <v>0</v>
      </c>
      <c r="H23">
        <v>0</v>
      </c>
      <c r="I23" s="1">
        <f t="shared" ref="I23" si="1">IF(C23-D23=0,"--",F23/(C23-D23))</f>
        <v>8</v>
      </c>
      <c r="J23">
        <v>28</v>
      </c>
      <c r="K23" t="s">
        <v>388</v>
      </c>
      <c r="L23">
        <v>0</v>
      </c>
      <c r="M23">
        <v>0</v>
      </c>
      <c r="N23">
        <v>0</v>
      </c>
    </row>
    <row r="24" spans="1:14" x14ac:dyDescent="0.15">
      <c r="A24">
        <v>2024</v>
      </c>
      <c r="B24">
        <v>8</v>
      </c>
      <c r="C24">
        <v>7</v>
      </c>
      <c r="D24">
        <v>1</v>
      </c>
      <c r="E24">
        <v>3</v>
      </c>
      <c r="F24">
        <v>32</v>
      </c>
      <c r="G24">
        <v>0</v>
      </c>
      <c r="H24">
        <v>0</v>
      </c>
      <c r="I24" s="10">
        <f>IF(C24-D24=0,"--",F24/(C24-D24))</f>
        <v>5.333333333333333</v>
      </c>
      <c r="J24">
        <v>16</v>
      </c>
      <c r="K24" t="s">
        <v>388</v>
      </c>
      <c r="L24">
        <v>1</v>
      </c>
      <c r="M24">
        <v>0</v>
      </c>
      <c r="N24">
        <v>1</v>
      </c>
    </row>
    <row r="25" spans="1:14" x14ac:dyDescent="0.15">
      <c r="A25">
        <v>2025</v>
      </c>
      <c r="B25">
        <v>6</v>
      </c>
      <c r="C25">
        <v>5</v>
      </c>
      <c r="D25">
        <v>2</v>
      </c>
      <c r="E25">
        <v>0</v>
      </c>
      <c r="F25">
        <v>31</v>
      </c>
      <c r="G25">
        <v>0</v>
      </c>
      <c r="H25">
        <v>0</v>
      </c>
      <c r="I25" s="10">
        <f>IF(C25-D25=0,"--",F25/(C25-D25))</f>
        <v>10.333333333333334</v>
      </c>
      <c r="J25">
        <v>18</v>
      </c>
      <c r="K25" t="s">
        <v>388</v>
      </c>
      <c r="L25">
        <v>0</v>
      </c>
      <c r="M25">
        <v>0</v>
      </c>
      <c r="N25">
        <v>0</v>
      </c>
    </row>
    <row r="26" spans="1:14" x14ac:dyDescent="0.15">
      <c r="I26" s="9"/>
    </row>
    <row r="27" spans="1:14" x14ac:dyDescent="0.15">
      <c r="A27" t="s">
        <v>142</v>
      </c>
      <c r="B27" s="9">
        <f t="shared" ref="B27:H27" si="2">SUM(B7:B26)</f>
        <v>161</v>
      </c>
      <c r="C27" s="9">
        <f t="shared" si="2"/>
        <v>123</v>
      </c>
      <c r="D27" s="9">
        <f t="shared" si="2"/>
        <v>25</v>
      </c>
      <c r="E27" s="9">
        <f t="shared" si="2"/>
        <v>23</v>
      </c>
      <c r="F27" s="9">
        <f t="shared" si="2"/>
        <v>734</v>
      </c>
      <c r="G27" s="9">
        <f t="shared" si="2"/>
        <v>0</v>
      </c>
      <c r="H27" s="9">
        <f t="shared" si="2"/>
        <v>1</v>
      </c>
      <c r="I27" s="10">
        <f>F27/(C27-D27)</f>
        <v>7.4897959183673466</v>
      </c>
      <c r="J27">
        <f>MAX(J7:J26)</f>
        <v>63</v>
      </c>
      <c r="K27" t="str">
        <f>INDEX(K7:K26,MATCH(J27,J7:J26,0),)</f>
        <v>NO</v>
      </c>
      <c r="L27" s="9">
        <f t="shared" ref="L27:M27" si="3">SUM(L7:L26)</f>
        <v>28</v>
      </c>
      <c r="M27" s="9">
        <f t="shared" si="3"/>
        <v>0</v>
      </c>
      <c r="N27" s="9">
        <f>SUM(N7:N26)</f>
        <v>28</v>
      </c>
    </row>
    <row r="28" spans="1:14" x14ac:dyDescent="0.15">
      <c r="H28" s="10"/>
    </row>
    <row r="29" spans="1:14" x14ac:dyDescent="0.15">
      <c r="H29" s="10"/>
    </row>
    <row r="30" spans="1:14" x14ac:dyDescent="0.15">
      <c r="H30" s="10"/>
    </row>
    <row r="31" spans="1:14" x14ac:dyDescent="0.15">
      <c r="H31" s="10"/>
    </row>
    <row r="32" spans="1:14" x14ac:dyDescent="0.15">
      <c r="H32" s="10"/>
    </row>
    <row r="33" spans="8:8" x14ac:dyDescent="0.15">
      <c r="H33" s="10"/>
    </row>
    <row r="34" spans="8:8" x14ac:dyDescent="0.15">
      <c r="H34" s="10"/>
    </row>
    <row r="35" spans="8:8" x14ac:dyDescent="0.15">
      <c r="H35" s="10"/>
    </row>
    <row r="36" spans="8:8" x14ac:dyDescent="0.15">
      <c r="H36" s="10"/>
    </row>
    <row r="37" spans="8:8" x14ac:dyDescent="0.15">
      <c r="H37" s="10"/>
    </row>
    <row r="38" spans="8:8" x14ac:dyDescent="0.15">
      <c r="H38" s="10"/>
    </row>
    <row r="39" spans="8:8" x14ac:dyDescent="0.15">
      <c r="H39" s="10"/>
    </row>
    <row r="40" spans="8:8" x14ac:dyDescent="0.15">
      <c r="H40" s="10"/>
    </row>
    <row r="41" spans="8:8" x14ac:dyDescent="0.15">
      <c r="H41" s="10"/>
    </row>
    <row r="42" spans="8:8" x14ac:dyDescent="0.15">
      <c r="H42" s="10"/>
    </row>
    <row r="43" spans="8:8" x14ac:dyDescent="0.15">
      <c r="H43" s="10"/>
    </row>
    <row r="44" spans="8:8" x14ac:dyDescent="0.15">
      <c r="H44" s="10"/>
    </row>
    <row r="45" spans="8:8" x14ac:dyDescent="0.15">
      <c r="H45" s="10"/>
    </row>
    <row r="46" spans="8:8" x14ac:dyDescent="0.15">
      <c r="H46" s="10"/>
    </row>
  </sheetData>
  <hyperlinks>
    <hyperlink ref="A1" location="'Overall ave'!A1" display="(back to front sheet)" xr:uid="{00000000-0004-0000-1400-000000000000}"/>
  </hyperlinks>
  <pageMargins left="0.75" right="0.75" top="1" bottom="1" header="0.5" footer="0.5"/>
  <pageSetup orientation="portrait" horizontalDpi="4294967292" verticalDpi="4294967292"/>
  <ignoredErrors>
    <ignoredError sqref="I18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workbookViewId="0">
      <selection activeCell="B1" sqref="B1"/>
    </sheetView>
  </sheetViews>
  <sheetFormatPr defaultColWidth="10.78515625" defaultRowHeight="15" x14ac:dyDescent="0.2"/>
  <cols>
    <col min="1" max="1" width="10.78515625" style="34"/>
    <col min="2" max="2" width="12.13671875" style="34" bestFit="1" customWidth="1"/>
    <col min="3" max="16384" width="10.78515625" style="34"/>
  </cols>
  <sheetData>
    <row r="1" spans="1:11" ht="18.75" x14ac:dyDescent="0.25">
      <c r="A1" s="33" t="s">
        <v>285</v>
      </c>
    </row>
    <row r="2" spans="1:11" ht="15" customHeight="1" x14ac:dyDescent="0.2">
      <c r="A2" s="35"/>
      <c r="B2" s="64"/>
      <c r="C2" s="64"/>
      <c r="D2" s="64"/>
      <c r="E2" s="64"/>
    </row>
    <row r="3" spans="1:11" x14ac:dyDescent="0.2">
      <c r="A3" s="35" t="s">
        <v>99</v>
      </c>
      <c r="B3" s="64" t="s">
        <v>286</v>
      </c>
      <c r="C3" s="64"/>
      <c r="D3" s="64" t="s">
        <v>287</v>
      </c>
      <c r="E3" s="64"/>
      <c r="F3" s="34" t="s">
        <v>288</v>
      </c>
      <c r="H3" s="34" t="s">
        <v>289</v>
      </c>
      <c r="J3" s="34" t="s">
        <v>290</v>
      </c>
    </row>
    <row r="4" spans="1:11" x14ac:dyDescent="0.2">
      <c r="B4" s="34" t="s">
        <v>291</v>
      </c>
      <c r="C4" s="34" t="s">
        <v>34</v>
      </c>
      <c r="D4" s="34" t="s">
        <v>291</v>
      </c>
      <c r="E4" s="34" t="s">
        <v>292</v>
      </c>
      <c r="F4" s="34" t="s">
        <v>291</v>
      </c>
      <c r="G4" s="34" t="s">
        <v>293</v>
      </c>
      <c r="H4" s="34" t="s">
        <v>291</v>
      </c>
      <c r="I4" s="34" t="s">
        <v>60</v>
      </c>
      <c r="J4" s="34" t="s">
        <v>291</v>
      </c>
      <c r="K4" s="34" t="s">
        <v>294</v>
      </c>
    </row>
    <row r="5" spans="1:11" x14ac:dyDescent="0.2">
      <c r="A5" s="55">
        <v>2025</v>
      </c>
      <c r="B5" s="55" t="s">
        <v>440</v>
      </c>
      <c r="C5" s="56" t="s">
        <v>545</v>
      </c>
      <c r="D5" s="55" t="s">
        <v>440</v>
      </c>
      <c r="E5" s="55">
        <v>1168</v>
      </c>
      <c r="F5" s="55" t="s">
        <v>299</v>
      </c>
      <c r="G5" s="56" t="s">
        <v>546</v>
      </c>
      <c r="H5" s="55" t="s">
        <v>295</v>
      </c>
      <c r="I5" s="55">
        <v>39</v>
      </c>
      <c r="J5" s="55" t="s">
        <v>440</v>
      </c>
      <c r="K5" s="55">
        <v>16</v>
      </c>
    </row>
    <row r="6" spans="1:11" x14ac:dyDescent="0.2">
      <c r="A6" s="55">
        <v>2025</v>
      </c>
      <c r="B6" s="55" t="s">
        <v>464</v>
      </c>
      <c r="C6" s="56" t="s">
        <v>545</v>
      </c>
    </row>
    <row r="7" spans="1:11" x14ac:dyDescent="0.2">
      <c r="A7" s="40">
        <v>2024</v>
      </c>
      <c r="B7" s="40" t="s">
        <v>295</v>
      </c>
      <c r="C7" s="39" t="s">
        <v>547</v>
      </c>
      <c r="D7" s="40" t="s">
        <v>440</v>
      </c>
      <c r="E7" s="40">
        <v>875</v>
      </c>
      <c r="F7" s="40" t="s">
        <v>255</v>
      </c>
      <c r="G7" s="39" t="s">
        <v>497</v>
      </c>
      <c r="H7" s="40" t="s">
        <v>295</v>
      </c>
      <c r="I7" s="40">
        <v>46</v>
      </c>
      <c r="J7" s="40" t="s">
        <v>440</v>
      </c>
      <c r="K7" s="40">
        <v>17</v>
      </c>
    </row>
    <row r="8" spans="1:11" x14ac:dyDescent="0.2">
      <c r="A8" s="34">
        <v>2023</v>
      </c>
      <c r="B8" s="40" t="s">
        <v>295</v>
      </c>
      <c r="C8" s="39" t="s">
        <v>548</v>
      </c>
      <c r="D8" s="40" t="s">
        <v>295</v>
      </c>
      <c r="E8" s="34">
        <v>914</v>
      </c>
      <c r="F8" s="40" t="s">
        <v>487</v>
      </c>
      <c r="G8" s="39" t="s">
        <v>488</v>
      </c>
      <c r="H8" s="40" t="s">
        <v>295</v>
      </c>
      <c r="I8" s="34">
        <v>42</v>
      </c>
      <c r="J8" s="40" t="s">
        <v>440</v>
      </c>
      <c r="K8" s="34">
        <v>14</v>
      </c>
    </row>
    <row r="9" spans="1:11" x14ac:dyDescent="0.2">
      <c r="A9" s="34">
        <v>2022</v>
      </c>
      <c r="B9" s="40" t="s">
        <v>425</v>
      </c>
      <c r="C9" s="34">
        <v>132</v>
      </c>
      <c r="D9" s="40" t="s">
        <v>425</v>
      </c>
      <c r="E9" s="34">
        <v>1035</v>
      </c>
      <c r="F9" s="40" t="s">
        <v>454</v>
      </c>
      <c r="G9" s="39" t="s">
        <v>455</v>
      </c>
      <c r="H9" s="40" t="s">
        <v>295</v>
      </c>
      <c r="I9" s="34">
        <v>28</v>
      </c>
      <c r="J9" s="40" t="s">
        <v>440</v>
      </c>
      <c r="K9" s="34">
        <v>10</v>
      </c>
    </row>
    <row r="10" spans="1:11" x14ac:dyDescent="0.2">
      <c r="A10" s="34">
        <v>2021</v>
      </c>
      <c r="B10" s="40" t="s">
        <v>274</v>
      </c>
      <c r="C10" s="39" t="s">
        <v>424</v>
      </c>
      <c r="D10" s="40" t="s">
        <v>425</v>
      </c>
      <c r="E10" s="34">
        <v>330</v>
      </c>
      <c r="F10" s="40" t="s">
        <v>299</v>
      </c>
      <c r="G10" s="39" t="s">
        <v>426</v>
      </c>
      <c r="H10" s="40" t="s">
        <v>299</v>
      </c>
      <c r="I10" s="34">
        <v>37</v>
      </c>
      <c r="J10" s="40" t="s">
        <v>158</v>
      </c>
      <c r="K10" s="34">
        <v>13</v>
      </c>
    </row>
    <row r="11" spans="1:11" x14ac:dyDescent="0.2">
      <c r="A11" s="34">
        <v>2020</v>
      </c>
      <c r="B11" s="40" t="s">
        <v>419</v>
      </c>
      <c r="C11" s="34">
        <v>162</v>
      </c>
      <c r="D11" s="40" t="s">
        <v>295</v>
      </c>
      <c r="E11" s="34">
        <v>422</v>
      </c>
      <c r="F11" s="40" t="s">
        <v>421</v>
      </c>
      <c r="G11" s="39" t="s">
        <v>422</v>
      </c>
      <c r="H11" s="40" t="s">
        <v>420</v>
      </c>
      <c r="I11" s="34">
        <v>21</v>
      </c>
      <c r="J11" s="40" t="s">
        <v>295</v>
      </c>
      <c r="K11" s="34">
        <v>12</v>
      </c>
    </row>
    <row r="12" spans="1:11" x14ac:dyDescent="0.2">
      <c r="A12" s="34">
        <v>2019</v>
      </c>
      <c r="B12" s="40" t="s">
        <v>295</v>
      </c>
      <c r="C12" s="39" t="s">
        <v>369</v>
      </c>
      <c r="D12" s="40" t="s">
        <v>295</v>
      </c>
      <c r="E12" s="34">
        <v>755</v>
      </c>
      <c r="F12" s="40" t="s">
        <v>299</v>
      </c>
      <c r="G12" s="39" t="s">
        <v>370</v>
      </c>
      <c r="H12" s="40" t="s">
        <v>299</v>
      </c>
      <c r="I12" s="34">
        <v>48</v>
      </c>
      <c r="J12" s="40" t="s">
        <v>295</v>
      </c>
      <c r="K12" s="34">
        <v>18</v>
      </c>
    </row>
    <row r="13" spans="1:11" x14ac:dyDescent="0.2">
      <c r="A13" s="34">
        <v>2018</v>
      </c>
      <c r="B13" s="40" t="s">
        <v>328</v>
      </c>
      <c r="C13" s="39" t="s">
        <v>329</v>
      </c>
      <c r="D13" s="40" t="s">
        <v>295</v>
      </c>
      <c r="E13" s="34">
        <v>810</v>
      </c>
      <c r="F13" s="40" t="s">
        <v>299</v>
      </c>
      <c r="G13" s="39" t="s">
        <v>330</v>
      </c>
      <c r="H13" s="40" t="s">
        <v>299</v>
      </c>
      <c r="I13" s="34">
        <v>37</v>
      </c>
      <c r="J13" s="40" t="s">
        <v>331</v>
      </c>
      <c r="K13" s="34">
        <v>13</v>
      </c>
    </row>
    <row r="14" spans="1:11" x14ac:dyDescent="0.2">
      <c r="A14" s="34">
        <v>2017</v>
      </c>
      <c r="B14" s="34" t="s">
        <v>295</v>
      </c>
      <c r="C14" s="39" t="s">
        <v>296</v>
      </c>
      <c r="D14" s="40" t="s">
        <v>295</v>
      </c>
      <c r="E14" s="34">
        <v>919</v>
      </c>
      <c r="F14" s="40" t="s">
        <v>299</v>
      </c>
      <c r="G14" s="39" t="s">
        <v>322</v>
      </c>
      <c r="H14" s="40" t="s">
        <v>295</v>
      </c>
      <c r="I14" s="34">
        <v>61</v>
      </c>
      <c r="J14" s="40" t="s">
        <v>158</v>
      </c>
      <c r="K14" s="34">
        <v>17</v>
      </c>
    </row>
    <row r="15" spans="1:11" x14ac:dyDescent="0.2">
      <c r="A15" s="34">
        <v>2016</v>
      </c>
      <c r="B15" s="34" t="s">
        <v>295</v>
      </c>
      <c r="C15" s="36" t="s">
        <v>296</v>
      </c>
      <c r="D15" s="34" t="s">
        <v>295</v>
      </c>
      <c r="E15" s="34">
        <v>738</v>
      </c>
      <c r="F15" s="34" t="s">
        <v>275</v>
      </c>
      <c r="G15" s="36" t="s">
        <v>297</v>
      </c>
      <c r="H15" s="34" t="s">
        <v>295</v>
      </c>
      <c r="I15" s="34">
        <v>62</v>
      </c>
      <c r="J15" s="34" t="s">
        <v>158</v>
      </c>
      <c r="K15" s="34">
        <v>17</v>
      </c>
    </row>
    <row r="16" spans="1:11" x14ac:dyDescent="0.2">
      <c r="A16" s="34">
        <v>2015</v>
      </c>
      <c r="B16" s="34" t="s">
        <v>274</v>
      </c>
      <c r="C16" s="36" t="s">
        <v>298</v>
      </c>
      <c r="D16" s="34" t="s">
        <v>295</v>
      </c>
      <c r="E16" s="34">
        <v>526</v>
      </c>
      <c r="F16" s="34" t="s">
        <v>299</v>
      </c>
      <c r="G16" s="36" t="s">
        <v>300</v>
      </c>
      <c r="H16" s="34" t="s">
        <v>299</v>
      </c>
      <c r="I16" s="34">
        <v>37</v>
      </c>
      <c r="J16" s="34" t="s">
        <v>158</v>
      </c>
      <c r="K16" s="34">
        <v>17</v>
      </c>
    </row>
    <row r="17" spans="1:11" x14ac:dyDescent="0.2">
      <c r="A17" s="34">
        <v>2014</v>
      </c>
      <c r="B17" s="34" t="s">
        <v>301</v>
      </c>
      <c r="C17" s="39" t="s">
        <v>323</v>
      </c>
      <c r="D17" s="34" t="s">
        <v>295</v>
      </c>
      <c r="E17" s="34">
        <v>565</v>
      </c>
      <c r="F17" s="34" t="s">
        <v>299</v>
      </c>
      <c r="G17" s="36" t="s">
        <v>302</v>
      </c>
      <c r="H17" s="34" t="s">
        <v>299</v>
      </c>
      <c r="I17" s="34">
        <v>38</v>
      </c>
      <c r="J17" s="34" t="s">
        <v>158</v>
      </c>
      <c r="K17" s="34">
        <v>21</v>
      </c>
    </row>
    <row r="18" spans="1:11" x14ac:dyDescent="0.2">
      <c r="A18" s="34">
        <v>2013</v>
      </c>
      <c r="B18" s="34" t="s">
        <v>295</v>
      </c>
      <c r="C18" s="34">
        <v>138</v>
      </c>
      <c r="D18" s="34" t="s">
        <v>303</v>
      </c>
      <c r="E18" s="34">
        <v>935</v>
      </c>
      <c r="F18" s="34" t="s">
        <v>299</v>
      </c>
      <c r="G18" s="36" t="s">
        <v>304</v>
      </c>
      <c r="H18" s="34" t="s">
        <v>299</v>
      </c>
      <c r="I18" s="34">
        <v>41</v>
      </c>
      <c r="J18" s="34" t="s">
        <v>158</v>
      </c>
      <c r="K18" s="34">
        <v>23</v>
      </c>
    </row>
    <row r="19" spans="1:11" x14ac:dyDescent="0.2">
      <c r="A19" s="34">
        <v>2012</v>
      </c>
      <c r="B19" s="34" t="s">
        <v>295</v>
      </c>
      <c r="C19" s="34">
        <v>133</v>
      </c>
      <c r="D19" s="34" t="s">
        <v>295</v>
      </c>
      <c r="E19" s="34">
        <v>554</v>
      </c>
      <c r="F19" s="34" t="s">
        <v>299</v>
      </c>
      <c r="G19" s="36" t="s">
        <v>305</v>
      </c>
      <c r="H19" s="34" t="s">
        <v>295</v>
      </c>
      <c r="I19" s="34">
        <v>38</v>
      </c>
      <c r="J19" s="34" t="s">
        <v>295</v>
      </c>
      <c r="K19" s="34">
        <v>9</v>
      </c>
    </row>
    <row r="20" spans="1:11" x14ac:dyDescent="0.2">
      <c r="A20" s="34">
        <v>2011</v>
      </c>
      <c r="B20" s="34" t="s">
        <v>301</v>
      </c>
      <c r="C20" s="34">
        <v>112</v>
      </c>
      <c r="D20" s="34" t="s">
        <v>301</v>
      </c>
      <c r="E20" s="34">
        <v>649</v>
      </c>
      <c r="F20" s="34" t="s">
        <v>299</v>
      </c>
      <c r="G20" s="36" t="s">
        <v>306</v>
      </c>
      <c r="H20" s="34" t="s">
        <v>295</v>
      </c>
      <c r="I20" s="34">
        <v>36</v>
      </c>
      <c r="J20" s="34" t="s">
        <v>301</v>
      </c>
      <c r="K20" s="34">
        <v>14</v>
      </c>
    </row>
    <row r="21" spans="1:11" x14ac:dyDescent="0.2">
      <c r="A21" s="34">
        <v>2010</v>
      </c>
      <c r="B21" s="34" t="s">
        <v>301</v>
      </c>
      <c r="C21" s="34">
        <v>125</v>
      </c>
      <c r="D21" s="34" t="s">
        <v>301</v>
      </c>
      <c r="E21" s="34">
        <v>749</v>
      </c>
      <c r="F21" s="34" t="s">
        <v>307</v>
      </c>
      <c r="G21" s="36" t="s">
        <v>308</v>
      </c>
      <c r="H21" s="34" t="s">
        <v>299</v>
      </c>
      <c r="I21" s="34">
        <v>37</v>
      </c>
      <c r="J21" s="34" t="s">
        <v>158</v>
      </c>
      <c r="K21" s="34">
        <v>13</v>
      </c>
    </row>
    <row r="22" spans="1:11" x14ac:dyDescent="0.2">
      <c r="A22" s="34">
        <v>2009</v>
      </c>
      <c r="B22" s="34" t="s">
        <v>309</v>
      </c>
      <c r="C22" s="34">
        <v>131</v>
      </c>
      <c r="D22" s="34" t="s">
        <v>301</v>
      </c>
      <c r="E22" s="34">
        <v>706</v>
      </c>
      <c r="F22" s="34" t="s">
        <v>301</v>
      </c>
      <c r="G22" s="36" t="s">
        <v>310</v>
      </c>
      <c r="H22" s="34" t="s">
        <v>299</v>
      </c>
      <c r="I22" s="34">
        <v>39</v>
      </c>
      <c r="J22" s="34" t="s">
        <v>158</v>
      </c>
      <c r="K22" s="34">
        <v>20</v>
      </c>
    </row>
    <row r="23" spans="1:11" x14ac:dyDescent="0.2">
      <c r="A23" s="34">
        <v>2008</v>
      </c>
      <c r="B23" s="34" t="s">
        <v>301</v>
      </c>
      <c r="C23" s="34">
        <v>99</v>
      </c>
      <c r="D23" s="34" t="s">
        <v>301</v>
      </c>
      <c r="E23" s="34">
        <v>462</v>
      </c>
      <c r="F23" s="34" t="s">
        <v>311</v>
      </c>
      <c r="G23" s="36" t="s">
        <v>312</v>
      </c>
      <c r="H23" s="34" t="s">
        <v>299</v>
      </c>
      <c r="I23" s="34">
        <v>39</v>
      </c>
      <c r="J23" s="34" t="s">
        <v>158</v>
      </c>
      <c r="K23" s="34">
        <v>19</v>
      </c>
    </row>
    <row r="24" spans="1:11" x14ac:dyDescent="0.2">
      <c r="A24" s="34">
        <v>2007</v>
      </c>
      <c r="B24" s="34" t="s">
        <v>313</v>
      </c>
      <c r="C24" s="34">
        <v>89</v>
      </c>
      <c r="D24" s="34" t="s">
        <v>299</v>
      </c>
      <c r="E24" s="34">
        <v>368</v>
      </c>
      <c r="F24" s="34" t="s">
        <v>37</v>
      </c>
      <c r="G24" s="36" t="s">
        <v>314</v>
      </c>
      <c r="H24" s="34" t="s">
        <v>299</v>
      </c>
      <c r="I24" s="34">
        <v>25</v>
      </c>
      <c r="J24" s="34" t="s">
        <v>301</v>
      </c>
      <c r="K24" s="34">
        <v>11</v>
      </c>
    </row>
    <row r="25" spans="1:11" x14ac:dyDescent="0.2">
      <c r="A25" s="34">
        <v>2006</v>
      </c>
      <c r="B25" s="34" t="s">
        <v>313</v>
      </c>
      <c r="C25" s="34">
        <v>95</v>
      </c>
      <c r="D25" s="34" t="s">
        <v>301</v>
      </c>
      <c r="E25" s="34">
        <v>311</v>
      </c>
      <c r="F25" s="34" t="s">
        <v>299</v>
      </c>
      <c r="G25" s="36" t="s">
        <v>315</v>
      </c>
      <c r="H25" s="34" t="s">
        <v>299</v>
      </c>
      <c r="I25" s="34">
        <v>42</v>
      </c>
      <c r="J25" s="34" t="s">
        <v>158</v>
      </c>
      <c r="K25" s="34">
        <v>12</v>
      </c>
    </row>
    <row r="26" spans="1:11" x14ac:dyDescent="0.2">
      <c r="A26" s="34">
        <v>2005</v>
      </c>
      <c r="B26" s="34" t="s">
        <v>299</v>
      </c>
      <c r="C26" s="34">
        <v>80</v>
      </c>
      <c r="D26" s="34" t="s">
        <v>299</v>
      </c>
      <c r="E26" s="34">
        <v>395</v>
      </c>
      <c r="F26" s="34" t="s">
        <v>299</v>
      </c>
      <c r="G26" s="36" t="s">
        <v>316</v>
      </c>
      <c r="H26" s="34" t="s">
        <v>299</v>
      </c>
      <c r="I26" s="34">
        <v>61</v>
      </c>
      <c r="J26" s="34" t="s">
        <v>158</v>
      </c>
      <c r="K26" s="34">
        <v>19</v>
      </c>
    </row>
    <row r="27" spans="1:11" x14ac:dyDescent="0.2">
      <c r="A27" s="34">
        <v>2004</v>
      </c>
      <c r="B27" s="34" t="s">
        <v>301</v>
      </c>
      <c r="C27" s="34">
        <v>71</v>
      </c>
      <c r="D27" s="34" t="s">
        <v>313</v>
      </c>
      <c r="E27" s="34">
        <v>370</v>
      </c>
      <c r="F27" s="34" t="s">
        <v>307</v>
      </c>
      <c r="G27" s="36" t="s">
        <v>317</v>
      </c>
      <c r="H27" s="34" t="s">
        <v>299</v>
      </c>
      <c r="I27" s="34">
        <v>50</v>
      </c>
      <c r="J27" s="34" t="s">
        <v>158</v>
      </c>
      <c r="K27" s="34">
        <v>13</v>
      </c>
    </row>
  </sheetData>
  <mergeCells count="4">
    <mergeCell ref="B2:C2"/>
    <mergeCell ref="D2:E2"/>
    <mergeCell ref="B3:C3"/>
    <mergeCell ref="D3:E3"/>
  </mergeCells>
  <pageMargins left="0.75" right="0.75" top="1" bottom="1" header="0.5" footer="0.5"/>
  <pageSetup orientation="portrait" horizontalDpi="4294967292" verticalDpi="429496729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40F9-DCF2-7A49-AE6B-EAC2E5397818}">
  <sheetPr>
    <pageSetUpPr fitToPage="1"/>
  </sheetPr>
  <dimension ref="A1:M41"/>
  <sheetViews>
    <sheetView zoomScale="125" zoomScaleNormal="125" workbookViewId="0"/>
  </sheetViews>
  <sheetFormatPr defaultColWidth="10.78515625" defaultRowHeight="12.75" x14ac:dyDescent="0.15"/>
  <cols>
    <col min="7" max="7" width="11.59375" customWidth="1"/>
  </cols>
  <sheetData>
    <row r="1" spans="1:13" x14ac:dyDescent="0.15">
      <c r="A1" s="46" t="s">
        <v>164</v>
      </c>
      <c r="D1" s="47" t="s">
        <v>342</v>
      </c>
      <c r="E1" s="47">
        <f>COUNTA(B8:B11)</f>
        <v>3</v>
      </c>
      <c r="F1" s="48">
        <f>COUNTA(C37:C40)</f>
        <v>3</v>
      </c>
    </row>
    <row r="2" spans="1:13" ht="26.1" customHeight="1" x14ac:dyDescent="0.15">
      <c r="A2" s="44" t="s">
        <v>364</v>
      </c>
      <c r="D2" s="45" t="s">
        <v>365</v>
      </c>
      <c r="H2" s="45"/>
    </row>
    <row r="3" spans="1:13" ht="14.1" customHeight="1" x14ac:dyDescent="0.15">
      <c r="A3" s="43"/>
      <c r="D3" s="41"/>
      <c r="E3" s="41"/>
      <c r="F3" s="42"/>
      <c r="G3" s="43"/>
      <c r="H3" s="43"/>
    </row>
    <row r="4" spans="1:13" x14ac:dyDescent="0.15">
      <c r="B4" s="5" t="s">
        <v>108</v>
      </c>
      <c r="C4" s="15"/>
      <c r="E4" s="9"/>
      <c r="F4" s="9"/>
      <c r="G4" s="9"/>
      <c r="H4" s="9"/>
      <c r="I4" s="9"/>
    </row>
    <row r="5" spans="1:13" x14ac:dyDescent="0.15">
      <c r="B5" s="5"/>
      <c r="C5" s="41">
        <v>2</v>
      </c>
      <c r="D5" s="41">
        <v>3</v>
      </c>
      <c r="E5" s="41">
        <v>10</v>
      </c>
      <c r="F5" s="41">
        <v>11</v>
      </c>
      <c r="G5" s="41">
        <v>4</v>
      </c>
      <c r="H5" s="41">
        <v>6</v>
      </c>
      <c r="I5" s="41">
        <v>7</v>
      </c>
      <c r="J5" s="42"/>
      <c r="K5" s="41">
        <v>16</v>
      </c>
      <c r="L5" s="41">
        <v>17</v>
      </c>
      <c r="M5" s="41">
        <v>7</v>
      </c>
    </row>
    <row r="6" spans="1:13" hidden="1" x14ac:dyDescent="0.15">
      <c r="C6" s="41">
        <v>12</v>
      </c>
      <c r="D6" s="41">
        <v>14</v>
      </c>
      <c r="E6" s="41">
        <v>13</v>
      </c>
      <c r="F6" s="41">
        <v>15</v>
      </c>
      <c r="G6" s="41">
        <v>16</v>
      </c>
      <c r="H6" s="41"/>
      <c r="I6" s="41"/>
      <c r="J6" s="42"/>
      <c r="K6" s="42">
        <v>15</v>
      </c>
      <c r="L6" s="42"/>
      <c r="M6" s="41"/>
    </row>
    <row r="7" spans="1:13" x14ac:dyDescent="0.15">
      <c r="B7" t="s">
        <v>99</v>
      </c>
      <c r="C7" s="9" t="s">
        <v>140</v>
      </c>
      <c r="D7" s="9" t="s">
        <v>141</v>
      </c>
      <c r="E7" s="9" t="s">
        <v>26</v>
      </c>
      <c r="F7" s="9" t="s">
        <v>259</v>
      </c>
      <c r="G7" s="9" t="s">
        <v>34</v>
      </c>
      <c r="H7" s="9" t="s">
        <v>22</v>
      </c>
      <c r="I7" s="9" t="s">
        <v>35</v>
      </c>
      <c r="J7" s="9" t="s">
        <v>114</v>
      </c>
      <c r="K7" s="9" t="s">
        <v>195</v>
      </c>
      <c r="L7" s="9" t="s">
        <v>257</v>
      </c>
      <c r="M7" s="9" t="s">
        <v>264</v>
      </c>
    </row>
    <row r="8" spans="1:13" x14ac:dyDescent="0.15">
      <c r="B8">
        <v>2017</v>
      </c>
      <c r="C8">
        <v>7</v>
      </c>
      <c r="D8">
        <v>7</v>
      </c>
      <c r="E8">
        <v>1</v>
      </c>
      <c r="F8">
        <v>1</v>
      </c>
      <c r="G8">
        <v>141</v>
      </c>
      <c r="H8">
        <v>0</v>
      </c>
      <c r="I8">
        <v>1</v>
      </c>
      <c r="J8" s="1">
        <f>IF(D8-E8=0,"--",G8/(D8-E8))</f>
        <v>23.5</v>
      </c>
      <c r="K8">
        <v>27</v>
      </c>
      <c r="M8">
        <v>1</v>
      </c>
    </row>
    <row r="9" spans="1:13" x14ac:dyDescent="0.15">
      <c r="B9">
        <v>2018</v>
      </c>
      <c r="C9">
        <v>10</v>
      </c>
      <c r="D9">
        <v>11</v>
      </c>
      <c r="E9">
        <v>2</v>
      </c>
      <c r="F9">
        <v>2</v>
      </c>
      <c r="G9">
        <v>189</v>
      </c>
      <c r="H9">
        <v>0</v>
      </c>
      <c r="I9">
        <v>0</v>
      </c>
      <c r="J9" s="1">
        <f>IF(D9-E9=0,"--",G9/(D9-E9))</f>
        <v>21</v>
      </c>
      <c r="K9">
        <v>36</v>
      </c>
      <c r="M9">
        <v>0</v>
      </c>
    </row>
    <row r="10" spans="1:13" x14ac:dyDescent="0.15">
      <c r="B10">
        <v>2019</v>
      </c>
      <c r="C10">
        <v>18</v>
      </c>
      <c r="D10">
        <v>19</v>
      </c>
      <c r="E10">
        <v>1</v>
      </c>
      <c r="F10">
        <v>0</v>
      </c>
      <c r="G10">
        <v>628</v>
      </c>
      <c r="H10">
        <v>0</v>
      </c>
      <c r="I10">
        <v>6</v>
      </c>
      <c r="J10" s="1">
        <f>IF(D10-E10=0,"--",G10/(D10-E10))</f>
        <v>34.888888888888886</v>
      </c>
      <c r="K10">
        <v>70</v>
      </c>
      <c r="L10" t="s">
        <v>335</v>
      </c>
      <c r="M10">
        <v>5</v>
      </c>
    </row>
    <row r="11" spans="1:13" x14ac:dyDescent="0.15">
      <c r="C11" s="9"/>
      <c r="D11" s="9"/>
      <c r="E11" s="9"/>
      <c r="F11" s="9"/>
      <c r="G11" s="9"/>
      <c r="H11" s="9"/>
      <c r="I11" s="9"/>
      <c r="J11" s="9"/>
    </row>
    <row r="12" spans="1:13" x14ac:dyDescent="0.15">
      <c r="B12" t="s">
        <v>142</v>
      </c>
      <c r="C12" s="9">
        <f t="shared" ref="C12:I12" si="0">SUM(C8:C11)</f>
        <v>35</v>
      </c>
      <c r="D12" s="9">
        <f t="shared" si="0"/>
        <v>37</v>
      </c>
      <c r="E12" s="9">
        <f t="shared" si="0"/>
        <v>4</v>
      </c>
      <c r="F12" s="9">
        <f t="shared" si="0"/>
        <v>3</v>
      </c>
      <c r="G12" s="9">
        <f t="shared" si="0"/>
        <v>958</v>
      </c>
      <c r="H12" s="9">
        <f t="shared" si="0"/>
        <v>0</v>
      </c>
      <c r="I12" s="9">
        <f t="shared" si="0"/>
        <v>7</v>
      </c>
      <c r="J12" s="1">
        <f>IF(ISERROR(G12/(D12-E12)),"",ROUND(G12/(D12-E12),3))</f>
        <v>29.03</v>
      </c>
      <c r="K12">
        <f>MAX(K8:K11)</f>
        <v>70</v>
      </c>
      <c r="L12" t="str">
        <f>IF(INDEX(L8:L11,MATCH(K12,K8:K11,0),)=0,"",INDEX(L8:L11,MATCH(K12,K8:K11,0),))</f>
        <v>NO</v>
      </c>
      <c r="M12" s="9">
        <f>SUM(M8:M11)</f>
        <v>6</v>
      </c>
    </row>
    <row r="33" spans="3:13" x14ac:dyDescent="0.15">
      <c r="G33" s="9"/>
      <c r="H33" s="9"/>
    </row>
    <row r="35" spans="3:13" x14ac:dyDescent="0.15">
      <c r="C35" s="5" t="s">
        <v>118</v>
      </c>
      <c r="H35" s="2"/>
      <c r="J35" s="1"/>
      <c r="K35" s="1"/>
      <c r="L35" s="1"/>
    </row>
    <row r="36" spans="3:13" x14ac:dyDescent="0.15">
      <c r="C36" t="s">
        <v>99</v>
      </c>
      <c r="D36" t="s">
        <v>112</v>
      </c>
      <c r="E36" t="s">
        <v>59</v>
      </c>
      <c r="F36" t="s">
        <v>111</v>
      </c>
      <c r="G36" t="s">
        <v>34</v>
      </c>
      <c r="H36" t="s">
        <v>62</v>
      </c>
      <c r="I36" s="1" t="s">
        <v>115</v>
      </c>
      <c r="J36" s="1" t="s">
        <v>113</v>
      </c>
      <c r="K36" s="1" t="s">
        <v>114</v>
      </c>
      <c r="L36" s="14" t="s">
        <v>61</v>
      </c>
    </row>
    <row r="37" spans="3:13" x14ac:dyDescent="0.15">
      <c r="C37">
        <v>2017</v>
      </c>
      <c r="D37">
        <v>7.3</v>
      </c>
      <c r="E37">
        <v>0</v>
      </c>
      <c r="F37">
        <v>3</v>
      </c>
      <c r="G37">
        <v>70</v>
      </c>
      <c r="H37">
        <v>0</v>
      </c>
      <c r="I37" s="4">
        <f>IF(ISERROR(G37/D37),"N/A",G37/D37)</f>
        <v>9.589041095890412</v>
      </c>
      <c r="J37" s="4">
        <f>IF(ISERROR((D37*6)/F37),"N/A",(D37*6)/F37)</f>
        <v>14.6</v>
      </c>
      <c r="K37" s="4">
        <f>IF(ISERROR(G37/F37),"N/A",G37/F37)</f>
        <v>23.333333333333332</v>
      </c>
      <c r="L37" s="3" t="s">
        <v>177</v>
      </c>
    </row>
    <row r="38" spans="3:13" x14ac:dyDescent="0.15">
      <c r="C38">
        <v>2018</v>
      </c>
      <c r="D38">
        <v>29</v>
      </c>
      <c r="E38">
        <v>1</v>
      </c>
      <c r="F38">
        <v>10</v>
      </c>
      <c r="G38">
        <v>171</v>
      </c>
      <c r="H38">
        <v>0</v>
      </c>
      <c r="I38" s="4">
        <f>IF(ISERROR(G38/D38),"N/A",G38/D38)</f>
        <v>5.8965517241379306</v>
      </c>
      <c r="J38" s="4">
        <f>IF(ISERROR((D38*6)/F38),"N/A",(D38*6)/F38)</f>
        <v>17.399999999999999</v>
      </c>
      <c r="K38" s="4">
        <f>IF(ISERROR(G38/F38),"N/A",G38/F38)</f>
        <v>17.100000000000001</v>
      </c>
      <c r="L38" s="3" t="s">
        <v>343</v>
      </c>
      <c r="M38" t="s">
        <v>513</v>
      </c>
    </row>
    <row r="39" spans="3:13" x14ac:dyDescent="0.15">
      <c r="C39">
        <v>2019</v>
      </c>
      <c r="D39">
        <v>40.1</v>
      </c>
      <c r="E39">
        <v>1</v>
      </c>
      <c r="F39">
        <v>6</v>
      </c>
      <c r="G39">
        <v>225</v>
      </c>
      <c r="H39">
        <v>0</v>
      </c>
      <c r="I39" s="4">
        <f>IF(ISERROR(G39/D39),"N/A",G39/D39)</f>
        <v>5.6109725685785534</v>
      </c>
      <c r="J39" s="4">
        <f>IF(ISERROR((D39*6)/F39),"N/A",(D39*6)/F39)</f>
        <v>40.1</v>
      </c>
      <c r="K39" s="4">
        <f>IF(ISERROR(G39/F39),"N/A",G39/F39)</f>
        <v>37.5</v>
      </c>
      <c r="L39" s="3" t="s">
        <v>402</v>
      </c>
    </row>
    <row r="40" spans="3:13" x14ac:dyDescent="0.15">
      <c r="D40" s="9"/>
      <c r="E40" s="9"/>
      <c r="F40" s="9"/>
      <c r="G40" s="9"/>
      <c r="H40" s="9"/>
      <c r="I40" s="9"/>
      <c r="J40" s="10"/>
    </row>
    <row r="41" spans="3:13" x14ac:dyDescent="0.15">
      <c r="C41" t="s">
        <v>55</v>
      </c>
      <c r="D41" s="26">
        <f>SUM(D37:D40)</f>
        <v>76.400000000000006</v>
      </c>
      <c r="E41" s="9">
        <f>SUM(E37:E40)</f>
        <v>2</v>
      </c>
      <c r="F41" s="9">
        <f>SUM(F37:F40)</f>
        <v>19</v>
      </c>
      <c r="G41" s="9">
        <f>SUM(G37:G40)</f>
        <v>466</v>
      </c>
      <c r="H41" s="9">
        <f>SUM(H37:H40)</f>
        <v>0</v>
      </c>
      <c r="I41" s="4">
        <f>IF(ISERROR(G41/D41),"--",G41/D41)</f>
        <v>6.0994764397905756</v>
      </c>
      <c r="J41" s="4">
        <f>IF(F41=0,"--",(D41*6)/F41)</f>
        <v>24.126315789473686</v>
      </c>
      <c r="K41" s="4">
        <f>IF(F41=0,"--",G41/F41)</f>
        <v>24.526315789473685</v>
      </c>
      <c r="L41" s="3" t="s">
        <v>537</v>
      </c>
      <c r="M41" t="s">
        <v>513</v>
      </c>
    </row>
  </sheetData>
  <hyperlinks>
    <hyperlink ref="A1" location="'Overall ave'!A1" display="(back to front sheet)" xr:uid="{0E657954-8F73-2F4E-A445-32B8C4F5E599}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60" orientation="portrait" horizontalDpi="0" verticalDpi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AFB1-67FD-7743-B426-3AF6C7BFBBC9}">
  <dimension ref="A1:O67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  <col min="12" max="12" width="10.78515625" customWidth="1"/>
  </cols>
  <sheetData>
    <row r="1" spans="1:15" x14ac:dyDescent="0.15">
      <c r="A1" s="19" t="s">
        <v>164</v>
      </c>
    </row>
    <row r="2" spans="1:15" x14ac:dyDescent="0.15">
      <c r="A2" s="5" t="s">
        <v>438</v>
      </c>
      <c r="B2" s="5" t="s">
        <v>439</v>
      </c>
      <c r="N2" s="24"/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f>COUNTA(A7:A11)</f>
        <v>4</v>
      </c>
      <c r="B4" s="9">
        <f>COUNTA(A38:A42)</f>
        <v>4</v>
      </c>
      <c r="J4" s="9"/>
      <c r="K4" s="9"/>
      <c r="M4" s="9"/>
      <c r="N4" s="9"/>
      <c r="O4" s="9"/>
    </row>
    <row r="5" spans="1:15" x14ac:dyDescent="0.15">
      <c r="A5" s="9"/>
      <c r="O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564</v>
      </c>
      <c r="M6" s="9" t="s">
        <v>538</v>
      </c>
      <c r="N6" s="9" t="s">
        <v>539</v>
      </c>
      <c r="O6" s="9" t="s">
        <v>264</v>
      </c>
    </row>
    <row r="7" spans="1:15" x14ac:dyDescent="0.15">
      <c r="A7">
        <v>2022</v>
      </c>
      <c r="B7">
        <v>19</v>
      </c>
      <c r="C7">
        <v>19</v>
      </c>
      <c r="D7">
        <v>4</v>
      </c>
      <c r="E7">
        <v>0</v>
      </c>
      <c r="F7">
        <v>660</v>
      </c>
      <c r="G7">
        <v>1</v>
      </c>
      <c r="H7">
        <v>5</v>
      </c>
      <c r="I7" s="1">
        <f>IF(C7-D7=0,"--",F7/(C7-D7))</f>
        <v>44</v>
      </c>
      <c r="J7">
        <v>104</v>
      </c>
      <c r="K7" t="s">
        <v>335</v>
      </c>
      <c r="L7" t="s">
        <v>509</v>
      </c>
      <c r="M7">
        <v>9</v>
      </c>
      <c r="N7">
        <v>3</v>
      </c>
      <c r="O7">
        <v>12</v>
      </c>
    </row>
    <row r="8" spans="1:15" x14ac:dyDescent="0.15">
      <c r="A8">
        <v>2023</v>
      </c>
      <c r="B8">
        <v>22</v>
      </c>
      <c r="C8">
        <v>22</v>
      </c>
      <c r="D8">
        <v>3</v>
      </c>
      <c r="E8">
        <v>0</v>
      </c>
      <c r="F8">
        <v>765</v>
      </c>
      <c r="G8">
        <v>0</v>
      </c>
      <c r="H8">
        <v>8</v>
      </c>
      <c r="I8" s="1">
        <f t="shared" ref="I8" si="0">IF(C8-D8=0,"--",F8/(C8-D8))</f>
        <v>40.263157894736842</v>
      </c>
      <c r="J8">
        <v>84</v>
      </c>
      <c r="K8" t="s">
        <v>388</v>
      </c>
      <c r="M8">
        <v>13</v>
      </c>
      <c r="N8">
        <v>1</v>
      </c>
      <c r="O8">
        <v>14</v>
      </c>
    </row>
    <row r="9" spans="1:15" x14ac:dyDescent="0.15">
      <c r="A9">
        <v>2024</v>
      </c>
      <c r="B9">
        <v>24</v>
      </c>
      <c r="C9">
        <v>24</v>
      </c>
      <c r="D9">
        <v>7</v>
      </c>
      <c r="E9">
        <v>2</v>
      </c>
      <c r="F9">
        <v>884</v>
      </c>
      <c r="G9">
        <v>2</v>
      </c>
      <c r="H9">
        <v>7</v>
      </c>
      <c r="I9" s="10">
        <f>IF(C9-D9=0,"--",F9/(C9-D9))</f>
        <v>52</v>
      </c>
      <c r="J9">
        <v>106</v>
      </c>
      <c r="K9" t="s">
        <v>388</v>
      </c>
      <c r="M9">
        <v>15</v>
      </c>
      <c r="N9">
        <v>2</v>
      </c>
      <c r="O9">
        <v>17</v>
      </c>
    </row>
    <row r="10" spans="1:15" x14ac:dyDescent="0.15">
      <c r="A10">
        <v>2025</v>
      </c>
      <c r="B10">
        <v>26</v>
      </c>
      <c r="C10">
        <v>25</v>
      </c>
      <c r="D10">
        <v>10</v>
      </c>
      <c r="E10">
        <v>1</v>
      </c>
      <c r="F10">
        <v>1168</v>
      </c>
      <c r="G10">
        <v>5</v>
      </c>
      <c r="H10">
        <v>5</v>
      </c>
      <c r="I10" s="10">
        <f>IF(C10-D10=0,"--",F10/(C10-D10))</f>
        <v>77.86666666666666</v>
      </c>
      <c r="J10">
        <v>141</v>
      </c>
      <c r="K10" t="s">
        <v>335</v>
      </c>
      <c r="L10" t="s">
        <v>518</v>
      </c>
      <c r="M10">
        <v>15</v>
      </c>
      <c r="N10">
        <v>1</v>
      </c>
      <c r="O10">
        <v>16</v>
      </c>
    </row>
    <row r="11" spans="1:15" x14ac:dyDescent="0.15">
      <c r="I11" s="9"/>
    </row>
    <row r="12" spans="1:15" x14ac:dyDescent="0.15">
      <c r="A12" t="s">
        <v>142</v>
      </c>
      <c r="B12" s="9">
        <f t="shared" ref="B12:H12" si="1">SUM(B7:B11)</f>
        <v>91</v>
      </c>
      <c r="C12" s="9">
        <f t="shared" si="1"/>
        <v>90</v>
      </c>
      <c r="D12" s="9">
        <f t="shared" si="1"/>
        <v>24</v>
      </c>
      <c r="E12" s="9">
        <f t="shared" si="1"/>
        <v>3</v>
      </c>
      <c r="F12" s="9">
        <f t="shared" si="1"/>
        <v>3477</v>
      </c>
      <c r="G12" s="9">
        <f t="shared" si="1"/>
        <v>8</v>
      </c>
      <c r="H12" s="9">
        <f t="shared" si="1"/>
        <v>25</v>
      </c>
      <c r="I12" s="1">
        <f>IF(ISERROR(F12/(C12-D12)),"",ROUND(F12/(C12-D12),3))</f>
        <v>52.682000000000002</v>
      </c>
      <c r="J12">
        <f>MAX(J7:J11)</f>
        <v>141</v>
      </c>
      <c r="K12" t="str">
        <f>IF(INDEX(K7:K11,MATCH(J12,J7:J11,0),)=0,"",INDEX(K7:K11,MATCH(J12,J7:J11,0),))</f>
        <v>NO</v>
      </c>
      <c r="L12" t="s">
        <v>518</v>
      </c>
      <c r="M12" s="9">
        <f t="shared" ref="M12:N12" si="2">SUM(M7:M11)</f>
        <v>52</v>
      </c>
      <c r="N12" s="9">
        <f t="shared" si="2"/>
        <v>7</v>
      </c>
      <c r="O12" s="9">
        <f>SUM(O7:O11)</f>
        <v>59</v>
      </c>
    </row>
    <row r="13" spans="1:15" x14ac:dyDescent="0.15">
      <c r="I13" s="1"/>
    </row>
    <row r="14" spans="1:15" x14ac:dyDescent="0.15">
      <c r="I14" s="1"/>
    </row>
    <row r="15" spans="1:15" x14ac:dyDescent="0.15">
      <c r="I15" s="1"/>
    </row>
    <row r="16" spans="1:15" x14ac:dyDescent="0.15">
      <c r="I16" s="1"/>
    </row>
    <row r="17" spans="9:9" x14ac:dyDescent="0.15">
      <c r="I17" s="1"/>
    </row>
    <row r="18" spans="9:9" x14ac:dyDescent="0.15">
      <c r="I18" s="1"/>
    </row>
    <row r="19" spans="9:9" x14ac:dyDescent="0.15">
      <c r="I19" s="1"/>
    </row>
    <row r="20" spans="9:9" x14ac:dyDescent="0.15">
      <c r="I20" s="1"/>
    </row>
    <row r="21" spans="9:9" x14ac:dyDescent="0.15">
      <c r="I21" s="1"/>
    </row>
    <row r="22" spans="9:9" x14ac:dyDescent="0.15">
      <c r="I22" s="1"/>
    </row>
    <row r="23" spans="9:9" x14ac:dyDescent="0.15">
      <c r="I23" s="1"/>
    </row>
    <row r="24" spans="9:9" x14ac:dyDescent="0.15">
      <c r="I24" s="1"/>
    </row>
    <row r="25" spans="9:9" x14ac:dyDescent="0.15">
      <c r="I25" s="1"/>
    </row>
    <row r="26" spans="9:9" x14ac:dyDescent="0.15">
      <c r="I26" s="1"/>
    </row>
    <row r="27" spans="9:9" x14ac:dyDescent="0.15">
      <c r="I27" s="1"/>
    </row>
    <row r="28" spans="9:9" x14ac:dyDescent="0.15">
      <c r="I28" s="1"/>
    </row>
    <row r="29" spans="9:9" x14ac:dyDescent="0.15">
      <c r="I29" s="1"/>
    </row>
    <row r="30" spans="9:9" x14ac:dyDescent="0.15">
      <c r="I30" s="1"/>
    </row>
    <row r="31" spans="9:9" x14ac:dyDescent="0.15">
      <c r="I31" s="1"/>
    </row>
    <row r="32" spans="9:9" x14ac:dyDescent="0.15">
      <c r="I32" s="1"/>
    </row>
    <row r="33" spans="1:10" x14ac:dyDescent="0.15">
      <c r="I33" s="1"/>
    </row>
    <row r="34" spans="1:10" x14ac:dyDescent="0.15">
      <c r="I34" s="1"/>
    </row>
    <row r="35" spans="1:10" x14ac:dyDescent="0.15">
      <c r="H35" s="10"/>
    </row>
    <row r="36" spans="1:10" x14ac:dyDescent="0.15">
      <c r="A36" s="5" t="s">
        <v>118</v>
      </c>
      <c r="B36"/>
      <c r="C36"/>
      <c r="D36"/>
      <c r="E36"/>
      <c r="F36" s="2"/>
      <c r="G36"/>
      <c r="H36" s="1"/>
      <c r="I36" s="1"/>
      <c r="J36" s="1"/>
    </row>
    <row r="37" spans="1:10" x14ac:dyDescent="0.15">
      <c r="A37" t="s">
        <v>99</v>
      </c>
      <c r="B37" t="s">
        <v>112</v>
      </c>
      <c r="C37" t="s">
        <v>59</v>
      </c>
      <c r="D37" t="s">
        <v>111</v>
      </c>
      <c r="E37" t="s">
        <v>34</v>
      </c>
      <c r="F37" t="s">
        <v>62</v>
      </c>
      <c r="G37" s="1" t="s">
        <v>115</v>
      </c>
      <c r="H37" s="1" t="s">
        <v>113</v>
      </c>
      <c r="I37" s="1" t="s">
        <v>114</v>
      </c>
      <c r="J37" s="14" t="s">
        <v>61</v>
      </c>
    </row>
    <row r="38" spans="1:10" x14ac:dyDescent="0.15">
      <c r="A38">
        <v>2022</v>
      </c>
      <c r="B38">
        <v>130.32999999999998</v>
      </c>
      <c r="C38">
        <v>12</v>
      </c>
      <c r="D38">
        <v>24</v>
      </c>
      <c r="E38">
        <v>602</v>
      </c>
      <c r="F38">
        <v>0</v>
      </c>
      <c r="G38" s="10">
        <f>IF(ISERROR(E38/B38),"N/A",E38/B38)</f>
        <v>4.6190439653188067</v>
      </c>
      <c r="H38" s="10">
        <f>IF(ISERROR((B38*6)/D38),"N/A",(B38*6)/D38)</f>
        <v>32.582499999999996</v>
      </c>
      <c r="I38" s="10">
        <f>IF(ISERROR(E38/D38),"N/A",E38/D38)</f>
        <v>25.083333333333332</v>
      </c>
      <c r="J38" s="3" t="s">
        <v>500</v>
      </c>
    </row>
    <row r="39" spans="1:10" x14ac:dyDescent="0.15">
      <c r="A39">
        <v>2023</v>
      </c>
      <c r="B39">
        <v>79.5</v>
      </c>
      <c r="C39">
        <v>6</v>
      </c>
      <c r="D39">
        <v>16</v>
      </c>
      <c r="E39">
        <v>360</v>
      </c>
      <c r="F39">
        <v>0</v>
      </c>
      <c r="G39" s="10">
        <f>IF(ISERROR(E39/B39),"N/A",E39/B39)</f>
        <v>4.5283018867924527</v>
      </c>
      <c r="H39" s="10">
        <f>IF(ISERROR((B39*6)/D39),"N/A",(B39*6)/D39)</f>
        <v>29.8125</v>
      </c>
      <c r="I39" s="10">
        <f t="shared" ref="I39:I40" si="3">IF(ISERROR(E39/D39),"N/A",E39/D39)</f>
        <v>22.5</v>
      </c>
      <c r="J39" s="3" t="s">
        <v>445</v>
      </c>
    </row>
    <row r="40" spans="1:10" x14ac:dyDescent="0.15">
      <c r="A40">
        <v>2024</v>
      </c>
      <c r="B40">
        <v>92.03</v>
      </c>
      <c r="C40">
        <v>11</v>
      </c>
      <c r="D40">
        <v>23</v>
      </c>
      <c r="E40">
        <v>415</v>
      </c>
      <c r="F40">
        <v>0</v>
      </c>
      <c r="G40" s="10">
        <f t="shared" ref="G40" si="4">IF(ISERROR(E40/B40),"N/A",E40/B40)</f>
        <v>4.5093991089861998</v>
      </c>
      <c r="H40" s="10">
        <f t="shared" ref="H40" si="5">IF(ISERROR((B40*6)/D40),"N/A",(B40*6)/D40)</f>
        <v>24.007826086956523</v>
      </c>
      <c r="I40" s="10">
        <f t="shared" si="3"/>
        <v>18.043478260869566</v>
      </c>
      <c r="J40" s="3" t="s">
        <v>598</v>
      </c>
    </row>
    <row r="41" spans="1:10" x14ac:dyDescent="0.15">
      <c r="A41">
        <v>2025</v>
      </c>
      <c r="B41">
        <v>119</v>
      </c>
      <c r="C41">
        <v>10</v>
      </c>
      <c r="D41">
        <v>21</v>
      </c>
      <c r="E41">
        <v>584</v>
      </c>
      <c r="F41">
        <v>0</v>
      </c>
      <c r="G41" s="10">
        <f>IF(ISERROR(E41/B41),"N/A",E41/B41)</f>
        <v>4.9075630252100844</v>
      </c>
      <c r="H41" s="10">
        <f>IF(ISERROR((B41*6)/D41),"N/A",(B41*6)/D41)</f>
        <v>34</v>
      </c>
      <c r="I41" s="10">
        <f>IF(ISERROR(E41/D41),"N/A",E41/D41)</f>
        <v>27.80952380952381</v>
      </c>
      <c r="J41" s="3" t="s">
        <v>368</v>
      </c>
    </row>
    <row r="42" spans="1:10" x14ac:dyDescent="0.15">
      <c r="H42" s="10"/>
    </row>
    <row r="43" spans="1:10" x14ac:dyDescent="0.15">
      <c r="A43" t="s">
        <v>55</v>
      </c>
      <c r="B43" s="9">
        <f>SUM(B38:B42)</f>
        <v>420.86</v>
      </c>
      <c r="C43" s="9">
        <f>SUM(C38:C42)</f>
        <v>39</v>
      </c>
      <c r="D43" s="9">
        <f>SUM(D38:D42)</f>
        <v>84</v>
      </c>
      <c r="E43" s="9">
        <f>SUM(E38:E42)</f>
        <v>1961</v>
      </c>
      <c r="F43" s="9">
        <f>SUM(F38:F42)</f>
        <v>0</v>
      </c>
      <c r="G43" s="4">
        <f>IF(ISERROR(E43/B43),"--",E43/B43)</f>
        <v>4.6595067243263788</v>
      </c>
      <c r="H43" s="4">
        <f>IF(D43=0,"--",(B43*6)/D43)</f>
        <v>30.061428571428571</v>
      </c>
      <c r="I43" s="4">
        <f>IF(D43=0,"--",E43/D43)</f>
        <v>23.345238095238095</v>
      </c>
      <c r="J43" s="3" t="s">
        <v>368</v>
      </c>
    </row>
    <row r="44" spans="1:10" x14ac:dyDescent="0.15">
      <c r="H44" s="10"/>
    </row>
    <row r="45" spans="1:10" x14ac:dyDescent="0.15">
      <c r="H45" s="10"/>
    </row>
    <row r="46" spans="1:10" x14ac:dyDescent="0.15">
      <c r="H46" s="10"/>
    </row>
    <row r="47" spans="1:10" x14ac:dyDescent="0.15">
      <c r="H47" s="10"/>
    </row>
    <row r="48" spans="1:10" x14ac:dyDescent="0.15">
      <c r="H48" s="10"/>
    </row>
    <row r="49" spans="1:9" x14ac:dyDescent="0.15">
      <c r="H49" s="10"/>
    </row>
    <row r="50" spans="1:9" x14ac:dyDescent="0.15">
      <c r="H50" s="10"/>
    </row>
    <row r="51" spans="1:9" x14ac:dyDescent="0.15">
      <c r="H51" s="10"/>
    </row>
    <row r="52" spans="1:9" x14ac:dyDescent="0.15">
      <c r="H52" s="10"/>
    </row>
    <row r="53" spans="1:9" x14ac:dyDescent="0.15">
      <c r="H53" s="10"/>
    </row>
    <row r="54" spans="1:9" x14ac:dyDescent="0.15">
      <c r="H54" s="10"/>
    </row>
    <row r="55" spans="1:9" x14ac:dyDescent="0.15">
      <c r="H55" s="10"/>
    </row>
    <row r="56" spans="1:9" x14ac:dyDescent="0.15">
      <c r="H56" s="10"/>
    </row>
    <row r="59" spans="1:9" x14ac:dyDescent="0.15">
      <c r="A59" s="5"/>
    </row>
    <row r="60" spans="1:9" x14ac:dyDescent="0.15">
      <c r="A60" s="5"/>
    </row>
    <row r="61" spans="1:9" x14ac:dyDescent="0.15">
      <c r="B61"/>
      <c r="C61"/>
      <c r="D61"/>
      <c r="E61"/>
      <c r="F61"/>
      <c r="G61" s="1"/>
      <c r="H61" s="1"/>
      <c r="I61" s="1"/>
    </row>
    <row r="62" spans="1:9" x14ac:dyDescent="0.15">
      <c r="B62"/>
      <c r="C62"/>
      <c r="D62"/>
      <c r="E62"/>
      <c r="F62"/>
      <c r="G62" s="10"/>
      <c r="H62" s="10"/>
      <c r="I62" s="10"/>
    </row>
    <row r="63" spans="1:9" x14ac:dyDescent="0.15">
      <c r="B63"/>
      <c r="C63"/>
      <c r="D63"/>
      <c r="E63"/>
      <c r="F63"/>
      <c r="G63" s="10"/>
      <c r="H63" s="10"/>
      <c r="I63" s="10"/>
    </row>
    <row r="64" spans="1:9" x14ac:dyDescent="0.15">
      <c r="B64"/>
      <c r="C64"/>
      <c r="D64"/>
      <c r="E64"/>
      <c r="F64"/>
      <c r="G64" s="10"/>
      <c r="H64" s="10"/>
      <c r="I64" s="10"/>
    </row>
    <row r="65" spans="2:9" x14ac:dyDescent="0.15">
      <c r="B65"/>
      <c r="C65"/>
      <c r="D65"/>
      <c r="E65"/>
      <c r="F65"/>
      <c r="G65" s="10"/>
      <c r="H65" s="10"/>
      <c r="I65" s="10"/>
    </row>
    <row r="66" spans="2:9" x14ac:dyDescent="0.15">
      <c r="B66"/>
      <c r="C66"/>
      <c r="D66"/>
      <c r="E66"/>
      <c r="F66"/>
      <c r="G66" s="1"/>
      <c r="H66" s="1"/>
      <c r="I66" s="1"/>
    </row>
    <row r="67" spans="2:9" x14ac:dyDescent="0.15">
      <c r="B67"/>
      <c r="C67"/>
      <c r="D67"/>
      <c r="E67"/>
      <c r="F67"/>
      <c r="G67" s="1"/>
      <c r="H67" s="1"/>
      <c r="I67" s="1"/>
    </row>
  </sheetData>
  <hyperlinks>
    <hyperlink ref="A1" location="'Overall ave'!A1" display="(back to front sheet)" xr:uid="{4DE0DD56-04A5-CF4E-B6B9-37A203BE0809}"/>
  </hyperlinks>
  <pageMargins left="0.75" right="0.75" top="1" bottom="1" header="0.5" footer="0.5"/>
  <pageSetup orientation="portrait" horizontalDpi="4294967292" verticalDpi="429496729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590F-9603-674A-80A4-A7F60ABD012C}">
  <dimension ref="A1:N67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4" x14ac:dyDescent="0.15">
      <c r="A1" s="19" t="s">
        <v>164</v>
      </c>
    </row>
    <row r="2" spans="1:14" x14ac:dyDescent="0.15">
      <c r="A2" s="5" t="s">
        <v>438</v>
      </c>
      <c r="B2" s="5" t="s">
        <v>458</v>
      </c>
    </row>
    <row r="3" spans="1:14" x14ac:dyDescent="0.15">
      <c r="A3" s="5" t="s">
        <v>108</v>
      </c>
      <c r="B3" s="15"/>
      <c r="L3" s="5" t="s">
        <v>544</v>
      </c>
    </row>
    <row r="4" spans="1:14" hidden="1" x14ac:dyDescent="0.15">
      <c r="A4" s="9">
        <f>COUNTA(A7:A11)</f>
        <v>4</v>
      </c>
      <c r="B4" s="9">
        <f>COUNTA(A38:A42)</f>
        <v>4</v>
      </c>
      <c r="J4" s="9"/>
      <c r="K4" s="9"/>
      <c r="L4" s="9"/>
      <c r="M4" s="9"/>
      <c r="N4" s="9"/>
    </row>
    <row r="5" spans="1:14" x14ac:dyDescent="0.15">
      <c r="A5" s="9"/>
      <c r="N5" s="9"/>
    </row>
    <row r="6" spans="1:14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538</v>
      </c>
      <c r="M6" s="9" t="s">
        <v>539</v>
      </c>
      <c r="N6" s="9" t="s">
        <v>264</v>
      </c>
    </row>
    <row r="7" spans="1:14" x14ac:dyDescent="0.15">
      <c r="A7">
        <v>2022</v>
      </c>
      <c r="B7">
        <v>5</v>
      </c>
      <c r="C7">
        <v>2</v>
      </c>
      <c r="D7">
        <v>1</v>
      </c>
      <c r="E7">
        <v>0</v>
      </c>
      <c r="F7">
        <v>30</v>
      </c>
      <c r="G7">
        <v>0</v>
      </c>
      <c r="H7">
        <v>0</v>
      </c>
      <c r="I7" s="1">
        <f>IF(C7-D7=0,"--",F7/(C7-D7))</f>
        <v>30</v>
      </c>
      <c r="J7">
        <v>17</v>
      </c>
      <c r="K7" t="s">
        <v>388</v>
      </c>
      <c r="L7">
        <v>0</v>
      </c>
      <c r="M7">
        <v>0</v>
      </c>
      <c r="N7">
        <v>0</v>
      </c>
    </row>
    <row r="8" spans="1:14" x14ac:dyDescent="0.15">
      <c r="A8">
        <v>2023</v>
      </c>
      <c r="B8">
        <v>3</v>
      </c>
      <c r="C8">
        <v>2</v>
      </c>
      <c r="D8">
        <v>0</v>
      </c>
      <c r="E8">
        <v>0</v>
      </c>
      <c r="F8">
        <v>17</v>
      </c>
      <c r="G8">
        <v>0</v>
      </c>
      <c r="H8">
        <v>0</v>
      </c>
      <c r="I8" s="1">
        <f t="shared" ref="I8" si="0">IF(C8-D8=0,"--",F8/(C8-D8))</f>
        <v>8.5</v>
      </c>
      <c r="J8">
        <v>11</v>
      </c>
      <c r="K8" t="s">
        <v>388</v>
      </c>
      <c r="L8">
        <v>1</v>
      </c>
      <c r="M8">
        <v>0</v>
      </c>
      <c r="N8">
        <v>1</v>
      </c>
    </row>
    <row r="9" spans="1:14" x14ac:dyDescent="0.15">
      <c r="A9">
        <v>2024</v>
      </c>
      <c r="B9">
        <v>3</v>
      </c>
      <c r="C9">
        <v>2</v>
      </c>
      <c r="D9">
        <v>1</v>
      </c>
      <c r="E9">
        <v>0</v>
      </c>
      <c r="F9">
        <v>127</v>
      </c>
      <c r="G9">
        <v>0</v>
      </c>
      <c r="H9">
        <v>2</v>
      </c>
      <c r="I9" s="4">
        <f>IF(C9-D9=0,"--",F9/(C9-D9))</f>
        <v>127</v>
      </c>
      <c r="J9">
        <v>72</v>
      </c>
      <c r="K9" t="s">
        <v>388</v>
      </c>
      <c r="L9">
        <v>2</v>
      </c>
      <c r="M9">
        <v>0</v>
      </c>
      <c r="N9">
        <v>2</v>
      </c>
    </row>
    <row r="10" spans="1:14" x14ac:dyDescent="0.15">
      <c r="A10">
        <v>2025</v>
      </c>
      <c r="B10">
        <v>3</v>
      </c>
      <c r="C10">
        <v>4</v>
      </c>
      <c r="D10">
        <v>0</v>
      </c>
      <c r="E10">
        <v>0</v>
      </c>
      <c r="F10">
        <v>149</v>
      </c>
      <c r="G10">
        <v>1</v>
      </c>
      <c r="H10">
        <v>0</v>
      </c>
      <c r="I10" s="10">
        <f>IF(C10-D10=0,"--",F10/(C10-D10))</f>
        <v>37.25</v>
      </c>
      <c r="J10">
        <v>122</v>
      </c>
      <c r="K10" t="s">
        <v>388</v>
      </c>
      <c r="L10">
        <v>0</v>
      </c>
      <c r="M10">
        <v>0</v>
      </c>
      <c r="N10">
        <v>0</v>
      </c>
    </row>
    <row r="11" spans="1:14" x14ac:dyDescent="0.15">
      <c r="I11" s="9"/>
    </row>
    <row r="12" spans="1:14" x14ac:dyDescent="0.15">
      <c r="A12" t="s">
        <v>142</v>
      </c>
      <c r="B12" s="9">
        <f t="shared" ref="B12:H12" si="1">SUM(B7:B11)</f>
        <v>14</v>
      </c>
      <c r="C12" s="9">
        <f t="shared" si="1"/>
        <v>10</v>
      </c>
      <c r="D12" s="9">
        <f t="shared" si="1"/>
        <v>2</v>
      </c>
      <c r="E12" s="9">
        <f t="shared" si="1"/>
        <v>0</v>
      </c>
      <c r="F12" s="9">
        <f t="shared" si="1"/>
        <v>323</v>
      </c>
      <c r="G12" s="9">
        <f t="shared" si="1"/>
        <v>1</v>
      </c>
      <c r="H12" s="9">
        <f t="shared" si="1"/>
        <v>2</v>
      </c>
      <c r="I12" s="1">
        <f>IF(ISERROR(F12/(C12-D12)),"",ROUND(F12/(C12-D12),3))</f>
        <v>40.375</v>
      </c>
      <c r="J12">
        <f>MAX(J7:J11)</f>
        <v>122</v>
      </c>
      <c r="K12" t="str">
        <f>IF(INDEX(K7:K11,MATCH(J12,J7:J11,0),)=0,"",INDEX(K7:K11,MATCH(J12,J7:J11,0),))</f>
        <v/>
      </c>
      <c r="L12" s="9">
        <f t="shared" ref="L12:M12" si="2">SUM(L7:L11)</f>
        <v>3</v>
      </c>
      <c r="M12" s="9">
        <f t="shared" si="2"/>
        <v>0</v>
      </c>
      <c r="N12" s="9">
        <f>SUM(N7:N11)</f>
        <v>3</v>
      </c>
    </row>
    <row r="13" spans="1:14" x14ac:dyDescent="0.15">
      <c r="I13" s="1"/>
    </row>
    <row r="14" spans="1:14" x14ac:dyDescent="0.15">
      <c r="I14" s="1"/>
    </row>
    <row r="15" spans="1:14" x14ac:dyDescent="0.15">
      <c r="I15" s="1"/>
    </row>
    <row r="16" spans="1:14" x14ac:dyDescent="0.15">
      <c r="I16" s="1"/>
    </row>
    <row r="17" spans="9:9" x14ac:dyDescent="0.15">
      <c r="I17" s="1"/>
    </row>
    <row r="18" spans="9:9" x14ac:dyDescent="0.15">
      <c r="I18" s="1"/>
    </row>
    <row r="19" spans="9:9" x14ac:dyDescent="0.15">
      <c r="I19" s="1"/>
    </row>
    <row r="20" spans="9:9" x14ac:dyDescent="0.15">
      <c r="I20" s="1"/>
    </row>
    <row r="21" spans="9:9" x14ac:dyDescent="0.15">
      <c r="I21" s="1"/>
    </row>
    <row r="22" spans="9:9" x14ac:dyDescent="0.15">
      <c r="I22" s="1"/>
    </row>
    <row r="23" spans="9:9" x14ac:dyDescent="0.15">
      <c r="I23" s="1"/>
    </row>
    <row r="24" spans="9:9" x14ac:dyDescent="0.15">
      <c r="I24" s="1"/>
    </row>
    <row r="25" spans="9:9" x14ac:dyDescent="0.15">
      <c r="I25" s="1"/>
    </row>
    <row r="26" spans="9:9" x14ac:dyDescent="0.15">
      <c r="I26" s="1"/>
    </row>
    <row r="27" spans="9:9" x14ac:dyDescent="0.15">
      <c r="I27" s="1"/>
    </row>
    <row r="28" spans="9:9" x14ac:dyDescent="0.15">
      <c r="I28" s="1"/>
    </row>
    <row r="29" spans="9:9" x14ac:dyDescent="0.15">
      <c r="I29" s="1"/>
    </row>
    <row r="30" spans="9:9" x14ac:dyDescent="0.15">
      <c r="I30" s="1"/>
    </row>
    <row r="31" spans="9:9" x14ac:dyDescent="0.15">
      <c r="I31" s="1"/>
    </row>
    <row r="32" spans="9:9" x14ac:dyDescent="0.15">
      <c r="I32" s="1"/>
    </row>
    <row r="33" spans="1:10" x14ac:dyDescent="0.15">
      <c r="I33" s="1"/>
    </row>
    <row r="34" spans="1:10" x14ac:dyDescent="0.15">
      <c r="I34" s="1"/>
    </row>
    <row r="35" spans="1:10" x14ac:dyDescent="0.15">
      <c r="H35" s="10"/>
    </row>
    <row r="36" spans="1:10" x14ac:dyDescent="0.15">
      <c r="A36" s="5" t="s">
        <v>118</v>
      </c>
      <c r="B36"/>
      <c r="C36"/>
      <c r="D36"/>
      <c r="E36"/>
      <c r="F36" s="2"/>
      <c r="G36"/>
      <c r="H36" s="1"/>
      <c r="I36" s="1"/>
      <c r="J36" s="1"/>
    </row>
    <row r="37" spans="1:10" x14ac:dyDescent="0.15">
      <c r="A37" t="s">
        <v>99</v>
      </c>
      <c r="B37" t="s">
        <v>112</v>
      </c>
      <c r="C37" t="s">
        <v>59</v>
      </c>
      <c r="D37" t="s">
        <v>111</v>
      </c>
      <c r="E37" t="s">
        <v>34</v>
      </c>
      <c r="F37" t="s">
        <v>62</v>
      </c>
      <c r="G37" s="1" t="s">
        <v>115</v>
      </c>
      <c r="H37" s="1" t="s">
        <v>113</v>
      </c>
      <c r="I37" s="1" t="s">
        <v>114</v>
      </c>
      <c r="J37" s="14" t="s">
        <v>61</v>
      </c>
    </row>
    <row r="38" spans="1:10" x14ac:dyDescent="0.15">
      <c r="A38">
        <v>2022</v>
      </c>
      <c r="B38">
        <v>20</v>
      </c>
      <c r="C38">
        <v>1</v>
      </c>
      <c r="D38">
        <v>3</v>
      </c>
      <c r="E38">
        <v>129</v>
      </c>
      <c r="F38">
        <v>0</v>
      </c>
      <c r="G38" s="10">
        <f>IF(ISERROR(E38/B38),"N/A",E38/B38)</f>
        <v>6.45</v>
      </c>
      <c r="H38" s="10">
        <f>IF(ISERROR((B38*6)/D38),"N/A",(B38*6)/D38)</f>
        <v>40</v>
      </c>
      <c r="I38" s="10">
        <f>IF(ISERROR(E38/D38),"N/A",E38/D38)</f>
        <v>43</v>
      </c>
      <c r="J38" s="3" t="s">
        <v>448</v>
      </c>
    </row>
    <row r="39" spans="1:10" x14ac:dyDescent="0.15">
      <c r="A39">
        <v>2023</v>
      </c>
      <c r="B39">
        <v>7</v>
      </c>
      <c r="C39">
        <v>0</v>
      </c>
      <c r="D39">
        <v>0</v>
      </c>
      <c r="E39">
        <v>33</v>
      </c>
      <c r="F39">
        <v>0</v>
      </c>
      <c r="G39" s="10">
        <f>IF(ISERROR(E39/B39),"N/A",E39/B39)</f>
        <v>4.7142857142857144</v>
      </c>
      <c r="H39" s="10" t="str">
        <f>IF(ISERROR((B39*6)/D39),"N/A",(B39*6)/D39)</f>
        <v>N/A</v>
      </c>
      <c r="I39" s="10" t="str">
        <f t="shared" ref="I39:I40" si="3">IF(ISERROR(E39/D39),"N/A",E39/D39)</f>
        <v>N/A</v>
      </c>
      <c r="J39" s="3" t="s">
        <v>501</v>
      </c>
    </row>
    <row r="40" spans="1:10" x14ac:dyDescent="0.15">
      <c r="A40">
        <v>2024</v>
      </c>
      <c r="B40">
        <v>18</v>
      </c>
      <c r="C40">
        <v>6</v>
      </c>
      <c r="D40">
        <v>3</v>
      </c>
      <c r="E40">
        <v>63</v>
      </c>
      <c r="F40">
        <v>0</v>
      </c>
      <c r="G40" s="10">
        <f t="shared" ref="G40" si="4">IF(ISERROR(E40/B40),"N/A",E40/B40)</f>
        <v>3.5</v>
      </c>
      <c r="H40" s="10">
        <f t="shared" ref="H40" si="5">IF(ISERROR((B40*6)/D40),"N/A",(B40*6)/D40)</f>
        <v>36</v>
      </c>
      <c r="I40" s="10">
        <f t="shared" si="3"/>
        <v>21</v>
      </c>
      <c r="J40" s="3" t="s">
        <v>599</v>
      </c>
    </row>
    <row r="41" spans="1:10" x14ac:dyDescent="0.15">
      <c r="A41">
        <v>2025</v>
      </c>
      <c r="B41">
        <v>14</v>
      </c>
      <c r="C41">
        <v>2</v>
      </c>
      <c r="D41">
        <v>2</v>
      </c>
      <c r="E41">
        <v>76</v>
      </c>
      <c r="F41">
        <v>0</v>
      </c>
      <c r="G41" s="10">
        <f>IF(ISERROR(E41/B41),"N/A",E41/B41)</f>
        <v>5.4285714285714288</v>
      </c>
      <c r="H41" s="10">
        <f>IF(ISERROR((B41*6)/D41),"N/A",(B41*6)/D41)</f>
        <v>42</v>
      </c>
      <c r="I41" s="10">
        <f>IF(ISERROR(E41/D41),"N/A",E41/D41)</f>
        <v>38</v>
      </c>
      <c r="J41" s="3" t="s">
        <v>610</v>
      </c>
    </row>
    <row r="42" spans="1:10" x14ac:dyDescent="0.15">
      <c r="H42" s="10"/>
    </row>
    <row r="43" spans="1:10" x14ac:dyDescent="0.15">
      <c r="A43" t="s">
        <v>55</v>
      </c>
      <c r="B43" s="9">
        <f>SUM(B38:B42)</f>
        <v>59</v>
      </c>
      <c r="C43" s="9">
        <f>SUM(C38:C42)</f>
        <v>9</v>
      </c>
      <c r="D43" s="9">
        <f>SUM(D38:D42)</f>
        <v>8</v>
      </c>
      <c r="E43" s="9">
        <f>SUM(E38:E42)</f>
        <v>301</v>
      </c>
      <c r="F43" s="9">
        <f>SUM(F38:F42)</f>
        <v>0</v>
      </c>
      <c r="G43" s="4">
        <f>IF(ISERROR(E43/B43),"--",E43/B43)</f>
        <v>5.101694915254237</v>
      </c>
      <c r="H43" s="4">
        <f>IF(D43=0,"--",(B43*6)/D43)</f>
        <v>44.25</v>
      </c>
      <c r="I43" s="4">
        <f>IF(D43=0,"--",E43/D43)</f>
        <v>37.625</v>
      </c>
      <c r="J43" s="3" t="s">
        <v>599</v>
      </c>
    </row>
    <row r="44" spans="1:10" x14ac:dyDescent="0.15">
      <c r="H44" s="10"/>
    </row>
    <row r="45" spans="1:10" x14ac:dyDescent="0.15">
      <c r="H45" s="10"/>
    </row>
    <row r="46" spans="1:10" x14ac:dyDescent="0.15">
      <c r="H46" s="10"/>
    </row>
    <row r="47" spans="1:10" x14ac:dyDescent="0.15">
      <c r="H47" s="10"/>
    </row>
    <row r="48" spans="1:10" x14ac:dyDescent="0.15">
      <c r="H48" s="10"/>
    </row>
    <row r="49" spans="1:9" x14ac:dyDescent="0.15">
      <c r="H49" s="10"/>
    </row>
    <row r="50" spans="1:9" x14ac:dyDescent="0.15">
      <c r="H50" s="10"/>
    </row>
    <row r="51" spans="1:9" x14ac:dyDescent="0.15">
      <c r="H51" s="10"/>
    </row>
    <row r="52" spans="1:9" x14ac:dyDescent="0.15">
      <c r="H52" s="10"/>
    </row>
    <row r="53" spans="1:9" x14ac:dyDescent="0.15">
      <c r="H53" s="10"/>
    </row>
    <row r="54" spans="1:9" x14ac:dyDescent="0.15">
      <c r="H54" s="10"/>
    </row>
    <row r="55" spans="1:9" x14ac:dyDescent="0.15">
      <c r="H55" s="10"/>
    </row>
    <row r="56" spans="1:9" x14ac:dyDescent="0.15">
      <c r="H56" s="10"/>
    </row>
    <row r="59" spans="1:9" x14ac:dyDescent="0.15">
      <c r="A59" s="5"/>
    </row>
    <row r="60" spans="1:9" x14ac:dyDescent="0.15">
      <c r="A60" s="5"/>
    </row>
    <row r="61" spans="1:9" x14ac:dyDescent="0.15">
      <c r="B61"/>
      <c r="C61"/>
      <c r="D61"/>
      <c r="E61"/>
      <c r="F61"/>
      <c r="G61" s="1"/>
      <c r="H61" s="1"/>
      <c r="I61" s="1"/>
    </row>
    <row r="62" spans="1:9" x14ac:dyDescent="0.15">
      <c r="B62"/>
      <c r="C62"/>
      <c r="D62"/>
      <c r="E62"/>
      <c r="F62"/>
      <c r="G62" s="10"/>
      <c r="H62" s="10"/>
      <c r="I62" s="10"/>
    </row>
    <row r="63" spans="1:9" x14ac:dyDescent="0.15">
      <c r="B63"/>
      <c r="C63"/>
      <c r="D63"/>
      <c r="E63"/>
      <c r="F63"/>
      <c r="G63" s="10"/>
      <c r="H63" s="10"/>
      <c r="I63" s="10"/>
    </row>
    <row r="64" spans="1:9" x14ac:dyDescent="0.15">
      <c r="B64"/>
      <c r="C64"/>
      <c r="D64"/>
      <c r="E64"/>
      <c r="F64"/>
      <c r="G64" s="10"/>
      <c r="H64" s="10"/>
      <c r="I64" s="10"/>
    </row>
    <row r="65" spans="2:9" x14ac:dyDescent="0.15">
      <c r="B65"/>
      <c r="C65"/>
      <c r="D65"/>
      <c r="E65"/>
      <c r="F65"/>
      <c r="G65" s="10"/>
      <c r="H65" s="10"/>
      <c r="I65" s="10"/>
    </row>
    <row r="66" spans="2:9" x14ac:dyDescent="0.15">
      <c r="B66"/>
      <c r="C66"/>
      <c r="D66"/>
      <c r="E66"/>
      <c r="F66"/>
      <c r="G66" s="1"/>
      <c r="H66" s="1"/>
      <c r="I66" s="1"/>
    </row>
    <row r="67" spans="2:9" x14ac:dyDescent="0.15">
      <c r="B67"/>
      <c r="C67"/>
      <c r="D67"/>
      <c r="E67"/>
      <c r="F67"/>
      <c r="G67" s="1"/>
      <c r="H67" s="1"/>
      <c r="I67" s="1"/>
    </row>
  </sheetData>
  <hyperlinks>
    <hyperlink ref="A1" location="'Overall ave'!A1" display="(back to front sheet)" xr:uid="{133FC0C8-A6D0-4E48-B3C2-1446FE4BEE6E}"/>
  </hyperlinks>
  <pageMargins left="0.75" right="0.75" top="1" bottom="1" header="0.5" footer="0.5"/>
  <pageSetup orientation="portrait" horizontalDpi="4294967292" verticalDpi="429496729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D6FC-A405-D54E-A075-F0A1AC413BF7}">
  <dimension ref="A1:N63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4" x14ac:dyDescent="0.15">
      <c r="A1" s="19" t="s">
        <v>164</v>
      </c>
    </row>
    <row r="2" spans="1:14" x14ac:dyDescent="0.15">
      <c r="A2" s="5" t="s">
        <v>554</v>
      </c>
      <c r="B2" s="5" t="s">
        <v>555</v>
      </c>
    </row>
    <row r="3" spans="1:14" x14ac:dyDescent="0.15">
      <c r="A3" s="5" t="s">
        <v>108</v>
      </c>
      <c r="B3" s="15"/>
      <c r="L3" s="5" t="s">
        <v>544</v>
      </c>
    </row>
    <row r="4" spans="1:14" hidden="1" x14ac:dyDescent="0.15">
      <c r="A4" s="9">
        <f>COUNTA(A7:A9)</f>
        <v>2</v>
      </c>
      <c r="B4" s="9">
        <f>COUNTA(A36:A38)</f>
        <v>2</v>
      </c>
      <c r="J4" s="9"/>
      <c r="K4" s="9"/>
      <c r="L4" s="9"/>
      <c r="M4" s="9"/>
      <c r="N4" s="9"/>
    </row>
    <row r="5" spans="1:14" x14ac:dyDescent="0.15">
      <c r="A5" s="9"/>
      <c r="N5" s="9"/>
    </row>
    <row r="6" spans="1:14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538</v>
      </c>
      <c r="M6" s="9" t="s">
        <v>553</v>
      </c>
      <c r="N6" s="9" t="s">
        <v>264</v>
      </c>
    </row>
    <row r="7" spans="1:14" x14ac:dyDescent="0.15">
      <c r="A7">
        <v>2024</v>
      </c>
      <c r="B7">
        <v>8</v>
      </c>
      <c r="C7">
        <v>6</v>
      </c>
      <c r="D7">
        <v>0</v>
      </c>
      <c r="E7">
        <v>0</v>
      </c>
      <c r="F7">
        <v>45</v>
      </c>
      <c r="G7">
        <v>0</v>
      </c>
      <c r="H7">
        <v>0</v>
      </c>
      <c r="I7" s="10">
        <f>IF(C7-D7=0,"--",F7/(C7-D7))</f>
        <v>7.5</v>
      </c>
      <c r="J7">
        <v>12</v>
      </c>
      <c r="K7" t="s">
        <v>388</v>
      </c>
      <c r="L7">
        <v>2</v>
      </c>
      <c r="M7">
        <v>0</v>
      </c>
      <c r="N7">
        <v>2</v>
      </c>
    </row>
    <row r="8" spans="1:14" x14ac:dyDescent="0.15">
      <c r="A8">
        <v>2025</v>
      </c>
      <c r="B8">
        <v>21</v>
      </c>
      <c r="C8">
        <v>17</v>
      </c>
      <c r="D8">
        <v>1</v>
      </c>
      <c r="E8">
        <v>6</v>
      </c>
      <c r="F8">
        <v>153</v>
      </c>
      <c r="G8">
        <v>0</v>
      </c>
      <c r="H8">
        <v>0</v>
      </c>
      <c r="I8" s="10">
        <f>IF(C8-D8=0,"--",F8/(C8-D8))</f>
        <v>9.5625</v>
      </c>
      <c r="J8">
        <v>39</v>
      </c>
      <c r="K8" t="s">
        <v>335</v>
      </c>
      <c r="L8">
        <v>4</v>
      </c>
      <c r="M8">
        <v>0</v>
      </c>
      <c r="N8">
        <f t="shared" ref="N8" si="0">SUM(L8:M8)</f>
        <v>4</v>
      </c>
    </row>
    <row r="9" spans="1:14" x14ac:dyDescent="0.15">
      <c r="I9" s="9"/>
    </row>
    <row r="10" spans="1:14" x14ac:dyDescent="0.15">
      <c r="A10" t="s">
        <v>142</v>
      </c>
      <c r="B10" s="9">
        <f t="shared" ref="B10:H10" si="1">SUM(B7:B9)</f>
        <v>29</v>
      </c>
      <c r="C10" s="9">
        <f t="shared" si="1"/>
        <v>23</v>
      </c>
      <c r="D10" s="9">
        <f t="shared" si="1"/>
        <v>1</v>
      </c>
      <c r="E10" s="9">
        <f t="shared" si="1"/>
        <v>6</v>
      </c>
      <c r="F10" s="9">
        <f t="shared" si="1"/>
        <v>198</v>
      </c>
      <c r="G10" s="9">
        <f t="shared" si="1"/>
        <v>0</v>
      </c>
      <c r="H10" s="9">
        <f t="shared" si="1"/>
        <v>0</v>
      </c>
      <c r="I10" s="1">
        <f>IF(ISERROR(F10/(C10-D10)),"",ROUND(F10/(C10-D10),3))</f>
        <v>9</v>
      </c>
      <c r="J10">
        <f>MAX(J7:J9)</f>
        <v>39</v>
      </c>
      <c r="L10" s="9">
        <f>SUM(L7:L9)</f>
        <v>6</v>
      </c>
      <c r="M10" s="9">
        <f>SUM(M7:M9)</f>
        <v>0</v>
      </c>
      <c r="N10" s="9">
        <f>SUM(N7:N9)</f>
        <v>6</v>
      </c>
    </row>
    <row r="11" spans="1:14" x14ac:dyDescent="0.15">
      <c r="I11" s="1"/>
    </row>
    <row r="12" spans="1:14" x14ac:dyDescent="0.15">
      <c r="I12" s="1"/>
    </row>
    <row r="13" spans="1:14" x14ac:dyDescent="0.15">
      <c r="I13" s="1"/>
    </row>
    <row r="14" spans="1:14" x14ac:dyDescent="0.15">
      <c r="I14" s="1"/>
    </row>
    <row r="15" spans="1:14" x14ac:dyDescent="0.15">
      <c r="I15" s="1"/>
    </row>
    <row r="16" spans="1:14" x14ac:dyDescent="0.15">
      <c r="I16" s="1"/>
    </row>
    <row r="17" spans="9:9" x14ac:dyDescent="0.15">
      <c r="I17" s="1"/>
    </row>
    <row r="18" spans="9:9" x14ac:dyDescent="0.15">
      <c r="I18" s="1"/>
    </row>
    <row r="19" spans="9:9" x14ac:dyDescent="0.15">
      <c r="I19" s="1"/>
    </row>
    <row r="20" spans="9:9" x14ac:dyDescent="0.15">
      <c r="I20" s="1"/>
    </row>
    <row r="21" spans="9:9" x14ac:dyDescent="0.15">
      <c r="I21" s="1"/>
    </row>
    <row r="22" spans="9:9" x14ac:dyDescent="0.15">
      <c r="I22" s="1"/>
    </row>
    <row r="23" spans="9:9" x14ac:dyDescent="0.15">
      <c r="I23" s="1"/>
    </row>
    <row r="24" spans="9:9" x14ac:dyDescent="0.15">
      <c r="I24" s="1"/>
    </row>
    <row r="25" spans="9:9" x14ac:dyDescent="0.15">
      <c r="I25" s="1"/>
    </row>
    <row r="26" spans="9:9" x14ac:dyDescent="0.15">
      <c r="I26" s="1"/>
    </row>
    <row r="27" spans="9:9" x14ac:dyDescent="0.15">
      <c r="I27" s="1"/>
    </row>
    <row r="28" spans="9:9" x14ac:dyDescent="0.15">
      <c r="I28" s="1"/>
    </row>
    <row r="29" spans="9:9" x14ac:dyDescent="0.15">
      <c r="I29" s="1"/>
    </row>
    <row r="30" spans="9:9" x14ac:dyDescent="0.15">
      <c r="I30" s="1"/>
    </row>
    <row r="31" spans="9:9" x14ac:dyDescent="0.15">
      <c r="I31" s="1"/>
    </row>
    <row r="32" spans="9:9" x14ac:dyDescent="0.15">
      <c r="I32" s="1"/>
    </row>
    <row r="33" spans="1:10" x14ac:dyDescent="0.15">
      <c r="H33" s="10"/>
    </row>
    <row r="34" spans="1:10" x14ac:dyDescent="0.15">
      <c r="A34" s="5" t="s">
        <v>118</v>
      </c>
      <c r="B34"/>
      <c r="C34"/>
      <c r="D34"/>
      <c r="E34"/>
      <c r="F34" s="2"/>
      <c r="G34"/>
      <c r="H34" s="1"/>
      <c r="I34" s="1"/>
      <c r="J34" s="1"/>
    </row>
    <row r="35" spans="1:10" x14ac:dyDescent="0.15">
      <c r="A35" t="s">
        <v>99</v>
      </c>
      <c r="B35" t="s">
        <v>112</v>
      </c>
      <c r="C35" t="s">
        <v>59</v>
      </c>
      <c r="D35" t="s">
        <v>111</v>
      </c>
      <c r="E35" t="s">
        <v>34</v>
      </c>
      <c r="F35" t="s">
        <v>62</v>
      </c>
      <c r="G35" s="1" t="s">
        <v>115</v>
      </c>
      <c r="H35" s="1" t="s">
        <v>113</v>
      </c>
      <c r="I35" s="1" t="s">
        <v>114</v>
      </c>
      <c r="J35" s="14" t="s">
        <v>61</v>
      </c>
    </row>
    <row r="36" spans="1:10" x14ac:dyDescent="0.15">
      <c r="A36">
        <v>2024</v>
      </c>
      <c r="B36">
        <v>0</v>
      </c>
      <c r="C36">
        <v>0</v>
      </c>
      <c r="D36">
        <v>0</v>
      </c>
      <c r="E36">
        <v>0</v>
      </c>
      <c r="F36">
        <v>0</v>
      </c>
      <c r="G36" s="10" t="str">
        <f>IF(ISERROR(E36/B36),"N/A",E36/B36)</f>
        <v>N/A</v>
      </c>
      <c r="H36" s="10" t="str">
        <f>IF(ISERROR((B36*6)/D36),"N/A",(B36*6)/D36)</f>
        <v>N/A</v>
      </c>
      <c r="I36" s="10" t="str">
        <f t="shared" ref="I36:I37" si="2">IF(ISERROR(E36/D36),"N/A",E36/D36)</f>
        <v>N/A</v>
      </c>
      <c r="J36" s="3" t="s">
        <v>381</v>
      </c>
    </row>
    <row r="37" spans="1:10" x14ac:dyDescent="0.15">
      <c r="A37">
        <v>2025</v>
      </c>
      <c r="B37">
        <v>7.3</v>
      </c>
      <c r="C37">
        <v>0</v>
      </c>
      <c r="D37">
        <v>4</v>
      </c>
      <c r="E37">
        <v>37</v>
      </c>
      <c r="F37">
        <v>0</v>
      </c>
      <c r="G37" s="10">
        <f t="shared" ref="G37" si="3">IF(ISERROR(E37/B37),"N/A",E37/B37)</f>
        <v>5.0684931506849313</v>
      </c>
      <c r="H37" s="10">
        <f t="shared" ref="H37" si="4">IF(ISERROR((B37*6)/D37),"N/A",(B37*6)/D37)</f>
        <v>10.95</v>
      </c>
      <c r="I37" s="10">
        <f t="shared" si="2"/>
        <v>9.25</v>
      </c>
      <c r="J37" s="3" t="s">
        <v>600</v>
      </c>
    </row>
    <row r="38" spans="1:10" x14ac:dyDescent="0.15">
      <c r="H38" s="10"/>
    </row>
    <row r="39" spans="1:10" x14ac:dyDescent="0.15">
      <c r="A39" t="s">
        <v>55</v>
      </c>
      <c r="B39" s="9">
        <f>SUM(B36:B38)</f>
        <v>7.3</v>
      </c>
      <c r="C39" s="9">
        <f>SUM(C36:C38)</f>
        <v>0</v>
      </c>
      <c r="D39" s="9">
        <f>SUM(D36:D38)</f>
        <v>4</v>
      </c>
      <c r="E39" s="9">
        <f>SUM(E36:E38)</f>
        <v>37</v>
      </c>
      <c r="F39" s="9">
        <f>SUM(F36:F38)</f>
        <v>0</v>
      </c>
      <c r="G39" s="4">
        <f>IF(ISERROR(E39/B39),"--",E39/B39)</f>
        <v>5.0684931506849313</v>
      </c>
      <c r="H39" s="4">
        <f>IF(D39=0,"--",(B39*6)/D39)</f>
        <v>10.95</v>
      </c>
      <c r="I39" s="4">
        <f>IF(D39=0,"--",E39/D39)</f>
        <v>9.25</v>
      </c>
      <c r="J39" s="3" t="s">
        <v>246</v>
      </c>
    </row>
    <row r="40" spans="1:10" x14ac:dyDescent="0.15">
      <c r="H40" s="10"/>
    </row>
    <row r="41" spans="1:10" x14ac:dyDescent="0.15">
      <c r="H41" s="10"/>
    </row>
    <row r="42" spans="1:10" x14ac:dyDescent="0.15">
      <c r="H42" s="10"/>
    </row>
    <row r="43" spans="1:10" x14ac:dyDescent="0.15">
      <c r="H43" s="10"/>
    </row>
    <row r="44" spans="1:10" x14ac:dyDescent="0.15">
      <c r="H44" s="10"/>
    </row>
    <row r="45" spans="1:10" x14ac:dyDescent="0.15">
      <c r="H45" s="10"/>
    </row>
    <row r="46" spans="1:10" x14ac:dyDescent="0.15">
      <c r="H46" s="10"/>
    </row>
    <row r="47" spans="1:10" x14ac:dyDescent="0.15">
      <c r="H47" s="10"/>
    </row>
    <row r="48" spans="1:10" x14ac:dyDescent="0.15">
      <c r="H48" s="10"/>
    </row>
    <row r="49" spans="1:9" x14ac:dyDescent="0.15">
      <c r="H49" s="10"/>
    </row>
    <row r="50" spans="1:9" x14ac:dyDescent="0.15">
      <c r="H50" s="10"/>
    </row>
    <row r="51" spans="1:9" x14ac:dyDescent="0.15">
      <c r="H51" s="10"/>
    </row>
    <row r="52" spans="1:9" x14ac:dyDescent="0.15">
      <c r="H52" s="10"/>
    </row>
    <row r="55" spans="1:9" x14ac:dyDescent="0.15">
      <c r="A55" s="5"/>
    </row>
    <row r="56" spans="1:9" x14ac:dyDescent="0.15">
      <c r="A56" s="5"/>
    </row>
    <row r="57" spans="1:9" x14ac:dyDescent="0.15">
      <c r="B57"/>
      <c r="C57"/>
      <c r="D57"/>
      <c r="E57"/>
      <c r="F57"/>
      <c r="G57" s="1"/>
      <c r="H57" s="1"/>
      <c r="I57" s="1"/>
    </row>
    <row r="58" spans="1:9" x14ac:dyDescent="0.15">
      <c r="B58"/>
      <c r="C58"/>
      <c r="D58"/>
      <c r="E58"/>
      <c r="F58"/>
      <c r="G58" s="10"/>
      <c r="H58" s="10"/>
      <c r="I58" s="10"/>
    </row>
    <row r="59" spans="1:9" x14ac:dyDescent="0.15">
      <c r="B59"/>
      <c r="C59"/>
      <c r="D59"/>
      <c r="E59"/>
      <c r="F59"/>
      <c r="G59" s="10"/>
      <c r="H59" s="10"/>
      <c r="I59" s="10"/>
    </row>
    <row r="60" spans="1:9" x14ac:dyDescent="0.15">
      <c r="B60"/>
      <c r="C60"/>
      <c r="D60"/>
      <c r="E60"/>
      <c r="F60"/>
      <c r="G60" s="10"/>
      <c r="H60" s="10"/>
      <c r="I60" s="10"/>
    </row>
    <row r="61" spans="1:9" x14ac:dyDescent="0.15">
      <c r="B61"/>
      <c r="C61"/>
      <c r="D61"/>
      <c r="E61"/>
      <c r="F61"/>
      <c r="G61" s="10"/>
      <c r="H61" s="10"/>
      <c r="I61" s="10"/>
    </row>
    <row r="62" spans="1:9" x14ac:dyDescent="0.15">
      <c r="B62"/>
      <c r="C62"/>
      <c r="D62"/>
      <c r="E62"/>
      <c r="F62"/>
      <c r="G62" s="1"/>
      <c r="H62" s="1"/>
      <c r="I62" s="1"/>
    </row>
    <row r="63" spans="1:9" x14ac:dyDescent="0.15">
      <c r="B63"/>
      <c r="C63"/>
      <c r="D63"/>
      <c r="E63"/>
      <c r="F63"/>
      <c r="G63" s="1"/>
      <c r="H63" s="1"/>
      <c r="I63" s="1"/>
    </row>
  </sheetData>
  <hyperlinks>
    <hyperlink ref="A1" location="'Overall ave'!A1" display="(back to front sheet)" xr:uid="{06A744FE-E353-B849-AEE0-AAADC176BE0C}"/>
  </hyperlinks>
  <pageMargins left="0.75" right="0.75" top="1" bottom="1" header="0.5" footer="0.5"/>
  <pageSetup orientation="portrait" horizontalDpi="4294967292" verticalDpi="429496729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CF45A-4A61-BF46-B868-00ADF4D75708}">
  <dimension ref="A1:N63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4" x14ac:dyDescent="0.15">
      <c r="A1" s="19" t="s">
        <v>164</v>
      </c>
    </row>
    <row r="2" spans="1:14" x14ac:dyDescent="0.15">
      <c r="A2" s="5" t="s">
        <v>554</v>
      </c>
      <c r="B2" s="5" t="s">
        <v>556</v>
      </c>
    </row>
    <row r="3" spans="1:14" x14ac:dyDescent="0.15">
      <c r="A3" s="5" t="s">
        <v>108</v>
      </c>
      <c r="B3" s="15"/>
      <c r="L3" s="5" t="s">
        <v>544</v>
      </c>
    </row>
    <row r="4" spans="1:14" hidden="1" x14ac:dyDescent="0.15">
      <c r="A4" s="9">
        <f>COUNTA(A7:A9)</f>
        <v>2</v>
      </c>
      <c r="B4" s="9">
        <f>COUNTA(A36:A38)</f>
        <v>2</v>
      </c>
      <c r="J4" s="9"/>
      <c r="K4" s="9"/>
      <c r="L4" s="9"/>
      <c r="M4" s="9"/>
      <c r="N4" s="9"/>
    </row>
    <row r="5" spans="1:14" x14ac:dyDescent="0.15">
      <c r="A5" s="9"/>
      <c r="N5" s="9"/>
    </row>
    <row r="6" spans="1:14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538</v>
      </c>
      <c r="M6" s="9" t="s">
        <v>553</v>
      </c>
      <c r="N6" s="9" t="s">
        <v>264</v>
      </c>
    </row>
    <row r="7" spans="1:14" x14ac:dyDescent="0.15">
      <c r="A7">
        <v>2024</v>
      </c>
      <c r="B7">
        <v>7</v>
      </c>
      <c r="C7">
        <v>4</v>
      </c>
      <c r="D7">
        <v>0</v>
      </c>
      <c r="E7">
        <v>1</v>
      </c>
      <c r="F7">
        <v>15</v>
      </c>
      <c r="G7">
        <v>0</v>
      </c>
      <c r="H7">
        <v>0</v>
      </c>
      <c r="I7" s="10">
        <f>IF(C7-D7=0,"--",F7/(C7-D7))</f>
        <v>3.75</v>
      </c>
      <c r="J7">
        <v>7</v>
      </c>
      <c r="K7" t="s">
        <v>388</v>
      </c>
      <c r="L7">
        <v>0</v>
      </c>
      <c r="M7">
        <v>0</v>
      </c>
      <c r="N7">
        <v>0</v>
      </c>
    </row>
    <row r="8" spans="1:14" x14ac:dyDescent="0.15">
      <c r="A8">
        <v>2025</v>
      </c>
      <c r="B8">
        <v>24</v>
      </c>
      <c r="C8">
        <v>17</v>
      </c>
      <c r="D8">
        <v>3</v>
      </c>
      <c r="E8">
        <v>6</v>
      </c>
      <c r="F8">
        <v>31</v>
      </c>
      <c r="G8">
        <v>0</v>
      </c>
      <c r="H8">
        <v>0</v>
      </c>
      <c r="I8" s="10">
        <f>IF(C8-D8=0,"--",F8/(C8-D8))</f>
        <v>2.2142857142857144</v>
      </c>
      <c r="J8">
        <v>10</v>
      </c>
      <c r="K8" t="s">
        <v>335</v>
      </c>
      <c r="L8">
        <v>2</v>
      </c>
      <c r="M8">
        <v>2</v>
      </c>
      <c r="N8">
        <f t="shared" ref="N8" si="0">SUM(L8:M8)</f>
        <v>4</v>
      </c>
    </row>
    <row r="9" spans="1:14" x14ac:dyDescent="0.15">
      <c r="I9" s="9"/>
    </row>
    <row r="10" spans="1:14" x14ac:dyDescent="0.15">
      <c r="A10" t="s">
        <v>142</v>
      </c>
      <c r="B10" s="9">
        <f t="shared" ref="B10:H10" si="1">SUM(B7:B9)</f>
        <v>31</v>
      </c>
      <c r="C10" s="9">
        <f t="shared" si="1"/>
        <v>21</v>
      </c>
      <c r="D10" s="9">
        <f t="shared" si="1"/>
        <v>3</v>
      </c>
      <c r="E10" s="9">
        <f t="shared" si="1"/>
        <v>7</v>
      </c>
      <c r="F10" s="9">
        <f t="shared" si="1"/>
        <v>46</v>
      </c>
      <c r="G10" s="9">
        <f t="shared" si="1"/>
        <v>0</v>
      </c>
      <c r="H10" s="9">
        <f t="shared" si="1"/>
        <v>0</v>
      </c>
      <c r="I10" s="1">
        <f>IF(ISERROR(F10/(C10-D10)),"",ROUND(F10/(C10-D10),3))</f>
        <v>2.556</v>
      </c>
      <c r="J10">
        <f>MAX(J7:J9)</f>
        <v>10</v>
      </c>
      <c r="L10" s="9">
        <f>SUM(L7:L9)</f>
        <v>2</v>
      </c>
      <c r="M10" s="9">
        <f>SUM(M7:M9)</f>
        <v>2</v>
      </c>
      <c r="N10" s="9">
        <f>SUM(N7:N9)</f>
        <v>4</v>
      </c>
    </row>
    <row r="11" spans="1:14" x14ac:dyDescent="0.15">
      <c r="I11" s="1"/>
    </row>
    <row r="12" spans="1:14" x14ac:dyDescent="0.15">
      <c r="I12" s="1"/>
    </row>
    <row r="13" spans="1:14" x14ac:dyDescent="0.15">
      <c r="I13" s="1"/>
    </row>
    <row r="14" spans="1:14" x14ac:dyDescent="0.15">
      <c r="I14" s="1"/>
    </row>
    <row r="15" spans="1:14" x14ac:dyDescent="0.15">
      <c r="I15" s="1"/>
    </row>
    <row r="16" spans="1:14" x14ac:dyDescent="0.15">
      <c r="I16" s="1"/>
    </row>
    <row r="17" spans="9:9" x14ac:dyDescent="0.15">
      <c r="I17" s="1"/>
    </row>
    <row r="18" spans="9:9" x14ac:dyDescent="0.15">
      <c r="I18" s="1"/>
    </row>
    <row r="19" spans="9:9" x14ac:dyDescent="0.15">
      <c r="I19" s="1"/>
    </row>
    <row r="20" spans="9:9" x14ac:dyDescent="0.15">
      <c r="I20" s="1"/>
    </row>
    <row r="21" spans="9:9" x14ac:dyDescent="0.15">
      <c r="I21" s="1"/>
    </row>
    <row r="22" spans="9:9" x14ac:dyDescent="0.15">
      <c r="I22" s="1"/>
    </row>
    <row r="23" spans="9:9" x14ac:dyDescent="0.15">
      <c r="I23" s="1"/>
    </row>
    <row r="24" spans="9:9" x14ac:dyDescent="0.15">
      <c r="I24" s="1"/>
    </row>
    <row r="25" spans="9:9" x14ac:dyDescent="0.15">
      <c r="I25" s="1"/>
    </row>
    <row r="26" spans="9:9" x14ac:dyDescent="0.15">
      <c r="I26" s="1"/>
    </row>
    <row r="27" spans="9:9" x14ac:dyDescent="0.15">
      <c r="I27" s="1"/>
    </row>
    <row r="28" spans="9:9" x14ac:dyDescent="0.15">
      <c r="I28" s="1"/>
    </row>
    <row r="29" spans="9:9" x14ac:dyDescent="0.15">
      <c r="I29" s="1"/>
    </row>
    <row r="30" spans="9:9" x14ac:dyDescent="0.15">
      <c r="I30" s="1"/>
    </row>
    <row r="31" spans="9:9" x14ac:dyDescent="0.15">
      <c r="I31" s="1"/>
    </row>
    <row r="32" spans="9:9" x14ac:dyDescent="0.15">
      <c r="I32" s="1"/>
    </row>
    <row r="33" spans="1:10" x14ac:dyDescent="0.15">
      <c r="H33" s="10"/>
    </row>
    <row r="34" spans="1:10" x14ac:dyDescent="0.15">
      <c r="A34" s="5" t="s">
        <v>118</v>
      </c>
      <c r="B34"/>
      <c r="C34"/>
      <c r="D34"/>
      <c r="E34"/>
      <c r="F34" s="2"/>
      <c r="G34"/>
      <c r="H34" s="1"/>
      <c r="I34" s="1"/>
      <c r="J34" s="1"/>
    </row>
    <row r="35" spans="1:10" x14ac:dyDescent="0.15">
      <c r="A35" t="s">
        <v>99</v>
      </c>
      <c r="B35" t="s">
        <v>112</v>
      </c>
      <c r="C35" t="s">
        <v>59</v>
      </c>
      <c r="D35" t="s">
        <v>111</v>
      </c>
      <c r="E35" t="s">
        <v>34</v>
      </c>
      <c r="F35" t="s">
        <v>62</v>
      </c>
      <c r="G35" s="1" t="s">
        <v>115</v>
      </c>
      <c r="H35" s="1" t="s">
        <v>113</v>
      </c>
      <c r="I35" s="1" t="s">
        <v>114</v>
      </c>
      <c r="J35" s="14" t="s">
        <v>61</v>
      </c>
    </row>
    <row r="36" spans="1:10" x14ac:dyDescent="0.15">
      <c r="A36">
        <v>2024</v>
      </c>
      <c r="B36">
        <v>0</v>
      </c>
      <c r="C36">
        <v>0</v>
      </c>
      <c r="D36">
        <v>0</v>
      </c>
      <c r="E36">
        <v>0</v>
      </c>
      <c r="F36">
        <v>0</v>
      </c>
      <c r="G36" s="4" t="str">
        <f>IF(ISERROR(E36/B36),"N/A",E36/B36)</f>
        <v>N/A</v>
      </c>
      <c r="H36" s="4" t="str">
        <f>IF(ISERROR((B36*6)/D36),"N/A",(B36*6)/D36)</f>
        <v>N/A</v>
      </c>
      <c r="I36" s="4" t="str">
        <f t="shared" ref="I36:I37" si="2">IF(ISERROR(E36/D36),"N/A",E36/D36)</f>
        <v>N/A</v>
      </c>
      <c r="J36" s="3" t="s">
        <v>381</v>
      </c>
    </row>
    <row r="37" spans="1:10" x14ac:dyDescent="0.15">
      <c r="A37">
        <v>2025</v>
      </c>
      <c r="B37">
        <v>3</v>
      </c>
      <c r="C37">
        <v>0</v>
      </c>
      <c r="D37">
        <v>0</v>
      </c>
      <c r="E37">
        <v>30</v>
      </c>
      <c r="F37">
        <v>0</v>
      </c>
      <c r="G37" s="4">
        <f t="shared" ref="G37" si="3">IF(ISERROR(E37/B37),"N/A",E37/B37)</f>
        <v>10</v>
      </c>
      <c r="H37" s="4" t="str">
        <f t="shared" ref="H37" si="4">IF(ISERROR((B37*6)/D37),"N/A",(B37*6)/D37)</f>
        <v>N/A</v>
      </c>
      <c r="I37" s="4" t="str">
        <f t="shared" si="2"/>
        <v>N/A</v>
      </c>
      <c r="J37" s="3" t="s">
        <v>405</v>
      </c>
    </row>
    <row r="38" spans="1:10" x14ac:dyDescent="0.15">
      <c r="H38" s="10"/>
    </row>
    <row r="39" spans="1:10" x14ac:dyDescent="0.15">
      <c r="A39" t="s">
        <v>55</v>
      </c>
      <c r="B39" s="9">
        <f>SUM(B36:B38)</f>
        <v>3</v>
      </c>
      <c r="C39" s="9">
        <f>SUM(C36:C38)</f>
        <v>0</v>
      </c>
      <c r="D39" s="9">
        <f>SUM(D36:D38)</f>
        <v>0</v>
      </c>
      <c r="E39" s="9">
        <f>SUM(E36:E38)</f>
        <v>30</v>
      </c>
      <c r="F39" s="9">
        <f>SUM(F36:F38)</f>
        <v>0</v>
      </c>
      <c r="G39" s="4">
        <f>IF(ISERROR(E39/B39),"--",E39/B39)</f>
        <v>10</v>
      </c>
      <c r="H39" s="4" t="str">
        <f>IF(D39=0,"--",(B39*6)/D39)</f>
        <v>--</v>
      </c>
      <c r="I39" s="4" t="str">
        <f>IF(D39=0,"--",E39/D39)</f>
        <v>--</v>
      </c>
      <c r="J39" s="3" t="s">
        <v>560</v>
      </c>
    </row>
    <row r="40" spans="1:10" x14ac:dyDescent="0.15">
      <c r="H40" s="10"/>
    </row>
    <row r="41" spans="1:10" x14ac:dyDescent="0.15">
      <c r="H41" s="10"/>
    </row>
    <row r="42" spans="1:10" x14ac:dyDescent="0.15">
      <c r="H42" s="10"/>
    </row>
    <row r="43" spans="1:10" x14ac:dyDescent="0.15">
      <c r="H43" s="10"/>
    </row>
    <row r="44" spans="1:10" x14ac:dyDescent="0.15">
      <c r="H44" s="10"/>
    </row>
    <row r="45" spans="1:10" x14ac:dyDescent="0.15">
      <c r="H45" s="10"/>
    </row>
    <row r="46" spans="1:10" x14ac:dyDescent="0.15">
      <c r="H46" s="10"/>
    </row>
    <row r="47" spans="1:10" x14ac:dyDescent="0.15">
      <c r="H47" s="10"/>
    </row>
    <row r="48" spans="1:10" x14ac:dyDescent="0.15">
      <c r="H48" s="10"/>
    </row>
    <row r="49" spans="1:9" x14ac:dyDescent="0.15">
      <c r="H49" s="10"/>
    </row>
    <row r="50" spans="1:9" x14ac:dyDescent="0.15">
      <c r="H50" s="10"/>
    </row>
    <row r="51" spans="1:9" x14ac:dyDescent="0.15">
      <c r="H51" s="10"/>
    </row>
    <row r="52" spans="1:9" x14ac:dyDescent="0.15">
      <c r="H52" s="10"/>
    </row>
    <row r="55" spans="1:9" x14ac:dyDescent="0.15">
      <c r="A55" s="5"/>
    </row>
    <row r="56" spans="1:9" x14ac:dyDescent="0.15">
      <c r="A56" s="5"/>
    </row>
    <row r="57" spans="1:9" x14ac:dyDescent="0.15">
      <c r="B57"/>
      <c r="C57"/>
      <c r="D57"/>
      <c r="E57"/>
      <c r="F57"/>
      <c r="G57" s="1"/>
      <c r="H57" s="1"/>
      <c r="I57" s="1"/>
    </row>
    <row r="58" spans="1:9" x14ac:dyDescent="0.15">
      <c r="B58"/>
      <c r="C58"/>
      <c r="D58"/>
      <c r="E58"/>
      <c r="F58"/>
      <c r="G58" s="10"/>
      <c r="H58" s="10"/>
      <c r="I58" s="10"/>
    </row>
    <row r="59" spans="1:9" x14ac:dyDescent="0.15">
      <c r="B59"/>
      <c r="C59"/>
      <c r="D59"/>
      <c r="E59"/>
      <c r="F59"/>
      <c r="G59" s="10"/>
      <c r="H59" s="10"/>
      <c r="I59" s="10"/>
    </row>
    <row r="60" spans="1:9" x14ac:dyDescent="0.15">
      <c r="B60"/>
      <c r="C60"/>
      <c r="D60"/>
      <c r="E60"/>
      <c r="F60"/>
      <c r="G60" s="10"/>
      <c r="H60" s="10"/>
      <c r="I60" s="10"/>
    </row>
    <row r="61" spans="1:9" x14ac:dyDescent="0.15">
      <c r="B61"/>
      <c r="C61"/>
      <c r="D61"/>
      <c r="E61"/>
      <c r="F61"/>
      <c r="G61" s="10"/>
      <c r="H61" s="10"/>
      <c r="I61" s="10"/>
    </row>
    <row r="62" spans="1:9" x14ac:dyDescent="0.15">
      <c r="B62"/>
      <c r="C62"/>
      <c r="D62"/>
      <c r="E62"/>
      <c r="F62"/>
      <c r="G62" s="1"/>
      <c r="H62" s="1"/>
      <c r="I62" s="1"/>
    </row>
    <row r="63" spans="1:9" x14ac:dyDescent="0.15">
      <c r="B63"/>
      <c r="C63"/>
      <c r="D63"/>
      <c r="E63"/>
      <c r="F63"/>
      <c r="G63" s="1"/>
      <c r="H63" s="1"/>
      <c r="I63" s="1"/>
    </row>
  </sheetData>
  <hyperlinks>
    <hyperlink ref="A1" location="'Overall ave'!A1" display="(back to front sheet)" xr:uid="{B578E6A0-3602-5043-B6D4-65BAACC9FAEC}"/>
  </hyperlinks>
  <pageMargins left="0.75" right="0.75" top="1" bottom="1" header="0.5" footer="0.5"/>
  <pageSetup orientation="portrait" horizontalDpi="4294967292" verticalDpi="429496729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1CD42-1B8F-734C-92B9-ECEF05057C13}">
  <dimension ref="A1:O78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</row>
    <row r="2" spans="1:15" x14ac:dyDescent="0.15">
      <c r="A2" s="5" t="s">
        <v>472</v>
      </c>
      <c r="B2" s="5" t="s">
        <v>473</v>
      </c>
      <c r="N2" s="24"/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f>COUNTA(A7:A17)</f>
        <v>10</v>
      </c>
      <c r="B4" s="9">
        <f>COUNTA(A44:A53)</f>
        <v>9</v>
      </c>
      <c r="J4" s="9"/>
      <c r="K4" s="9"/>
      <c r="M4" s="9"/>
      <c r="N4" s="9"/>
      <c r="O4" s="9"/>
    </row>
    <row r="5" spans="1:15" x14ac:dyDescent="0.15">
      <c r="A5" s="9"/>
      <c r="O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3" t="s">
        <v>564</v>
      </c>
      <c r="M6" s="9" t="s">
        <v>538</v>
      </c>
      <c r="N6" s="9" t="s">
        <v>539</v>
      </c>
      <c r="O6" s="9" t="s">
        <v>264</v>
      </c>
    </row>
    <row r="7" spans="1:15" x14ac:dyDescent="0.15">
      <c r="A7">
        <v>2016</v>
      </c>
      <c r="B7">
        <v>3</v>
      </c>
      <c r="C7">
        <v>3</v>
      </c>
      <c r="D7">
        <v>0</v>
      </c>
      <c r="E7">
        <v>0</v>
      </c>
      <c r="F7">
        <v>118</v>
      </c>
      <c r="G7">
        <v>0</v>
      </c>
      <c r="H7">
        <v>0</v>
      </c>
      <c r="I7" s="1">
        <f t="shared" ref="I7:I14" si="0">IF(C7-D7=0,"--",F7/(C7-D7))</f>
        <v>39.333333333333336</v>
      </c>
      <c r="J7">
        <v>65</v>
      </c>
      <c r="K7" s="9"/>
      <c r="M7">
        <v>0</v>
      </c>
      <c r="N7">
        <v>0</v>
      </c>
      <c r="O7" s="9">
        <v>0</v>
      </c>
    </row>
    <row r="8" spans="1:15" x14ac:dyDescent="0.15">
      <c r="A8">
        <v>2017</v>
      </c>
      <c r="B8">
        <v>2</v>
      </c>
      <c r="C8">
        <v>2</v>
      </c>
      <c r="D8">
        <v>0</v>
      </c>
      <c r="E8">
        <v>0</v>
      </c>
      <c r="F8">
        <v>49</v>
      </c>
      <c r="G8">
        <v>0</v>
      </c>
      <c r="H8">
        <v>0</v>
      </c>
      <c r="I8" s="1">
        <f t="shared" si="0"/>
        <v>24.5</v>
      </c>
      <c r="J8">
        <v>33</v>
      </c>
      <c r="K8" s="9"/>
      <c r="M8">
        <v>0</v>
      </c>
      <c r="N8">
        <v>0</v>
      </c>
      <c r="O8" s="9">
        <v>0</v>
      </c>
    </row>
    <row r="9" spans="1:15" x14ac:dyDescent="0.15">
      <c r="A9">
        <v>2018</v>
      </c>
      <c r="B9">
        <v>2</v>
      </c>
      <c r="C9">
        <v>2</v>
      </c>
      <c r="D9">
        <v>1</v>
      </c>
      <c r="E9">
        <v>0</v>
      </c>
      <c r="F9">
        <v>159</v>
      </c>
      <c r="G9">
        <v>1</v>
      </c>
      <c r="H9">
        <v>0</v>
      </c>
      <c r="I9" s="1">
        <f t="shared" si="0"/>
        <v>159</v>
      </c>
      <c r="J9">
        <v>111</v>
      </c>
      <c r="K9" t="s">
        <v>335</v>
      </c>
      <c r="L9" t="s">
        <v>428</v>
      </c>
      <c r="M9">
        <v>0</v>
      </c>
      <c r="N9">
        <v>0</v>
      </c>
      <c r="O9">
        <v>0</v>
      </c>
    </row>
    <row r="10" spans="1:15" x14ac:dyDescent="0.15">
      <c r="A10">
        <v>2019</v>
      </c>
      <c r="B10">
        <v>1</v>
      </c>
      <c r="C10">
        <v>1</v>
      </c>
      <c r="D10">
        <v>0</v>
      </c>
      <c r="E10">
        <v>0</v>
      </c>
      <c r="F10">
        <v>27</v>
      </c>
      <c r="G10">
        <v>0</v>
      </c>
      <c r="H10">
        <v>0</v>
      </c>
      <c r="I10" s="1">
        <f t="shared" si="0"/>
        <v>27</v>
      </c>
      <c r="J10">
        <v>27</v>
      </c>
      <c r="K10" t="s">
        <v>388</v>
      </c>
      <c r="M10">
        <v>0</v>
      </c>
      <c r="N10">
        <v>0</v>
      </c>
      <c r="O10">
        <v>0</v>
      </c>
    </row>
    <row r="11" spans="1:15" x14ac:dyDescent="0.15">
      <c r="A11">
        <v>2020</v>
      </c>
      <c r="B11">
        <v>1</v>
      </c>
      <c r="C11">
        <v>1</v>
      </c>
      <c r="D11">
        <v>0</v>
      </c>
      <c r="E11">
        <v>0</v>
      </c>
      <c r="F11">
        <v>22</v>
      </c>
      <c r="G11">
        <v>0</v>
      </c>
      <c r="H11">
        <v>0</v>
      </c>
      <c r="I11" s="1">
        <f t="shared" si="0"/>
        <v>22</v>
      </c>
      <c r="J11">
        <v>22</v>
      </c>
      <c r="K11" t="s">
        <v>388</v>
      </c>
      <c r="M11">
        <v>0</v>
      </c>
      <c r="N11">
        <v>0</v>
      </c>
      <c r="O11">
        <v>0</v>
      </c>
    </row>
    <row r="12" spans="1:15" x14ac:dyDescent="0.15">
      <c r="A12">
        <v>2021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 s="4" t="str">
        <f t="shared" si="0"/>
        <v>--</v>
      </c>
      <c r="J12">
        <v>0</v>
      </c>
      <c r="K12" t="s">
        <v>388</v>
      </c>
      <c r="M12">
        <v>0</v>
      </c>
      <c r="N12">
        <v>0</v>
      </c>
      <c r="O12">
        <v>0</v>
      </c>
    </row>
    <row r="13" spans="1:15" x14ac:dyDescent="0.15">
      <c r="A13">
        <v>2022</v>
      </c>
      <c r="B13">
        <v>4</v>
      </c>
      <c r="C13">
        <v>3</v>
      </c>
      <c r="D13">
        <v>0</v>
      </c>
      <c r="E13">
        <v>0</v>
      </c>
      <c r="F13">
        <v>101</v>
      </c>
      <c r="G13">
        <v>0</v>
      </c>
      <c r="H13">
        <v>1</v>
      </c>
      <c r="I13" s="1">
        <f t="shared" si="0"/>
        <v>33.666666666666664</v>
      </c>
      <c r="J13">
        <v>57</v>
      </c>
      <c r="K13" t="s">
        <v>388</v>
      </c>
      <c r="M13">
        <v>1</v>
      </c>
      <c r="N13">
        <v>0</v>
      </c>
      <c r="O13">
        <v>1</v>
      </c>
    </row>
    <row r="14" spans="1:15" x14ac:dyDescent="0.15">
      <c r="A14">
        <v>2023</v>
      </c>
      <c r="B14">
        <v>3</v>
      </c>
      <c r="C14">
        <v>3</v>
      </c>
      <c r="D14">
        <v>0</v>
      </c>
      <c r="E14">
        <v>0</v>
      </c>
      <c r="F14">
        <v>110</v>
      </c>
      <c r="G14">
        <v>0</v>
      </c>
      <c r="H14">
        <v>1</v>
      </c>
      <c r="I14" s="1">
        <f t="shared" si="0"/>
        <v>36.666666666666664</v>
      </c>
      <c r="J14">
        <v>74</v>
      </c>
      <c r="K14" t="s">
        <v>388</v>
      </c>
      <c r="M14">
        <v>2</v>
      </c>
      <c r="N14">
        <v>0</v>
      </c>
      <c r="O14">
        <v>2</v>
      </c>
    </row>
    <row r="15" spans="1:15" x14ac:dyDescent="0.15">
      <c r="A15">
        <v>2024</v>
      </c>
      <c r="B15">
        <v>3</v>
      </c>
      <c r="C15">
        <v>3</v>
      </c>
      <c r="D15">
        <v>0</v>
      </c>
      <c r="E15">
        <v>1</v>
      </c>
      <c r="F15">
        <v>50</v>
      </c>
      <c r="G15">
        <v>0</v>
      </c>
      <c r="H15">
        <v>0</v>
      </c>
      <c r="I15" s="10">
        <f>IF(C15-D15=0,"--",F15/(C15-D15))</f>
        <v>16.666666666666668</v>
      </c>
      <c r="J15">
        <v>38</v>
      </c>
      <c r="K15" t="s">
        <v>388</v>
      </c>
      <c r="M15">
        <v>1</v>
      </c>
      <c r="N15">
        <v>0</v>
      </c>
      <c r="O15">
        <v>1</v>
      </c>
    </row>
    <row r="16" spans="1:15" x14ac:dyDescent="0.15">
      <c r="A16">
        <v>2025</v>
      </c>
      <c r="B16">
        <v>1</v>
      </c>
      <c r="C16">
        <v>1</v>
      </c>
      <c r="D16">
        <v>0</v>
      </c>
      <c r="E16">
        <v>0</v>
      </c>
      <c r="F16">
        <v>30</v>
      </c>
      <c r="G16">
        <v>0</v>
      </c>
      <c r="H16">
        <v>0</v>
      </c>
      <c r="I16" s="10">
        <f>IF(C16-D16=0,"--",F16/(C16-D16))</f>
        <v>30</v>
      </c>
      <c r="J16">
        <v>30</v>
      </c>
      <c r="K16" t="s">
        <v>388</v>
      </c>
      <c r="M16">
        <v>0</v>
      </c>
      <c r="N16">
        <v>0</v>
      </c>
      <c r="O16">
        <v>0</v>
      </c>
    </row>
    <row r="17" spans="1:15" x14ac:dyDescent="0.15">
      <c r="I17" s="9"/>
    </row>
    <row r="18" spans="1:15" x14ac:dyDescent="0.15">
      <c r="A18" t="s">
        <v>142</v>
      </c>
      <c r="B18" s="9">
        <f>SUM(B7:B17)</f>
        <v>20</v>
      </c>
      <c r="C18" s="9">
        <f t="shared" ref="C18:H18" si="1">SUM(C7:C17)</f>
        <v>19</v>
      </c>
      <c r="D18" s="9">
        <f t="shared" si="1"/>
        <v>1</v>
      </c>
      <c r="E18" s="9">
        <f t="shared" si="1"/>
        <v>1</v>
      </c>
      <c r="F18" s="9">
        <f t="shared" si="1"/>
        <v>666</v>
      </c>
      <c r="G18" s="9">
        <f t="shared" si="1"/>
        <v>1</v>
      </c>
      <c r="H18" s="9">
        <f t="shared" si="1"/>
        <v>2</v>
      </c>
      <c r="I18" s="1">
        <f>IF(ISERROR(F18/(C18-D18)),"",ROUND(F18/(C18-D18),3))</f>
        <v>37</v>
      </c>
      <c r="J18">
        <f>MAX(J7:J17)</f>
        <v>111</v>
      </c>
      <c r="K18" t="s">
        <v>335</v>
      </c>
      <c r="L18" t="s">
        <v>428</v>
      </c>
      <c r="M18" s="9">
        <f t="shared" ref="M18:N18" si="2">SUM(M13:M17)</f>
        <v>4</v>
      </c>
      <c r="N18" s="9">
        <f t="shared" si="2"/>
        <v>0</v>
      </c>
      <c r="O18" s="9">
        <f>SUM(O13:O17)</f>
        <v>4</v>
      </c>
    </row>
    <row r="19" spans="1:15" x14ac:dyDescent="0.15">
      <c r="I19" s="1"/>
    </row>
    <row r="20" spans="1:15" x14ac:dyDescent="0.15">
      <c r="I20" s="1"/>
    </row>
    <row r="21" spans="1:15" x14ac:dyDescent="0.15">
      <c r="I21" s="1"/>
    </row>
    <row r="22" spans="1:15" x14ac:dyDescent="0.15">
      <c r="I22" s="1"/>
    </row>
    <row r="23" spans="1:15" x14ac:dyDescent="0.15">
      <c r="I23" s="1"/>
    </row>
    <row r="24" spans="1:15" x14ac:dyDescent="0.15">
      <c r="I24" s="1"/>
    </row>
    <row r="25" spans="1:15" x14ac:dyDescent="0.15">
      <c r="I25" s="1"/>
    </row>
    <row r="26" spans="1:15" x14ac:dyDescent="0.15">
      <c r="I26" s="1"/>
    </row>
    <row r="27" spans="1:15" x14ac:dyDescent="0.15">
      <c r="I27" s="1"/>
    </row>
    <row r="28" spans="1:15" x14ac:dyDescent="0.15">
      <c r="I28" s="1"/>
    </row>
    <row r="29" spans="1:15" x14ac:dyDescent="0.15">
      <c r="I29" s="1"/>
    </row>
    <row r="30" spans="1:15" x14ac:dyDescent="0.15">
      <c r="I30" s="1"/>
    </row>
    <row r="31" spans="1:15" x14ac:dyDescent="0.15">
      <c r="I31" s="1"/>
    </row>
    <row r="32" spans="1:15" x14ac:dyDescent="0.15">
      <c r="I32" s="1"/>
    </row>
    <row r="33" spans="1:10" x14ac:dyDescent="0.15">
      <c r="I33" s="1"/>
    </row>
    <row r="34" spans="1:10" x14ac:dyDescent="0.15">
      <c r="I34" s="1"/>
    </row>
    <row r="35" spans="1:10" x14ac:dyDescent="0.15">
      <c r="I35" s="1"/>
    </row>
    <row r="36" spans="1:10" x14ac:dyDescent="0.15">
      <c r="I36" s="1"/>
    </row>
    <row r="37" spans="1:10" x14ac:dyDescent="0.15">
      <c r="I37" s="1"/>
    </row>
    <row r="38" spans="1:10" x14ac:dyDescent="0.15">
      <c r="I38" s="1"/>
    </row>
    <row r="39" spans="1:10" x14ac:dyDescent="0.15">
      <c r="I39" s="1"/>
    </row>
    <row r="40" spans="1:10" x14ac:dyDescent="0.15">
      <c r="I40" s="1"/>
    </row>
    <row r="41" spans="1:10" x14ac:dyDescent="0.15">
      <c r="H41" s="10"/>
    </row>
    <row r="42" spans="1:10" x14ac:dyDescent="0.15">
      <c r="A42" s="5" t="s">
        <v>118</v>
      </c>
      <c r="B42"/>
      <c r="C42"/>
      <c r="D42"/>
      <c r="E42"/>
      <c r="F42" s="2"/>
      <c r="G42"/>
      <c r="H42" s="1"/>
      <c r="I42" s="1"/>
      <c r="J42" s="1"/>
    </row>
    <row r="43" spans="1:10" x14ac:dyDescent="0.15">
      <c r="A43" t="s">
        <v>99</v>
      </c>
      <c r="B43" t="s">
        <v>112</v>
      </c>
      <c r="C43" t="s">
        <v>59</v>
      </c>
      <c r="D43" t="s">
        <v>111</v>
      </c>
      <c r="E43" t="s">
        <v>34</v>
      </c>
      <c r="F43" t="s">
        <v>62</v>
      </c>
      <c r="G43" s="1" t="s">
        <v>115</v>
      </c>
      <c r="H43" s="1" t="s">
        <v>113</v>
      </c>
      <c r="I43" s="1" t="s">
        <v>114</v>
      </c>
      <c r="J43" s="14" t="s">
        <v>61</v>
      </c>
    </row>
    <row r="44" spans="1:10" x14ac:dyDescent="0.15">
      <c r="A44">
        <v>2016</v>
      </c>
      <c r="B44">
        <v>14</v>
      </c>
      <c r="C44">
        <v>2</v>
      </c>
      <c r="D44">
        <v>3</v>
      </c>
      <c r="E44">
        <v>73</v>
      </c>
      <c r="F44">
        <v>0</v>
      </c>
      <c r="G44" s="10">
        <f t="shared" ref="G44:G49" si="3">IF(ISERROR(E44/B44),"N/A",E44/B44)</f>
        <v>5.2142857142857144</v>
      </c>
      <c r="H44" s="10">
        <f t="shared" ref="H44:H49" si="4">IF(ISERROR((B44*6)/D44),"N/A",(B44*6)/D44)</f>
        <v>28</v>
      </c>
      <c r="I44" s="10">
        <f t="shared" ref="I44:I49" si="5">IF(ISERROR(E44/D44),"N/A",E44/D44)</f>
        <v>24.333333333333332</v>
      </c>
      <c r="J44" s="3" t="s">
        <v>474</v>
      </c>
    </row>
    <row r="45" spans="1:10" x14ac:dyDescent="0.15">
      <c r="A45">
        <v>2017</v>
      </c>
      <c r="B45">
        <v>8</v>
      </c>
      <c r="C45">
        <v>1</v>
      </c>
      <c r="D45">
        <v>0</v>
      </c>
      <c r="E45">
        <v>37</v>
      </c>
      <c r="F45">
        <v>0</v>
      </c>
      <c r="G45" s="10">
        <f t="shared" si="3"/>
        <v>4.625</v>
      </c>
      <c r="H45" s="10" t="str">
        <f t="shared" si="4"/>
        <v>N/A</v>
      </c>
      <c r="I45" s="10" t="str">
        <f t="shared" si="5"/>
        <v>N/A</v>
      </c>
      <c r="J45" s="3" t="s">
        <v>168</v>
      </c>
    </row>
    <row r="46" spans="1:10" x14ac:dyDescent="0.15">
      <c r="A46">
        <v>2018</v>
      </c>
      <c r="B46">
        <v>11</v>
      </c>
      <c r="C46">
        <v>3</v>
      </c>
      <c r="D46">
        <v>3</v>
      </c>
      <c r="E46">
        <v>49</v>
      </c>
      <c r="F46">
        <v>0</v>
      </c>
      <c r="G46" s="10">
        <f t="shared" si="3"/>
        <v>4.4545454545454541</v>
      </c>
      <c r="H46" s="10">
        <f t="shared" si="4"/>
        <v>22</v>
      </c>
      <c r="I46" s="10">
        <f t="shared" si="5"/>
        <v>16.333333333333332</v>
      </c>
      <c r="J46" s="3" t="s">
        <v>402</v>
      </c>
    </row>
    <row r="47" spans="1:10" x14ac:dyDescent="0.15">
      <c r="A47">
        <v>2019</v>
      </c>
      <c r="B47">
        <v>1</v>
      </c>
      <c r="C47">
        <v>0</v>
      </c>
      <c r="D47">
        <v>0</v>
      </c>
      <c r="E47">
        <v>7</v>
      </c>
      <c r="F47">
        <v>0</v>
      </c>
      <c r="G47" s="10">
        <f t="shared" si="3"/>
        <v>7</v>
      </c>
      <c r="H47" s="10" t="str">
        <f t="shared" si="4"/>
        <v>N/A</v>
      </c>
      <c r="I47" s="10" t="str">
        <f t="shared" si="5"/>
        <v>N/A</v>
      </c>
      <c r="J47" s="3" t="s">
        <v>486</v>
      </c>
    </row>
    <row r="48" spans="1:10" x14ac:dyDescent="0.15">
      <c r="A48">
        <v>2020</v>
      </c>
      <c r="B48">
        <v>4</v>
      </c>
      <c r="C48">
        <v>0</v>
      </c>
      <c r="D48">
        <v>1</v>
      </c>
      <c r="E48">
        <v>23</v>
      </c>
      <c r="F48">
        <v>0</v>
      </c>
      <c r="G48" s="10">
        <f t="shared" si="3"/>
        <v>5.75</v>
      </c>
      <c r="H48" s="10">
        <f t="shared" si="4"/>
        <v>24</v>
      </c>
      <c r="I48" s="10">
        <f t="shared" si="5"/>
        <v>23</v>
      </c>
      <c r="J48" s="3" t="s">
        <v>393</v>
      </c>
    </row>
    <row r="49" spans="1:10" x14ac:dyDescent="0.15">
      <c r="A49">
        <v>2021</v>
      </c>
      <c r="B49">
        <v>0</v>
      </c>
      <c r="C49">
        <v>0</v>
      </c>
      <c r="D49">
        <v>0</v>
      </c>
      <c r="E49">
        <v>0</v>
      </c>
      <c r="F49">
        <v>0</v>
      </c>
      <c r="G49" s="10" t="str">
        <f t="shared" si="3"/>
        <v>N/A</v>
      </c>
      <c r="H49" s="10" t="str">
        <f t="shared" si="4"/>
        <v>N/A</v>
      </c>
      <c r="I49" s="10" t="str">
        <f t="shared" si="5"/>
        <v>N/A</v>
      </c>
      <c r="J49" s="3" t="s">
        <v>168</v>
      </c>
    </row>
    <row r="50" spans="1:10" x14ac:dyDescent="0.15">
      <c r="A50">
        <v>2022</v>
      </c>
      <c r="B50">
        <v>17</v>
      </c>
      <c r="C50">
        <v>3</v>
      </c>
      <c r="D50">
        <v>1</v>
      </c>
      <c r="E50">
        <v>102</v>
      </c>
      <c r="F50">
        <v>0</v>
      </c>
      <c r="G50" s="10">
        <f>IF(ISERROR(E50/B50),"N/A",E50/B50)</f>
        <v>6</v>
      </c>
      <c r="H50" s="10">
        <f>IF(ISERROR((B50*6)/D50),"N/A",(B50*6)/D50)</f>
        <v>102</v>
      </c>
      <c r="I50" s="10">
        <f>IF(ISERROR(E50/D50),"N/A",E50/D50)</f>
        <v>102</v>
      </c>
      <c r="J50" s="3" t="s">
        <v>408</v>
      </c>
    </row>
    <row r="51" spans="1:10" x14ac:dyDescent="0.15">
      <c r="A51">
        <v>2023</v>
      </c>
      <c r="B51">
        <v>5</v>
      </c>
      <c r="C51">
        <v>2</v>
      </c>
      <c r="D51">
        <v>3</v>
      </c>
      <c r="E51">
        <v>7</v>
      </c>
      <c r="F51">
        <v>0</v>
      </c>
      <c r="G51" s="10">
        <f>IF(ISERROR(E51/B51),"N/A",E51/B51)</f>
        <v>1.4</v>
      </c>
      <c r="H51" s="10">
        <f>IF(ISERROR((B51*6)/D51),"N/A",(B51*6)/D51)</f>
        <v>10</v>
      </c>
      <c r="I51" s="10">
        <f t="shared" ref="I51:I52" si="6">IF(ISERROR(E51/D51),"N/A",E51/D51)</f>
        <v>2.3333333333333335</v>
      </c>
      <c r="J51" s="3" t="s">
        <v>502</v>
      </c>
    </row>
    <row r="52" spans="1:10" x14ac:dyDescent="0.15">
      <c r="A52">
        <v>2024</v>
      </c>
      <c r="B52">
        <v>6</v>
      </c>
      <c r="C52">
        <v>0</v>
      </c>
      <c r="D52">
        <v>2</v>
      </c>
      <c r="E52">
        <v>34</v>
      </c>
      <c r="F52">
        <v>0</v>
      </c>
      <c r="G52" s="10">
        <f t="shared" ref="G52" si="7">IF(ISERROR(E52/B52),"N/A",E52/B52)</f>
        <v>5.666666666666667</v>
      </c>
      <c r="H52" s="10">
        <f t="shared" ref="H52" si="8">IF(ISERROR((B52*6)/D52),"N/A",(B52*6)/D52)</f>
        <v>18</v>
      </c>
      <c r="I52" s="10">
        <f t="shared" si="6"/>
        <v>17</v>
      </c>
      <c r="J52" s="3" t="s">
        <v>601</v>
      </c>
    </row>
    <row r="53" spans="1:10" x14ac:dyDescent="0.15">
      <c r="H53" s="10"/>
    </row>
    <row r="54" spans="1:10" x14ac:dyDescent="0.15">
      <c r="A54" t="s">
        <v>55</v>
      </c>
      <c r="B54" s="9">
        <f>SUM(B44:B53)</f>
        <v>66</v>
      </c>
      <c r="C54" s="9">
        <f>SUM(C44:C53)</f>
        <v>11</v>
      </c>
      <c r="D54" s="9">
        <f>SUM(D44:D53)</f>
        <v>13</v>
      </c>
      <c r="E54" s="9">
        <f>SUM(E44:E53)</f>
        <v>332</v>
      </c>
      <c r="F54" s="9">
        <f>SUM(F44:F53)</f>
        <v>0</v>
      </c>
      <c r="G54" s="4">
        <f>IF(ISERROR(E54/B54),"--",E54/B54)</f>
        <v>5.0303030303030303</v>
      </c>
      <c r="H54" s="4">
        <f>IF(D54=0,"--",(B54*6)/D54)</f>
        <v>30.46153846153846</v>
      </c>
      <c r="I54" s="4">
        <f>IF(D54=0,"--",E54/D54)</f>
        <v>25.53846153846154</v>
      </c>
      <c r="J54" s="3" t="s">
        <v>533</v>
      </c>
    </row>
    <row r="55" spans="1:10" x14ac:dyDescent="0.15">
      <c r="H55" s="10"/>
    </row>
    <row r="56" spans="1:10" x14ac:dyDescent="0.15">
      <c r="H56" s="10"/>
    </row>
    <row r="57" spans="1:10" x14ac:dyDescent="0.15">
      <c r="H57" s="10"/>
    </row>
    <row r="58" spans="1:10" x14ac:dyDescent="0.15">
      <c r="H58" s="10"/>
    </row>
    <row r="59" spans="1:10" x14ac:dyDescent="0.15">
      <c r="H59" s="10"/>
    </row>
    <row r="60" spans="1:10" x14ac:dyDescent="0.15">
      <c r="H60" s="10"/>
    </row>
    <row r="61" spans="1:10" x14ac:dyDescent="0.15">
      <c r="H61" s="10"/>
    </row>
    <row r="62" spans="1:10" x14ac:dyDescent="0.15">
      <c r="H62" s="10"/>
    </row>
    <row r="63" spans="1:10" x14ac:dyDescent="0.15">
      <c r="H63" s="10"/>
    </row>
    <row r="64" spans="1:10" x14ac:dyDescent="0.15">
      <c r="H64" s="10"/>
    </row>
    <row r="65" spans="1:9" x14ac:dyDescent="0.15">
      <c r="H65" s="10"/>
    </row>
    <row r="66" spans="1:9" x14ac:dyDescent="0.15">
      <c r="H66" s="10"/>
    </row>
    <row r="67" spans="1:9" x14ac:dyDescent="0.15">
      <c r="H67" s="10"/>
    </row>
    <row r="70" spans="1:9" x14ac:dyDescent="0.15">
      <c r="A70" s="5"/>
    </row>
    <row r="71" spans="1:9" x14ac:dyDescent="0.15">
      <c r="A71" s="5"/>
    </row>
    <row r="72" spans="1:9" x14ac:dyDescent="0.15">
      <c r="B72"/>
      <c r="C72"/>
      <c r="D72"/>
      <c r="E72"/>
      <c r="F72"/>
      <c r="G72" s="1"/>
      <c r="H72" s="1"/>
      <c r="I72" s="1"/>
    </row>
    <row r="73" spans="1:9" x14ac:dyDescent="0.15">
      <c r="B73"/>
      <c r="C73"/>
      <c r="D73"/>
      <c r="E73"/>
      <c r="F73"/>
      <c r="G73" s="10"/>
      <c r="H73" s="10"/>
      <c r="I73" s="10"/>
    </row>
    <row r="74" spans="1:9" x14ac:dyDescent="0.15">
      <c r="B74"/>
      <c r="C74"/>
      <c r="D74"/>
      <c r="E74"/>
      <c r="F74"/>
      <c r="G74" s="10"/>
      <c r="H74" s="10"/>
      <c r="I74" s="10"/>
    </row>
    <row r="75" spans="1:9" x14ac:dyDescent="0.15">
      <c r="B75"/>
      <c r="C75"/>
      <c r="D75"/>
      <c r="E75"/>
      <c r="F75"/>
      <c r="G75" s="10"/>
      <c r="H75" s="10"/>
      <c r="I75" s="10"/>
    </row>
    <row r="76" spans="1:9" x14ac:dyDescent="0.15">
      <c r="B76"/>
      <c r="C76"/>
      <c r="D76"/>
      <c r="E76"/>
      <c r="F76"/>
      <c r="G76" s="10"/>
      <c r="H76" s="10"/>
      <c r="I76" s="10"/>
    </row>
    <row r="77" spans="1:9" x14ac:dyDescent="0.15">
      <c r="B77"/>
      <c r="C77"/>
      <c r="D77"/>
      <c r="E77"/>
      <c r="F77"/>
      <c r="G77" s="1"/>
      <c r="H77" s="1"/>
      <c r="I77" s="1"/>
    </row>
    <row r="78" spans="1:9" x14ac:dyDescent="0.15">
      <c r="B78"/>
      <c r="C78"/>
      <c r="D78"/>
      <c r="E78"/>
      <c r="F78"/>
      <c r="G78" s="1"/>
      <c r="H78" s="1"/>
      <c r="I78" s="1"/>
    </row>
  </sheetData>
  <hyperlinks>
    <hyperlink ref="A1" location="'Overall ave'!A1" display="(back to front sheet)" xr:uid="{D59A9828-0D76-5145-8016-8ED8658ACF5B}"/>
  </hyperlinks>
  <pageMargins left="0.75" right="0.75" top="1" bottom="1" header="0.5" footer="0.5"/>
  <pageSetup orientation="portrait" horizontalDpi="4294967292" verticalDpi="429496729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21B6B-0997-5A40-9DF9-F69FD68C54A1}">
  <dimension ref="A1:L65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</row>
    <row r="2" spans="1:12" x14ac:dyDescent="0.15">
      <c r="A2" s="5" t="s">
        <v>477</v>
      </c>
      <c r="B2" s="5" t="s">
        <v>463</v>
      </c>
    </row>
    <row r="3" spans="1:12" x14ac:dyDescent="0.15">
      <c r="A3" s="5" t="s">
        <v>108</v>
      </c>
      <c r="B3" s="15"/>
      <c r="L3" s="5" t="s">
        <v>544</v>
      </c>
    </row>
    <row r="4" spans="1:12" hidden="1" x14ac:dyDescent="0.15">
      <c r="A4" s="9">
        <f>COUNTA(A7:A10)</f>
        <v>3</v>
      </c>
      <c r="B4" s="9">
        <f>COUNTA(A37:A40)</f>
        <v>3</v>
      </c>
      <c r="J4" s="9"/>
      <c r="K4" s="9"/>
      <c r="L4" s="9"/>
    </row>
    <row r="5" spans="1:12" x14ac:dyDescent="0.15">
      <c r="A5" s="9"/>
      <c r="L5" s="9"/>
    </row>
    <row r="6" spans="1:12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264</v>
      </c>
    </row>
    <row r="7" spans="1:12" x14ac:dyDescent="0.15">
      <c r="A7">
        <v>2022</v>
      </c>
      <c r="B7">
        <v>2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 s="4" t="str">
        <f>IF(C7-D7=0,"--",F7/(C7-D7))</f>
        <v>--</v>
      </c>
      <c r="J7">
        <v>0</v>
      </c>
      <c r="K7" t="s">
        <v>388</v>
      </c>
      <c r="L7">
        <v>1</v>
      </c>
    </row>
    <row r="8" spans="1:12" x14ac:dyDescent="0.15">
      <c r="A8">
        <v>2023</v>
      </c>
      <c r="B8">
        <v>19</v>
      </c>
      <c r="C8">
        <v>13</v>
      </c>
      <c r="D8">
        <v>1</v>
      </c>
      <c r="E8">
        <v>1</v>
      </c>
      <c r="F8">
        <v>96</v>
      </c>
      <c r="G8">
        <v>0</v>
      </c>
      <c r="H8">
        <v>0</v>
      </c>
      <c r="I8" s="1">
        <f t="shared" ref="I8" si="0">IF(C8-D8=0,"--",F8/(C8-D8))</f>
        <v>8</v>
      </c>
      <c r="J8">
        <v>24</v>
      </c>
      <c r="K8" t="s">
        <v>388</v>
      </c>
      <c r="L8">
        <v>6</v>
      </c>
    </row>
    <row r="9" spans="1:12" x14ac:dyDescent="0.15">
      <c r="A9">
        <v>2024</v>
      </c>
      <c r="B9">
        <v>11</v>
      </c>
      <c r="C9">
        <v>7</v>
      </c>
      <c r="D9">
        <v>3</v>
      </c>
      <c r="E9">
        <v>0</v>
      </c>
      <c r="F9">
        <v>66</v>
      </c>
      <c r="G9">
        <v>0</v>
      </c>
      <c r="H9">
        <v>0</v>
      </c>
      <c r="I9" s="10">
        <f>IF(C9-D9=0,"--",F9/(C9-D9))</f>
        <v>16.5</v>
      </c>
      <c r="J9">
        <v>19</v>
      </c>
      <c r="K9" t="s">
        <v>335</v>
      </c>
      <c r="L9">
        <v>9</v>
      </c>
    </row>
    <row r="10" spans="1:12" x14ac:dyDescent="0.15">
      <c r="I10" s="9"/>
    </row>
    <row r="11" spans="1:12" x14ac:dyDescent="0.15">
      <c r="A11" t="s">
        <v>142</v>
      </c>
      <c r="B11" s="9">
        <f t="shared" ref="B11:H11" si="1">SUM(B7:B10)</f>
        <v>32</v>
      </c>
      <c r="C11" s="9">
        <f t="shared" si="1"/>
        <v>20</v>
      </c>
      <c r="D11" s="9">
        <f t="shared" si="1"/>
        <v>4</v>
      </c>
      <c r="E11" s="9">
        <f t="shared" si="1"/>
        <v>1</v>
      </c>
      <c r="F11" s="9">
        <f t="shared" si="1"/>
        <v>162</v>
      </c>
      <c r="G11" s="9">
        <f t="shared" si="1"/>
        <v>0</v>
      </c>
      <c r="H11" s="9">
        <f t="shared" si="1"/>
        <v>0</v>
      </c>
      <c r="I11" s="1">
        <f>IF(ISERROR(F11/(C11-D11)),"",ROUND(F11/(C11-D11),3))</f>
        <v>10.125</v>
      </c>
      <c r="J11">
        <f>MAX(J7:J10)</f>
        <v>24</v>
      </c>
      <c r="K11" t="str">
        <f>IF(INDEX(K7:K10,MATCH(J11,J7:J10,0),)=0,"",INDEX(K7:K10,MATCH(J11,J7:J10,0),))</f>
        <v/>
      </c>
      <c r="L11" s="9">
        <f>SUM(L7:L10)</f>
        <v>16</v>
      </c>
    </row>
    <row r="12" spans="1:12" x14ac:dyDescent="0.15">
      <c r="I12" s="1"/>
    </row>
    <row r="13" spans="1:12" x14ac:dyDescent="0.15">
      <c r="I13" s="1"/>
    </row>
    <row r="14" spans="1:12" x14ac:dyDescent="0.15">
      <c r="I14" s="1"/>
    </row>
    <row r="15" spans="1:12" x14ac:dyDescent="0.15">
      <c r="I15" s="1"/>
    </row>
    <row r="16" spans="1:12" x14ac:dyDescent="0.15">
      <c r="I16" s="1"/>
    </row>
    <row r="17" spans="9:9" x14ac:dyDescent="0.15">
      <c r="I17" s="1"/>
    </row>
    <row r="18" spans="9:9" x14ac:dyDescent="0.15">
      <c r="I18" s="1"/>
    </row>
    <row r="19" spans="9:9" x14ac:dyDescent="0.15">
      <c r="I19" s="1"/>
    </row>
    <row r="20" spans="9:9" x14ac:dyDescent="0.15">
      <c r="I20" s="1"/>
    </row>
    <row r="21" spans="9:9" x14ac:dyDescent="0.15">
      <c r="I21" s="1"/>
    </row>
    <row r="22" spans="9:9" x14ac:dyDescent="0.15">
      <c r="I22" s="1"/>
    </row>
    <row r="23" spans="9:9" x14ac:dyDescent="0.15">
      <c r="I23" s="1"/>
    </row>
    <row r="24" spans="9:9" x14ac:dyDescent="0.15">
      <c r="I24" s="1"/>
    </row>
    <row r="25" spans="9:9" x14ac:dyDescent="0.15">
      <c r="I25" s="1"/>
    </row>
    <row r="26" spans="9:9" x14ac:dyDescent="0.15">
      <c r="I26" s="1"/>
    </row>
    <row r="27" spans="9:9" x14ac:dyDescent="0.15">
      <c r="I27" s="1"/>
    </row>
    <row r="28" spans="9:9" x14ac:dyDescent="0.15">
      <c r="I28" s="1"/>
    </row>
    <row r="29" spans="9:9" x14ac:dyDescent="0.15">
      <c r="I29" s="1"/>
    </row>
    <row r="30" spans="9:9" x14ac:dyDescent="0.15">
      <c r="I30" s="1"/>
    </row>
    <row r="31" spans="9:9" x14ac:dyDescent="0.15">
      <c r="I31" s="1"/>
    </row>
    <row r="32" spans="9:9" x14ac:dyDescent="0.15">
      <c r="I32" s="1"/>
    </row>
    <row r="33" spans="1:10" x14ac:dyDescent="0.15">
      <c r="I33" s="1"/>
    </row>
    <row r="34" spans="1:10" x14ac:dyDescent="0.15">
      <c r="H34" s="10"/>
    </row>
    <row r="35" spans="1:10" x14ac:dyDescent="0.15">
      <c r="A35" s="5" t="s">
        <v>118</v>
      </c>
      <c r="B35"/>
      <c r="C35"/>
      <c r="D35"/>
      <c r="E35"/>
      <c r="F35" s="2"/>
      <c r="G35"/>
      <c r="H35" s="1"/>
      <c r="I35" s="1"/>
      <c r="J35" s="1"/>
    </row>
    <row r="36" spans="1:10" x14ac:dyDescent="0.15">
      <c r="A36" t="s">
        <v>99</v>
      </c>
      <c r="B36" t="s">
        <v>112</v>
      </c>
      <c r="C36" t="s">
        <v>59</v>
      </c>
      <c r="D36" t="s">
        <v>111</v>
      </c>
      <c r="E36" t="s">
        <v>34</v>
      </c>
      <c r="F36" t="s">
        <v>62</v>
      </c>
      <c r="G36" s="1" t="s">
        <v>115</v>
      </c>
      <c r="H36" s="1" t="s">
        <v>113</v>
      </c>
      <c r="I36" s="1" t="s">
        <v>114</v>
      </c>
      <c r="J36" s="14" t="s">
        <v>61</v>
      </c>
    </row>
    <row r="37" spans="1:10" x14ac:dyDescent="0.15">
      <c r="A37">
        <v>2022</v>
      </c>
      <c r="B37">
        <v>9</v>
      </c>
      <c r="C37">
        <v>2</v>
      </c>
      <c r="D37">
        <v>3</v>
      </c>
      <c r="E37">
        <v>40</v>
      </c>
      <c r="F37">
        <v>0</v>
      </c>
      <c r="G37" s="10">
        <f>IF(ISERROR(E37/B37),"N/A",E37/B37)</f>
        <v>4.4444444444444446</v>
      </c>
      <c r="H37" s="10">
        <f>IF(ISERROR((B37*6)/D37),"N/A",(B37*6)/D37)</f>
        <v>18</v>
      </c>
      <c r="I37" s="10">
        <f>IF(ISERROR(E37/D37),"N/A",E37/D37)</f>
        <v>13.333333333333334</v>
      </c>
      <c r="J37" s="3" t="s">
        <v>478</v>
      </c>
    </row>
    <row r="38" spans="1:10" x14ac:dyDescent="0.15">
      <c r="A38">
        <v>2023</v>
      </c>
      <c r="B38">
        <v>43</v>
      </c>
      <c r="C38">
        <v>4</v>
      </c>
      <c r="D38">
        <v>11</v>
      </c>
      <c r="E38">
        <v>214</v>
      </c>
      <c r="F38">
        <v>0</v>
      </c>
      <c r="G38" s="10">
        <f>IF(ISERROR(E38/B38),"N/A",E38/B38)</f>
        <v>4.9767441860465116</v>
      </c>
      <c r="H38" s="10">
        <f>IF(ISERROR((B38*6)/D38),"N/A",(B38*6)/D38)</f>
        <v>23.454545454545453</v>
      </c>
      <c r="I38" s="10">
        <f t="shared" ref="I38:I39" si="2">IF(ISERROR(E38/D38),"N/A",E38/D38)</f>
        <v>19.454545454545453</v>
      </c>
      <c r="J38" s="3" t="s">
        <v>409</v>
      </c>
    </row>
    <row r="39" spans="1:10" x14ac:dyDescent="0.15">
      <c r="A39">
        <v>2024</v>
      </c>
      <c r="B39">
        <v>25</v>
      </c>
      <c r="C39">
        <v>1</v>
      </c>
      <c r="D39">
        <v>7</v>
      </c>
      <c r="E39">
        <v>154</v>
      </c>
      <c r="F39">
        <v>0</v>
      </c>
      <c r="G39" s="10">
        <f t="shared" ref="G39" si="3">IF(ISERROR(E39/B39),"N/A",E39/B39)</f>
        <v>6.16</v>
      </c>
      <c r="H39" s="10">
        <f t="shared" ref="H39" si="4">IF(ISERROR((B39*6)/D39),"N/A",(B39*6)/D39)</f>
        <v>21.428571428571427</v>
      </c>
      <c r="I39" s="10">
        <f t="shared" si="2"/>
        <v>22</v>
      </c>
      <c r="J39" s="3" t="s">
        <v>602</v>
      </c>
    </row>
    <row r="40" spans="1:10" x14ac:dyDescent="0.15">
      <c r="H40" s="10"/>
    </row>
    <row r="41" spans="1:10" x14ac:dyDescent="0.15">
      <c r="A41" t="s">
        <v>55</v>
      </c>
      <c r="B41" s="9">
        <f>SUM(B37:B40)</f>
        <v>77</v>
      </c>
      <c r="C41" s="9">
        <f>SUM(C37:C40)</f>
        <v>7</v>
      </c>
      <c r="D41" s="9">
        <f>SUM(D37:D40)</f>
        <v>21</v>
      </c>
      <c r="E41" s="9">
        <f>SUM(E37:E40)</f>
        <v>408</v>
      </c>
      <c r="F41" s="9">
        <f>SUM(F37:F40)</f>
        <v>0</v>
      </c>
      <c r="G41" s="4">
        <f>IF(ISERROR(E41/B41),"--",E41/B41)</f>
        <v>5.2987012987012987</v>
      </c>
      <c r="H41" s="4">
        <f>IF(D41=0,"--",(B41*6)/D41)</f>
        <v>22</v>
      </c>
      <c r="I41" s="4">
        <f>IF(D41=0,"--",E41/D41)</f>
        <v>19.428571428571427</v>
      </c>
      <c r="J41" s="3" t="s">
        <v>18</v>
      </c>
    </row>
    <row r="42" spans="1:10" x14ac:dyDescent="0.15">
      <c r="H42" s="10"/>
    </row>
    <row r="43" spans="1:10" x14ac:dyDescent="0.15">
      <c r="H43" s="10"/>
    </row>
    <row r="44" spans="1:10" x14ac:dyDescent="0.15">
      <c r="H44" s="10"/>
    </row>
    <row r="45" spans="1:10" x14ac:dyDescent="0.15">
      <c r="H45" s="10"/>
    </row>
    <row r="46" spans="1:10" x14ac:dyDescent="0.15">
      <c r="H46" s="10"/>
    </row>
    <row r="47" spans="1:10" x14ac:dyDescent="0.15">
      <c r="H47" s="10"/>
    </row>
    <row r="48" spans="1:10" x14ac:dyDescent="0.15">
      <c r="H48" s="10"/>
    </row>
    <row r="49" spans="1:9" x14ac:dyDescent="0.15">
      <c r="H49" s="10"/>
    </row>
    <row r="50" spans="1:9" x14ac:dyDescent="0.15">
      <c r="H50" s="10"/>
    </row>
    <row r="51" spans="1:9" x14ac:dyDescent="0.15">
      <c r="H51" s="10"/>
    </row>
    <row r="52" spans="1:9" x14ac:dyDescent="0.15">
      <c r="H52" s="10"/>
    </row>
    <row r="53" spans="1:9" x14ac:dyDescent="0.15">
      <c r="H53" s="10"/>
    </row>
    <row r="54" spans="1:9" x14ac:dyDescent="0.15">
      <c r="H54" s="10"/>
    </row>
    <row r="57" spans="1:9" x14ac:dyDescent="0.15">
      <c r="A57" s="5"/>
    </row>
    <row r="58" spans="1:9" x14ac:dyDescent="0.15">
      <c r="A58" s="5"/>
    </row>
    <row r="59" spans="1:9" x14ac:dyDescent="0.15">
      <c r="B59"/>
      <c r="C59"/>
      <c r="D59"/>
      <c r="E59"/>
      <c r="F59"/>
      <c r="G59" s="1"/>
      <c r="H59" s="1"/>
      <c r="I59" s="1"/>
    </row>
    <row r="60" spans="1:9" x14ac:dyDescent="0.15">
      <c r="B60"/>
      <c r="C60"/>
      <c r="D60"/>
      <c r="E60"/>
      <c r="F60"/>
      <c r="G60" s="10"/>
      <c r="H60" s="10"/>
      <c r="I60" s="10"/>
    </row>
    <row r="61" spans="1:9" x14ac:dyDescent="0.15">
      <c r="B61"/>
      <c r="C61"/>
      <c r="D61"/>
      <c r="E61"/>
      <c r="F61"/>
      <c r="G61" s="10"/>
      <c r="H61" s="10"/>
      <c r="I61" s="10"/>
    </row>
    <row r="62" spans="1:9" x14ac:dyDescent="0.15">
      <c r="B62"/>
      <c r="C62"/>
      <c r="D62"/>
      <c r="E62"/>
      <c r="F62"/>
      <c r="G62" s="10"/>
      <c r="H62" s="10"/>
      <c r="I62" s="10"/>
    </row>
    <row r="63" spans="1:9" x14ac:dyDescent="0.15">
      <c r="B63"/>
      <c r="C63"/>
      <c r="D63"/>
      <c r="E63"/>
      <c r="F63"/>
      <c r="G63" s="10"/>
      <c r="H63" s="10"/>
      <c r="I63" s="10"/>
    </row>
    <row r="64" spans="1:9" x14ac:dyDescent="0.15">
      <c r="B64"/>
      <c r="C64"/>
      <c r="D64"/>
      <c r="E64"/>
      <c r="F64"/>
      <c r="G64" s="1"/>
      <c r="H64" s="1"/>
      <c r="I64" s="1"/>
    </row>
    <row r="65" spans="2:9" x14ac:dyDescent="0.15">
      <c r="B65"/>
      <c r="C65"/>
      <c r="D65"/>
      <c r="E65"/>
      <c r="F65"/>
      <c r="G65" s="1"/>
      <c r="H65" s="1"/>
      <c r="I65" s="1"/>
    </row>
  </sheetData>
  <hyperlinks>
    <hyperlink ref="A1" location="'Overall ave'!A1" display="(back to front sheet)" xr:uid="{8A16DC58-E0E7-0440-84D6-F12F3A07142D}"/>
  </hyperlinks>
  <pageMargins left="0.75" right="0.75" top="1" bottom="1" header="0.5" footer="0.5"/>
  <pageSetup orientation="portrait" horizontalDpi="4294967292" verticalDpi="429496729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77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  <c r="C1" s="9" t="s">
        <v>265</v>
      </c>
    </row>
    <row r="2" spans="1:12" x14ac:dyDescent="0.15">
      <c r="A2" s="5" t="s">
        <v>248</v>
      </c>
      <c r="B2" s="5" t="s">
        <v>249</v>
      </c>
    </row>
    <row r="3" spans="1:12" x14ac:dyDescent="0.15">
      <c r="A3" s="5" t="s">
        <v>108</v>
      </c>
      <c r="B3" s="15"/>
    </row>
    <row r="4" spans="1:12" hidden="1" x14ac:dyDescent="0.15">
      <c r="A4" s="9">
        <f>COUNTA(A8:A17)</f>
        <v>9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7</v>
      </c>
    </row>
    <row r="5" spans="1:12" hidden="1" x14ac:dyDescent="0.15">
      <c r="A5">
        <f>COUNTA(A44:A52)</f>
        <v>8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  <c r="L5" s="9"/>
    </row>
    <row r="6" spans="1:12" x14ac:dyDescent="0.15">
      <c r="L6" s="9"/>
    </row>
    <row r="7" spans="1:12" x14ac:dyDescent="0.15">
      <c r="A7" t="s">
        <v>99</v>
      </c>
      <c r="B7" s="9" t="s">
        <v>140</v>
      </c>
      <c r="C7" s="9" t="s">
        <v>141</v>
      </c>
      <c r="D7" s="9" t="s">
        <v>26</v>
      </c>
      <c r="E7" s="9" t="s">
        <v>259</v>
      </c>
      <c r="F7" s="9" t="s">
        <v>34</v>
      </c>
      <c r="G7" s="9" t="s">
        <v>22</v>
      </c>
      <c r="H7" s="9" t="s">
        <v>35</v>
      </c>
      <c r="I7" s="9" t="s">
        <v>114</v>
      </c>
      <c r="J7" s="9" t="s">
        <v>195</v>
      </c>
      <c r="K7" s="9" t="s">
        <v>257</v>
      </c>
      <c r="L7" s="9" t="s">
        <v>264</v>
      </c>
    </row>
    <row r="8" spans="1:12" x14ac:dyDescent="0.15">
      <c r="A8">
        <v>2014</v>
      </c>
      <c r="B8">
        <v>2</v>
      </c>
      <c r="C8">
        <v>2</v>
      </c>
      <c r="D8">
        <v>1</v>
      </c>
      <c r="E8"/>
      <c r="F8">
        <v>45</v>
      </c>
      <c r="G8">
        <v>0</v>
      </c>
      <c r="H8">
        <v>0</v>
      </c>
      <c r="I8" s="1">
        <f>IF(ISERROR(F8/(C8-D8)),"",ROUND(F8/(C8-D8),3))</f>
        <v>45</v>
      </c>
      <c r="J8">
        <v>23</v>
      </c>
      <c r="L8">
        <v>0</v>
      </c>
    </row>
    <row r="9" spans="1:12" x14ac:dyDescent="0.15">
      <c r="A9">
        <v>2015</v>
      </c>
      <c r="B9">
        <v>11</v>
      </c>
      <c r="C9">
        <v>8</v>
      </c>
      <c r="D9" s="9">
        <v>2</v>
      </c>
      <c r="E9" s="9">
        <v>1</v>
      </c>
      <c r="F9" s="9">
        <v>85</v>
      </c>
      <c r="G9">
        <v>0</v>
      </c>
      <c r="H9">
        <v>0</v>
      </c>
      <c r="I9" s="1">
        <f>IF(ISERROR(F9/(C9-D9)),"",ROUND(F9/(C9-D9),3))</f>
        <v>14.167</v>
      </c>
      <c r="J9">
        <v>27</v>
      </c>
      <c r="L9">
        <v>2</v>
      </c>
    </row>
    <row r="10" spans="1:12" x14ac:dyDescent="0.15">
      <c r="A10">
        <v>2016</v>
      </c>
      <c r="B10">
        <v>15</v>
      </c>
      <c r="C10">
        <v>13</v>
      </c>
      <c r="D10">
        <v>0</v>
      </c>
      <c r="E10">
        <v>3</v>
      </c>
      <c r="F10">
        <v>97</v>
      </c>
      <c r="G10">
        <v>0</v>
      </c>
      <c r="H10">
        <v>0</v>
      </c>
      <c r="I10" s="10">
        <f>IF(C10-D10=0,"--",F10/(C10-D10))</f>
        <v>7.4615384615384617</v>
      </c>
      <c r="J10">
        <v>28</v>
      </c>
      <c r="L10">
        <v>6</v>
      </c>
    </row>
    <row r="11" spans="1:12" x14ac:dyDescent="0.15">
      <c r="A11">
        <v>2017</v>
      </c>
      <c r="B11">
        <v>19</v>
      </c>
      <c r="C11">
        <v>18</v>
      </c>
      <c r="D11">
        <v>3</v>
      </c>
      <c r="E11">
        <v>10</v>
      </c>
      <c r="F11">
        <v>115</v>
      </c>
      <c r="G11">
        <v>0</v>
      </c>
      <c r="H11">
        <v>0</v>
      </c>
      <c r="I11" s="1">
        <v>7.666666666666667</v>
      </c>
      <c r="J11">
        <v>27</v>
      </c>
      <c r="L11">
        <v>2</v>
      </c>
    </row>
    <row r="12" spans="1:12" x14ac:dyDescent="0.15">
      <c r="A12">
        <v>2018</v>
      </c>
      <c r="B12">
        <v>11</v>
      </c>
      <c r="C12">
        <v>9</v>
      </c>
      <c r="D12">
        <v>3</v>
      </c>
      <c r="E12">
        <v>0</v>
      </c>
      <c r="F12">
        <v>66</v>
      </c>
      <c r="G12">
        <v>0</v>
      </c>
      <c r="H12">
        <v>0</v>
      </c>
      <c r="I12" s="1">
        <f>IF(C12-D12=0,"--",F12/(C12-D12))</f>
        <v>11</v>
      </c>
      <c r="J12">
        <v>22</v>
      </c>
      <c r="L12">
        <v>0</v>
      </c>
    </row>
    <row r="13" spans="1:12" x14ac:dyDescent="0.15">
      <c r="A13">
        <v>2019</v>
      </c>
      <c r="B13">
        <v>14</v>
      </c>
      <c r="C13">
        <v>4</v>
      </c>
      <c r="D13">
        <v>0</v>
      </c>
      <c r="E13">
        <v>0</v>
      </c>
      <c r="F13">
        <v>30</v>
      </c>
      <c r="G13">
        <v>0</v>
      </c>
      <c r="H13">
        <v>0</v>
      </c>
      <c r="I13" s="1">
        <f>IF(C13-D13=0,"--",F13/(C13-D13))</f>
        <v>7.5</v>
      </c>
      <c r="J13">
        <v>14</v>
      </c>
      <c r="L13">
        <v>3</v>
      </c>
    </row>
    <row r="14" spans="1:12" x14ac:dyDescent="0.15">
      <c r="A14">
        <v>2020</v>
      </c>
      <c r="B14">
        <v>12</v>
      </c>
      <c r="C14">
        <v>10</v>
      </c>
      <c r="D14">
        <v>1</v>
      </c>
      <c r="E14">
        <v>2</v>
      </c>
      <c r="F14">
        <v>28</v>
      </c>
      <c r="G14">
        <v>0</v>
      </c>
      <c r="H14">
        <v>0</v>
      </c>
      <c r="I14" s="1">
        <f>IF(C14-D14=0,"--",F14/(C14-D14))</f>
        <v>3.1111111111111112</v>
      </c>
      <c r="J14" s="9">
        <v>13</v>
      </c>
      <c r="K14" s="9" t="s">
        <v>388</v>
      </c>
      <c r="L14">
        <v>2</v>
      </c>
    </row>
    <row r="15" spans="1:12" x14ac:dyDescent="0.15">
      <c r="A15">
        <v>2021</v>
      </c>
      <c r="B15">
        <v>13</v>
      </c>
      <c r="C15">
        <v>11</v>
      </c>
      <c r="D15">
        <v>2</v>
      </c>
      <c r="E15">
        <v>2</v>
      </c>
      <c r="F15">
        <v>74</v>
      </c>
      <c r="G15">
        <v>0</v>
      </c>
      <c r="H15">
        <v>0</v>
      </c>
      <c r="I15" s="1">
        <f>IF(C15-D15=0,"--",F15/(C15-D15))</f>
        <v>8.2222222222222214</v>
      </c>
      <c r="J15">
        <v>23</v>
      </c>
      <c r="K15" t="s">
        <v>335</v>
      </c>
      <c r="L15">
        <v>4</v>
      </c>
    </row>
    <row r="16" spans="1:12" x14ac:dyDescent="0.15">
      <c r="A16">
        <v>2022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 s="1" t="str">
        <f>IF(C16-D16=0,"--",F16/(C16-D16))</f>
        <v>--</v>
      </c>
      <c r="J16">
        <v>0</v>
      </c>
      <c r="K16" t="s">
        <v>388</v>
      </c>
      <c r="L16">
        <v>0</v>
      </c>
    </row>
    <row r="17" spans="1:12" x14ac:dyDescent="0.15">
      <c r="I17" s="9"/>
    </row>
    <row r="18" spans="1:12" x14ac:dyDescent="0.15">
      <c r="A18" t="s">
        <v>142</v>
      </c>
      <c r="B18" s="9">
        <f t="shared" ref="B18:H18" si="0">SUM(B8:B17)</f>
        <v>97</v>
      </c>
      <c r="C18" s="9">
        <f t="shared" si="0"/>
        <v>75</v>
      </c>
      <c r="D18" s="9">
        <f t="shared" si="0"/>
        <v>12</v>
      </c>
      <c r="E18" s="9">
        <f t="shared" si="0"/>
        <v>18</v>
      </c>
      <c r="F18" s="9">
        <f t="shared" si="0"/>
        <v>540</v>
      </c>
      <c r="G18" s="9">
        <f t="shared" si="0"/>
        <v>0</v>
      </c>
      <c r="H18" s="9">
        <f t="shared" si="0"/>
        <v>0</v>
      </c>
      <c r="I18" s="1">
        <f>IF(ISERROR(F18/(C18-D18)),"",ROUND(F18/(C18-D18),3))</f>
        <v>8.5709999999999997</v>
      </c>
      <c r="J18">
        <f>MAX(J8:J17)</f>
        <v>28</v>
      </c>
      <c r="K18" t="str">
        <f>IF(INDEX(K8:K17,MATCH(J18,J8:J17,0),)=0,"",INDEX(K8:K17,MATCH(J18,J8:J17,0),))</f>
        <v/>
      </c>
      <c r="L18" s="9">
        <f>SUM(L8:L17)</f>
        <v>19</v>
      </c>
    </row>
    <row r="19" spans="1:12" x14ac:dyDescent="0.15">
      <c r="I19" s="1"/>
    </row>
    <row r="20" spans="1:12" x14ac:dyDescent="0.15">
      <c r="I20" s="1"/>
    </row>
    <row r="21" spans="1:12" x14ac:dyDescent="0.15">
      <c r="I21" s="1"/>
    </row>
    <row r="22" spans="1:12" x14ac:dyDescent="0.15">
      <c r="I22" s="1"/>
    </row>
    <row r="23" spans="1:12" x14ac:dyDescent="0.15">
      <c r="I23" s="1"/>
    </row>
    <row r="24" spans="1:12" x14ac:dyDescent="0.15">
      <c r="I24" s="1"/>
    </row>
    <row r="25" spans="1:12" x14ac:dyDescent="0.15">
      <c r="I25" s="1"/>
    </row>
    <row r="26" spans="1:12" x14ac:dyDescent="0.15">
      <c r="I26" s="1"/>
    </row>
    <row r="27" spans="1:12" x14ac:dyDescent="0.15">
      <c r="I27" s="1"/>
    </row>
    <row r="28" spans="1:12" x14ac:dyDescent="0.15">
      <c r="I28" s="1"/>
    </row>
    <row r="29" spans="1:12" x14ac:dyDescent="0.15">
      <c r="I29" s="1"/>
    </row>
    <row r="30" spans="1:12" x14ac:dyDescent="0.15">
      <c r="I30" s="1"/>
    </row>
    <row r="31" spans="1:12" x14ac:dyDescent="0.15">
      <c r="I31" s="1"/>
    </row>
    <row r="32" spans="1:12" x14ac:dyDescent="0.15">
      <c r="I32" s="1"/>
    </row>
    <row r="33" spans="1:10" x14ac:dyDescent="0.15">
      <c r="I33" s="1"/>
    </row>
    <row r="34" spans="1:10" x14ac:dyDescent="0.15">
      <c r="I34" s="1"/>
    </row>
    <row r="35" spans="1:10" x14ac:dyDescent="0.15">
      <c r="I35" s="1"/>
    </row>
    <row r="36" spans="1:10" x14ac:dyDescent="0.15">
      <c r="I36" s="1"/>
    </row>
    <row r="37" spans="1:10" x14ac:dyDescent="0.15">
      <c r="I37" s="1"/>
    </row>
    <row r="38" spans="1:10" x14ac:dyDescent="0.15">
      <c r="I38" s="1"/>
    </row>
    <row r="39" spans="1:10" x14ac:dyDescent="0.15">
      <c r="I39" s="1"/>
    </row>
    <row r="40" spans="1:10" x14ac:dyDescent="0.15">
      <c r="I40" s="1"/>
    </row>
    <row r="42" spans="1:10" x14ac:dyDescent="0.15">
      <c r="A42" s="5" t="s">
        <v>118</v>
      </c>
      <c r="B42"/>
      <c r="C42"/>
      <c r="D42"/>
      <c r="E42"/>
      <c r="F42" s="2"/>
      <c r="G42"/>
      <c r="H42" s="1"/>
      <c r="I42" s="1"/>
      <c r="J42" s="1"/>
    </row>
    <row r="43" spans="1:10" x14ac:dyDescent="0.15">
      <c r="A43" s="23" t="s">
        <v>99</v>
      </c>
      <c r="B43" t="s">
        <v>112</v>
      </c>
      <c r="C43" t="s">
        <v>59</v>
      </c>
      <c r="D43" t="s">
        <v>111</v>
      </c>
      <c r="E43" t="s">
        <v>34</v>
      </c>
      <c r="F43" t="s">
        <v>62</v>
      </c>
      <c r="G43" s="1" t="s">
        <v>115</v>
      </c>
      <c r="H43" s="1" t="s">
        <v>113</v>
      </c>
      <c r="I43" s="1" t="s">
        <v>114</v>
      </c>
      <c r="J43" s="14" t="s">
        <v>61</v>
      </c>
    </row>
    <row r="44" spans="1:10" x14ac:dyDescent="0.15">
      <c r="A44">
        <v>2015</v>
      </c>
      <c r="B44">
        <v>23</v>
      </c>
      <c r="C44">
        <v>1</v>
      </c>
      <c r="D44">
        <v>2</v>
      </c>
      <c r="E44">
        <v>109</v>
      </c>
      <c r="F44"/>
      <c r="G44" s="1">
        <f>IF(ISERROR(E44/B44),"--",E44/B44)</f>
        <v>4.7391304347826084</v>
      </c>
      <c r="H44" s="1">
        <f>IF(D44=0,"--",(B44*6)/D44)</f>
        <v>69</v>
      </c>
      <c r="I44" s="1">
        <f>IF(D44=0,"--",E44/D44)</f>
        <v>54.5</v>
      </c>
      <c r="J44" s="14" t="s">
        <v>250</v>
      </c>
    </row>
    <row r="45" spans="1:10" x14ac:dyDescent="0.15">
      <c r="A45">
        <v>2016</v>
      </c>
      <c r="B45" s="25">
        <v>12.833333333333334</v>
      </c>
      <c r="C45">
        <v>0</v>
      </c>
      <c r="D45">
        <v>2</v>
      </c>
      <c r="E45">
        <v>57</v>
      </c>
      <c r="F45">
        <v>0</v>
      </c>
      <c r="G45" s="1">
        <f>IF(ISERROR(E45/B45),"N/A",E45/B45)</f>
        <v>4.441558441558441</v>
      </c>
      <c r="H45" s="1">
        <f>IF(ISERROR((B45*6)/D45),"N/A",(B45*6)/D45)</f>
        <v>38.5</v>
      </c>
      <c r="I45" s="1">
        <f>IF(ISERROR(E45/D45),"N/A",E45/D45)</f>
        <v>28.5</v>
      </c>
      <c r="J45" s="14" t="s">
        <v>245</v>
      </c>
    </row>
    <row r="46" spans="1:10" x14ac:dyDescent="0.15">
      <c r="A46">
        <v>2017</v>
      </c>
      <c r="B46">
        <v>12.5</v>
      </c>
      <c r="C46">
        <v>3</v>
      </c>
      <c r="D46">
        <v>2</v>
      </c>
      <c r="E46">
        <v>59</v>
      </c>
      <c r="F46">
        <v>0</v>
      </c>
      <c r="G46" s="1">
        <v>4.72</v>
      </c>
      <c r="H46" s="1">
        <v>37.5</v>
      </c>
      <c r="I46" s="1">
        <v>29.5</v>
      </c>
      <c r="J46" s="3" t="s">
        <v>225</v>
      </c>
    </row>
    <row r="47" spans="1:10" x14ac:dyDescent="0.15">
      <c r="A47">
        <v>2018</v>
      </c>
      <c r="B47">
        <v>29</v>
      </c>
      <c r="C47">
        <v>0</v>
      </c>
      <c r="D47">
        <v>2</v>
      </c>
      <c r="E47">
        <v>200</v>
      </c>
      <c r="F47">
        <v>0</v>
      </c>
      <c r="G47" s="1">
        <f>IF(ISERROR(E47/B47),"N/A",E47/B47)</f>
        <v>6.8965517241379306</v>
      </c>
      <c r="H47" s="1">
        <f>IF(ISERROR((B47*6)/D47),"N/A",(B47*6)/D47)</f>
        <v>87</v>
      </c>
      <c r="I47" s="1">
        <f>IF(ISERROR(E47/D47),"N/A",E47/D47)</f>
        <v>100</v>
      </c>
      <c r="J47" s="3" t="s">
        <v>391</v>
      </c>
    </row>
    <row r="48" spans="1:10" x14ac:dyDescent="0.15">
      <c r="A48">
        <v>2019</v>
      </c>
      <c r="B48">
        <v>31</v>
      </c>
      <c r="C48">
        <v>4</v>
      </c>
      <c r="D48">
        <v>5</v>
      </c>
      <c r="E48">
        <v>139</v>
      </c>
      <c r="F48">
        <v>0</v>
      </c>
      <c r="G48" s="1">
        <f>IF(ISERROR(E48/B48),"N/A",E48/B48)</f>
        <v>4.4838709677419351</v>
      </c>
      <c r="H48" s="1">
        <f>IF(ISERROR((B48*6)/D48),"N/A",(B48*6)/D48)</f>
        <v>37.200000000000003</v>
      </c>
      <c r="I48" s="1">
        <f>IF(ISERROR(E48/D48),"N/A",E48/D48)</f>
        <v>27.8</v>
      </c>
      <c r="J48" s="3" t="s">
        <v>403</v>
      </c>
    </row>
    <row r="49" spans="1:10" x14ac:dyDescent="0.15">
      <c r="A49">
        <v>2020</v>
      </c>
      <c r="B49">
        <v>23.5</v>
      </c>
      <c r="C49">
        <v>2</v>
      </c>
      <c r="D49">
        <v>3</v>
      </c>
      <c r="E49">
        <v>144</v>
      </c>
      <c r="F49">
        <v>0</v>
      </c>
      <c r="G49" s="1">
        <f>IF(ISERROR(E49/B49),"N/A",E49/B49)</f>
        <v>6.1276595744680851</v>
      </c>
      <c r="H49" s="1">
        <f>IF(ISERROR((B49*6)/D49),"N/A",(B49*6)/D49)</f>
        <v>47</v>
      </c>
      <c r="I49" s="1">
        <f>IF(ISERROR(E49/D49),"N/A",E49/D49)</f>
        <v>48</v>
      </c>
      <c r="J49" s="3" t="s">
        <v>446</v>
      </c>
    </row>
    <row r="50" spans="1:10" x14ac:dyDescent="0.15">
      <c r="A50">
        <v>2021</v>
      </c>
      <c r="B50">
        <v>40</v>
      </c>
      <c r="C50">
        <v>3</v>
      </c>
      <c r="D50">
        <v>5</v>
      </c>
      <c r="E50">
        <v>220</v>
      </c>
      <c r="F50">
        <v>0</v>
      </c>
      <c r="G50" s="10">
        <f>IF(ISERROR(E50/B50),"N/A",E50/B50)</f>
        <v>5.5</v>
      </c>
      <c r="H50" s="10">
        <f>IF(ISERROR((B50*6)/D50),"N/A",(B50*6)/D50)</f>
        <v>48</v>
      </c>
      <c r="I50" s="10">
        <f>IF(ISERROR(E50/D50),"N/A",E50/D50)</f>
        <v>44</v>
      </c>
      <c r="J50" s="3" t="s">
        <v>459</v>
      </c>
    </row>
    <row r="51" spans="1:10" x14ac:dyDescent="0.15">
      <c r="A51">
        <v>2022</v>
      </c>
      <c r="B51">
        <v>0</v>
      </c>
      <c r="C51">
        <v>0</v>
      </c>
      <c r="D51">
        <v>0</v>
      </c>
      <c r="E51">
        <v>0</v>
      </c>
      <c r="F51">
        <v>0</v>
      </c>
      <c r="G51" s="10" t="str">
        <f>IF(ISERROR(E51/B51),"N/A",E51/B51)</f>
        <v>N/A</v>
      </c>
      <c r="H51" s="10" t="str">
        <f>IF(ISERROR((B51*6)/D51),"N/A",(B51*6)/D51)</f>
        <v>N/A</v>
      </c>
      <c r="I51" s="10" t="str">
        <f>IF(ISERROR(E51/D51),"N/A",E51/D51)</f>
        <v>N/A</v>
      </c>
      <c r="J51" s="3" t="s">
        <v>381</v>
      </c>
    </row>
    <row r="52" spans="1:10" x14ac:dyDescent="0.15">
      <c r="H52" s="10"/>
    </row>
    <row r="53" spans="1:10" x14ac:dyDescent="0.15">
      <c r="A53" t="s">
        <v>55</v>
      </c>
      <c r="B53" s="26">
        <f>SUM(B44:B52)</f>
        <v>171.83333333333334</v>
      </c>
      <c r="C53" s="9">
        <f>SUM(C44:C52)</f>
        <v>13</v>
      </c>
      <c r="D53" s="9">
        <f>SUM(D44:D52)</f>
        <v>21</v>
      </c>
      <c r="E53" s="9">
        <f>SUM(E44:E52)</f>
        <v>928</v>
      </c>
      <c r="F53" s="9">
        <f>SUM(F44:F52)</f>
        <v>0</v>
      </c>
      <c r="G53" s="1">
        <f>IF(ISERROR(E53/B53),"--",E53/B53)</f>
        <v>5.4005819592628512</v>
      </c>
      <c r="H53" s="1">
        <f>IF(D53=0,"--",(B53*6)/D53)</f>
        <v>49.095238095238095</v>
      </c>
      <c r="I53" s="1">
        <f>IF(D53=0,"--",E53/D53)</f>
        <v>44.19047619047619</v>
      </c>
      <c r="J53" s="3" t="s">
        <v>532</v>
      </c>
    </row>
    <row r="54" spans="1:10" x14ac:dyDescent="0.15">
      <c r="H54" s="10"/>
    </row>
    <row r="55" spans="1:10" x14ac:dyDescent="0.15">
      <c r="H55" s="10"/>
    </row>
    <row r="56" spans="1:10" x14ac:dyDescent="0.15">
      <c r="H56" s="10"/>
    </row>
    <row r="57" spans="1:10" x14ac:dyDescent="0.15">
      <c r="H57" s="10"/>
    </row>
    <row r="58" spans="1:10" x14ac:dyDescent="0.15">
      <c r="H58" s="10"/>
    </row>
    <row r="59" spans="1:10" x14ac:dyDescent="0.15">
      <c r="H59" s="10"/>
    </row>
    <row r="60" spans="1:10" x14ac:dyDescent="0.15">
      <c r="H60" s="10"/>
    </row>
    <row r="61" spans="1:10" x14ac:dyDescent="0.15">
      <c r="H61" s="10"/>
    </row>
    <row r="62" spans="1:10" x14ac:dyDescent="0.15">
      <c r="H62" s="10"/>
    </row>
    <row r="63" spans="1:10" x14ac:dyDescent="0.15">
      <c r="H63" s="10"/>
    </row>
    <row r="64" spans="1:10" x14ac:dyDescent="0.15">
      <c r="H64" s="10"/>
    </row>
    <row r="65" spans="1:9" x14ac:dyDescent="0.15">
      <c r="H65" s="10"/>
    </row>
    <row r="66" spans="1:9" x14ac:dyDescent="0.15">
      <c r="H66" s="10"/>
    </row>
    <row r="69" spans="1:9" x14ac:dyDescent="0.15">
      <c r="A69" s="5"/>
    </row>
    <row r="70" spans="1:9" x14ac:dyDescent="0.15">
      <c r="A70" s="5"/>
    </row>
    <row r="71" spans="1:9" x14ac:dyDescent="0.15">
      <c r="B71"/>
      <c r="C71"/>
      <c r="D71"/>
      <c r="E71"/>
      <c r="F71"/>
      <c r="G71" s="1"/>
      <c r="H71" s="1"/>
      <c r="I71" s="1"/>
    </row>
    <row r="72" spans="1:9" x14ac:dyDescent="0.15">
      <c r="B72"/>
      <c r="C72"/>
      <c r="D72"/>
      <c r="E72"/>
      <c r="F72"/>
      <c r="G72" s="10"/>
      <c r="H72" s="10"/>
      <c r="I72" s="10"/>
    </row>
    <row r="73" spans="1:9" x14ac:dyDescent="0.15">
      <c r="B73"/>
      <c r="C73"/>
      <c r="D73"/>
      <c r="E73"/>
      <c r="F73"/>
      <c r="G73" s="10"/>
      <c r="H73" s="10"/>
      <c r="I73" s="10"/>
    </row>
    <row r="74" spans="1:9" x14ac:dyDescent="0.15">
      <c r="B74"/>
      <c r="C74"/>
      <c r="D74"/>
      <c r="E74"/>
      <c r="F74"/>
      <c r="G74" s="10"/>
      <c r="H74" s="10"/>
      <c r="I74" s="10"/>
    </row>
    <row r="75" spans="1:9" x14ac:dyDescent="0.15">
      <c r="B75"/>
      <c r="C75"/>
      <c r="D75"/>
      <c r="E75"/>
      <c r="F75"/>
      <c r="G75" s="10"/>
      <c r="H75" s="10"/>
      <c r="I75" s="10"/>
    </row>
    <row r="76" spans="1:9" x14ac:dyDescent="0.15">
      <c r="B76"/>
      <c r="C76"/>
      <c r="D76"/>
      <c r="E76"/>
      <c r="F76"/>
      <c r="G76" s="1"/>
      <c r="H76" s="1"/>
      <c r="I76" s="1"/>
    </row>
    <row r="77" spans="1:9" x14ac:dyDescent="0.15">
      <c r="B77"/>
      <c r="C77"/>
      <c r="D77"/>
      <c r="E77"/>
      <c r="F77"/>
      <c r="G77" s="1"/>
      <c r="H77" s="1"/>
      <c r="I77" s="1"/>
    </row>
  </sheetData>
  <hyperlinks>
    <hyperlink ref="A1" location="'Overall ave'!A1" display="(back to front sheet)" xr:uid="{00000000-0004-0000-15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4"/>
  <dimension ref="A1:S102"/>
  <sheetViews>
    <sheetView zoomScale="125" zoomScaleNormal="125" zoomScalePageLayoutView="125" workbookViewId="0"/>
  </sheetViews>
  <sheetFormatPr defaultColWidth="8.76171875" defaultRowHeight="12.75" x14ac:dyDescent="0.15"/>
  <cols>
    <col min="3" max="3" width="9.70703125" customWidth="1"/>
    <col min="6" max="6" width="8.62890625" style="2" customWidth="1"/>
    <col min="8" max="10" width="9.16796875" style="1" customWidth="1"/>
  </cols>
  <sheetData>
    <row r="1" spans="1:19" x14ac:dyDescent="0.15">
      <c r="A1" s="51" t="s">
        <v>164</v>
      </c>
    </row>
    <row r="2" spans="1:19" x14ac:dyDescent="0.15">
      <c r="A2" s="63" t="s">
        <v>39</v>
      </c>
      <c r="B2" s="63" t="s">
        <v>107</v>
      </c>
    </row>
    <row r="3" spans="1:19" x14ac:dyDescent="0.15">
      <c r="A3" s="5" t="s">
        <v>108</v>
      </c>
      <c r="L3" s="5" t="s">
        <v>544</v>
      </c>
    </row>
    <row r="4" spans="1:19" hidden="1" x14ac:dyDescent="0.15">
      <c r="A4" s="9">
        <f>COUNTA(A7:A40)</f>
        <v>33</v>
      </c>
      <c r="B4" s="9">
        <f>COUNTA(A68:A101)</f>
        <v>33</v>
      </c>
      <c r="C4" s="9"/>
      <c r="D4" s="9"/>
      <c r="E4" s="9"/>
      <c r="F4" s="9"/>
      <c r="G4" s="9"/>
      <c r="H4" s="9"/>
      <c r="I4"/>
      <c r="J4" s="9"/>
      <c r="K4" s="9"/>
      <c r="L4" s="9"/>
      <c r="M4" s="9"/>
      <c r="N4" s="9"/>
    </row>
    <row r="5" spans="1:19" x14ac:dyDescent="0.15">
      <c r="A5" s="9"/>
      <c r="B5" s="9"/>
      <c r="C5" s="9"/>
      <c r="D5" s="9"/>
      <c r="E5" s="9"/>
      <c r="F5" s="9"/>
      <c r="G5" s="9"/>
      <c r="H5" s="9"/>
      <c r="I5"/>
      <c r="J5" s="9"/>
    </row>
    <row r="6" spans="1:19" x14ac:dyDescent="0.15">
      <c r="A6" t="s">
        <v>99</v>
      </c>
      <c r="B6" t="s">
        <v>31</v>
      </c>
      <c r="C6" t="s">
        <v>32</v>
      </c>
      <c r="D6" t="s">
        <v>33</v>
      </c>
      <c r="E6" t="s">
        <v>259</v>
      </c>
      <c r="F6" t="s">
        <v>34</v>
      </c>
      <c r="G6" t="s">
        <v>22</v>
      </c>
      <c r="H6" s="2" t="s">
        <v>35</v>
      </c>
      <c r="I6" t="s">
        <v>36</v>
      </c>
      <c r="J6" s="1" t="s">
        <v>195</v>
      </c>
      <c r="K6" s="1" t="s">
        <v>257</v>
      </c>
      <c r="L6" t="s">
        <v>538</v>
      </c>
      <c r="M6" t="s">
        <v>539</v>
      </c>
      <c r="N6" s="1" t="s">
        <v>264</v>
      </c>
    </row>
    <row r="7" spans="1:19" x14ac:dyDescent="0.15">
      <c r="A7">
        <v>1993</v>
      </c>
      <c r="B7">
        <v>18</v>
      </c>
      <c r="C7">
        <v>8</v>
      </c>
      <c r="D7">
        <v>2</v>
      </c>
      <c r="F7">
        <v>25</v>
      </c>
      <c r="H7" s="2"/>
      <c r="I7">
        <f t="shared" ref="I7:I29" si="0">ROUND(F7/(C7-D7),2)</f>
        <v>4.17</v>
      </c>
      <c r="J7" s="11"/>
      <c r="K7" s="1"/>
      <c r="N7">
        <v>4</v>
      </c>
    </row>
    <row r="8" spans="1:19" x14ac:dyDescent="0.15">
      <c r="A8">
        <v>1994</v>
      </c>
      <c r="B8">
        <v>18</v>
      </c>
      <c r="C8">
        <v>11</v>
      </c>
      <c r="D8">
        <v>4</v>
      </c>
      <c r="F8">
        <v>37</v>
      </c>
      <c r="H8" s="2"/>
      <c r="I8">
        <f t="shared" si="0"/>
        <v>5.29</v>
      </c>
      <c r="J8" s="11"/>
      <c r="K8" s="1"/>
      <c r="N8">
        <v>1</v>
      </c>
    </row>
    <row r="9" spans="1:19" x14ac:dyDescent="0.15">
      <c r="A9">
        <v>1995</v>
      </c>
      <c r="B9">
        <v>18</v>
      </c>
      <c r="C9">
        <v>11</v>
      </c>
      <c r="D9">
        <v>6</v>
      </c>
      <c r="E9">
        <v>1</v>
      </c>
      <c r="F9">
        <v>98</v>
      </c>
      <c r="H9" s="2"/>
      <c r="I9">
        <f t="shared" si="0"/>
        <v>19.600000000000001</v>
      </c>
      <c r="J9" s="11">
        <v>33</v>
      </c>
      <c r="K9" t="s">
        <v>335</v>
      </c>
      <c r="N9">
        <v>2</v>
      </c>
      <c r="P9" s="9"/>
      <c r="Q9" s="9"/>
      <c r="S9">
        <v>15</v>
      </c>
    </row>
    <row r="10" spans="1:19" x14ac:dyDescent="0.15">
      <c r="A10">
        <v>1996</v>
      </c>
      <c r="B10">
        <v>18</v>
      </c>
      <c r="C10">
        <v>10</v>
      </c>
      <c r="D10">
        <v>6</v>
      </c>
      <c r="F10">
        <v>100</v>
      </c>
      <c r="H10" s="2"/>
      <c r="I10">
        <f t="shared" si="0"/>
        <v>25</v>
      </c>
      <c r="J10" s="11">
        <v>37</v>
      </c>
      <c r="K10" s="1"/>
      <c r="N10">
        <v>8</v>
      </c>
    </row>
    <row r="11" spans="1:19" x14ac:dyDescent="0.15">
      <c r="A11">
        <v>1997</v>
      </c>
      <c r="B11">
        <v>18</v>
      </c>
      <c r="C11">
        <v>8</v>
      </c>
      <c r="D11">
        <v>4</v>
      </c>
      <c r="F11">
        <v>21</v>
      </c>
      <c r="H11" s="2"/>
      <c r="I11">
        <f t="shared" si="0"/>
        <v>5.25</v>
      </c>
      <c r="J11" s="11">
        <v>10</v>
      </c>
      <c r="K11" s="1" t="s">
        <v>335</v>
      </c>
      <c r="N11">
        <v>7</v>
      </c>
    </row>
    <row r="12" spans="1:19" x14ac:dyDescent="0.15">
      <c r="A12">
        <v>1998</v>
      </c>
      <c r="B12">
        <v>20</v>
      </c>
      <c r="C12">
        <v>11</v>
      </c>
      <c r="D12">
        <v>3</v>
      </c>
      <c r="E12">
        <v>0</v>
      </c>
      <c r="F12">
        <v>167</v>
      </c>
      <c r="H12" s="2"/>
      <c r="I12">
        <f t="shared" si="0"/>
        <v>20.88</v>
      </c>
      <c r="J12" s="11">
        <v>36</v>
      </c>
      <c r="K12" s="1"/>
      <c r="N12">
        <v>2</v>
      </c>
    </row>
    <row r="13" spans="1:19" x14ac:dyDescent="0.15">
      <c r="A13">
        <v>1999</v>
      </c>
      <c r="B13">
        <v>20</v>
      </c>
      <c r="C13">
        <v>10</v>
      </c>
      <c r="D13">
        <v>5</v>
      </c>
      <c r="F13">
        <v>32</v>
      </c>
      <c r="H13" s="2"/>
      <c r="I13">
        <f t="shared" si="0"/>
        <v>6.4</v>
      </c>
      <c r="J13" s="11">
        <v>12</v>
      </c>
      <c r="K13" s="1" t="s">
        <v>333</v>
      </c>
      <c r="N13">
        <v>5</v>
      </c>
    </row>
    <row r="14" spans="1:19" x14ac:dyDescent="0.15">
      <c r="A14">
        <v>2000</v>
      </c>
      <c r="B14">
        <v>16</v>
      </c>
      <c r="C14">
        <v>9</v>
      </c>
      <c r="D14">
        <v>3</v>
      </c>
      <c r="F14">
        <v>73</v>
      </c>
      <c r="H14" s="2"/>
      <c r="I14">
        <f t="shared" si="0"/>
        <v>12.17</v>
      </c>
      <c r="J14" s="11">
        <v>33</v>
      </c>
      <c r="K14" s="1"/>
      <c r="N14">
        <v>6</v>
      </c>
    </row>
    <row r="15" spans="1:19" x14ac:dyDescent="0.15">
      <c r="A15">
        <v>2001</v>
      </c>
      <c r="B15">
        <v>11</v>
      </c>
      <c r="C15">
        <v>6</v>
      </c>
      <c r="D15">
        <v>4</v>
      </c>
      <c r="E15">
        <v>0</v>
      </c>
      <c r="F15">
        <v>11</v>
      </c>
      <c r="H15" s="2"/>
      <c r="I15">
        <f t="shared" si="0"/>
        <v>5.5</v>
      </c>
      <c r="J15" s="11">
        <v>6</v>
      </c>
      <c r="K15" s="1" t="s">
        <v>333</v>
      </c>
      <c r="N15" s="11">
        <v>1</v>
      </c>
    </row>
    <row r="16" spans="1:19" x14ac:dyDescent="0.15">
      <c r="A16">
        <v>2002</v>
      </c>
      <c r="B16">
        <v>15</v>
      </c>
      <c r="C16">
        <v>13</v>
      </c>
      <c r="D16">
        <v>8</v>
      </c>
      <c r="E16">
        <v>0</v>
      </c>
      <c r="F16">
        <v>40</v>
      </c>
      <c r="H16" s="2"/>
      <c r="I16">
        <f t="shared" si="0"/>
        <v>8</v>
      </c>
      <c r="J16" s="11">
        <v>15</v>
      </c>
      <c r="K16" s="1"/>
      <c r="N16" s="11">
        <v>3</v>
      </c>
    </row>
    <row r="17" spans="1:14" x14ac:dyDescent="0.15">
      <c r="A17">
        <v>2003</v>
      </c>
      <c r="B17">
        <v>15</v>
      </c>
      <c r="C17">
        <v>7</v>
      </c>
      <c r="D17">
        <v>3</v>
      </c>
      <c r="E17">
        <v>2</v>
      </c>
      <c r="F17">
        <v>23</v>
      </c>
      <c r="H17" s="2"/>
      <c r="I17">
        <f t="shared" si="0"/>
        <v>5.75</v>
      </c>
      <c r="J17" s="11">
        <v>19</v>
      </c>
      <c r="K17" s="1"/>
      <c r="N17" s="11">
        <v>4</v>
      </c>
    </row>
    <row r="18" spans="1:14" x14ac:dyDescent="0.15">
      <c r="A18">
        <v>2004</v>
      </c>
      <c r="B18">
        <v>21</v>
      </c>
      <c r="C18">
        <v>20</v>
      </c>
      <c r="D18">
        <v>1</v>
      </c>
      <c r="E18">
        <v>2</v>
      </c>
      <c r="F18">
        <v>277</v>
      </c>
      <c r="H18" s="11">
        <v>1</v>
      </c>
      <c r="I18">
        <f t="shared" si="0"/>
        <v>14.58</v>
      </c>
      <c r="J18" s="11">
        <v>61</v>
      </c>
      <c r="K18" s="1"/>
      <c r="N18" s="11">
        <v>2</v>
      </c>
    </row>
    <row r="19" spans="1:14" x14ac:dyDescent="0.15">
      <c r="A19">
        <v>2005</v>
      </c>
      <c r="B19">
        <v>23</v>
      </c>
      <c r="C19">
        <v>23</v>
      </c>
      <c r="D19">
        <v>1</v>
      </c>
      <c r="E19">
        <v>0</v>
      </c>
      <c r="F19">
        <v>632</v>
      </c>
      <c r="H19" s="11">
        <v>6</v>
      </c>
      <c r="I19">
        <f t="shared" si="0"/>
        <v>28.73</v>
      </c>
      <c r="J19" s="11">
        <v>80</v>
      </c>
      <c r="K19" s="1"/>
      <c r="N19" s="11">
        <v>8</v>
      </c>
    </row>
    <row r="20" spans="1:14" x14ac:dyDescent="0.15">
      <c r="A20">
        <v>2006</v>
      </c>
      <c r="B20">
        <v>17</v>
      </c>
      <c r="C20">
        <v>17</v>
      </c>
      <c r="D20">
        <v>3</v>
      </c>
      <c r="E20">
        <v>2</v>
      </c>
      <c r="F20">
        <v>221</v>
      </c>
      <c r="H20" s="11">
        <v>2</v>
      </c>
      <c r="I20">
        <f t="shared" si="0"/>
        <v>15.79</v>
      </c>
      <c r="J20" s="11">
        <v>57</v>
      </c>
      <c r="K20" s="1"/>
      <c r="N20" s="11">
        <v>6</v>
      </c>
    </row>
    <row r="21" spans="1:14" x14ac:dyDescent="0.15">
      <c r="A21">
        <v>2007</v>
      </c>
      <c r="B21" s="9">
        <v>17</v>
      </c>
      <c r="C21" s="9">
        <v>16</v>
      </c>
      <c r="D21" s="9">
        <v>0</v>
      </c>
      <c r="E21" s="9">
        <v>1</v>
      </c>
      <c r="F21" s="9">
        <v>368</v>
      </c>
      <c r="G21" s="9"/>
      <c r="H21" s="13">
        <v>3</v>
      </c>
      <c r="I21">
        <f t="shared" si="0"/>
        <v>23</v>
      </c>
      <c r="J21" s="11">
        <v>67</v>
      </c>
      <c r="K21" s="1"/>
      <c r="N21" s="11">
        <v>3</v>
      </c>
    </row>
    <row r="22" spans="1:14" x14ac:dyDescent="0.15">
      <c r="A22">
        <v>2008</v>
      </c>
      <c r="B22" s="9">
        <v>21</v>
      </c>
      <c r="C22" s="9">
        <v>19</v>
      </c>
      <c r="D22" s="9">
        <v>2</v>
      </c>
      <c r="E22" s="9">
        <v>5</v>
      </c>
      <c r="F22" s="9">
        <v>145</v>
      </c>
      <c r="G22" s="9"/>
      <c r="H22" s="13"/>
      <c r="I22">
        <f t="shared" si="0"/>
        <v>8.5299999999999994</v>
      </c>
      <c r="J22" s="11">
        <v>20</v>
      </c>
      <c r="K22" s="1"/>
      <c r="N22" s="11">
        <v>7</v>
      </c>
    </row>
    <row r="23" spans="1:14" x14ac:dyDescent="0.15">
      <c r="A23">
        <v>2009</v>
      </c>
      <c r="B23" s="11">
        <v>22</v>
      </c>
      <c r="C23">
        <v>14</v>
      </c>
      <c r="D23">
        <v>3</v>
      </c>
      <c r="E23">
        <v>4</v>
      </c>
      <c r="F23">
        <v>117</v>
      </c>
      <c r="H23" s="11"/>
      <c r="I23">
        <f t="shared" si="0"/>
        <v>10.64</v>
      </c>
      <c r="J23" s="11">
        <v>25</v>
      </c>
      <c r="K23" s="1"/>
      <c r="N23" s="11">
        <v>7</v>
      </c>
    </row>
    <row r="24" spans="1:14" x14ac:dyDescent="0.15">
      <c r="A24">
        <v>2010</v>
      </c>
      <c r="B24" s="11">
        <v>21</v>
      </c>
      <c r="C24">
        <v>11</v>
      </c>
      <c r="D24">
        <v>7</v>
      </c>
      <c r="E24">
        <v>2</v>
      </c>
      <c r="F24">
        <v>201</v>
      </c>
      <c r="H24" s="11">
        <v>1</v>
      </c>
      <c r="I24">
        <f t="shared" si="0"/>
        <v>50.25</v>
      </c>
      <c r="J24" s="11">
        <v>54</v>
      </c>
      <c r="K24" s="1"/>
      <c r="N24" s="11">
        <v>5</v>
      </c>
    </row>
    <row r="25" spans="1:14" x14ac:dyDescent="0.15">
      <c r="A25">
        <v>2011</v>
      </c>
      <c r="B25" s="11">
        <v>23</v>
      </c>
      <c r="C25">
        <v>7</v>
      </c>
      <c r="D25">
        <v>4</v>
      </c>
      <c r="E25">
        <v>1</v>
      </c>
      <c r="F25">
        <v>32</v>
      </c>
      <c r="H25" s="11"/>
      <c r="I25">
        <f t="shared" si="0"/>
        <v>10.67</v>
      </c>
      <c r="J25" s="11">
        <v>14</v>
      </c>
      <c r="K25" s="1"/>
      <c r="L25">
        <v>2</v>
      </c>
      <c r="M25">
        <v>0</v>
      </c>
      <c r="N25" s="11">
        <v>2</v>
      </c>
    </row>
    <row r="26" spans="1:14" x14ac:dyDescent="0.15">
      <c r="A26">
        <v>2012</v>
      </c>
      <c r="B26" s="11">
        <v>16</v>
      </c>
      <c r="C26">
        <v>13</v>
      </c>
      <c r="D26">
        <v>3</v>
      </c>
      <c r="E26">
        <v>1</v>
      </c>
      <c r="F26">
        <v>139</v>
      </c>
      <c r="H26" s="11"/>
      <c r="I26">
        <f t="shared" si="0"/>
        <v>13.9</v>
      </c>
      <c r="J26" s="11">
        <v>27</v>
      </c>
      <c r="K26" s="1"/>
      <c r="L26">
        <v>3</v>
      </c>
      <c r="M26">
        <v>0</v>
      </c>
      <c r="N26" s="11">
        <v>3</v>
      </c>
    </row>
    <row r="27" spans="1:14" x14ac:dyDescent="0.15">
      <c r="A27">
        <v>2013</v>
      </c>
      <c r="B27">
        <v>25</v>
      </c>
      <c r="C27">
        <v>10</v>
      </c>
      <c r="D27">
        <v>1</v>
      </c>
      <c r="E27">
        <v>2</v>
      </c>
      <c r="F27">
        <v>66</v>
      </c>
      <c r="H27" s="11"/>
      <c r="I27">
        <f t="shared" si="0"/>
        <v>7.33</v>
      </c>
      <c r="J27" s="11">
        <v>27</v>
      </c>
      <c r="K27" s="1"/>
      <c r="L27">
        <v>8</v>
      </c>
      <c r="M27">
        <v>1</v>
      </c>
      <c r="N27" s="11">
        <v>9</v>
      </c>
    </row>
    <row r="28" spans="1:14" x14ac:dyDescent="0.15">
      <c r="A28">
        <v>2014</v>
      </c>
      <c r="B28" s="11">
        <v>16</v>
      </c>
      <c r="C28">
        <v>10</v>
      </c>
      <c r="D28">
        <v>7</v>
      </c>
      <c r="E28">
        <v>0</v>
      </c>
      <c r="F28">
        <v>52</v>
      </c>
      <c r="H28" s="11"/>
      <c r="I28">
        <f t="shared" si="0"/>
        <v>17.329999999999998</v>
      </c>
      <c r="J28" s="11">
        <v>14</v>
      </c>
      <c r="K28" s="1"/>
      <c r="L28">
        <v>2</v>
      </c>
      <c r="M28">
        <v>0</v>
      </c>
      <c r="N28" s="11">
        <v>2</v>
      </c>
    </row>
    <row r="29" spans="1:14" x14ac:dyDescent="0.15">
      <c r="A29">
        <v>2015</v>
      </c>
      <c r="B29" s="11">
        <v>21</v>
      </c>
      <c r="C29">
        <v>6</v>
      </c>
      <c r="D29">
        <v>2</v>
      </c>
      <c r="E29">
        <v>2</v>
      </c>
      <c r="F29">
        <v>13</v>
      </c>
      <c r="H29" s="11"/>
      <c r="I29">
        <f t="shared" si="0"/>
        <v>3.25</v>
      </c>
      <c r="J29" s="11">
        <v>10</v>
      </c>
      <c r="K29" s="1"/>
      <c r="L29">
        <v>6</v>
      </c>
      <c r="M29">
        <v>0</v>
      </c>
      <c r="N29" s="11">
        <v>6</v>
      </c>
    </row>
    <row r="30" spans="1:14" x14ac:dyDescent="0.15">
      <c r="A30">
        <v>2016</v>
      </c>
      <c r="B30">
        <v>21</v>
      </c>
      <c r="C30">
        <v>6</v>
      </c>
      <c r="D30">
        <v>5</v>
      </c>
      <c r="E30">
        <v>0</v>
      </c>
      <c r="F30">
        <v>44</v>
      </c>
      <c r="G30">
        <v>0</v>
      </c>
      <c r="H30">
        <v>0</v>
      </c>
      <c r="I30" s="10">
        <f>IF(C30-D30=0,"--",F30/(C30-D30))</f>
        <v>44</v>
      </c>
      <c r="J30">
        <v>11</v>
      </c>
      <c r="K30" s="1"/>
      <c r="L30">
        <v>4</v>
      </c>
      <c r="M30">
        <v>0</v>
      </c>
      <c r="N30" s="11">
        <v>4</v>
      </c>
    </row>
    <row r="31" spans="1:14" x14ac:dyDescent="0.15">
      <c r="A31">
        <v>2017</v>
      </c>
      <c r="B31">
        <v>24</v>
      </c>
      <c r="C31">
        <v>14</v>
      </c>
      <c r="D31">
        <v>5</v>
      </c>
      <c r="E31">
        <v>2</v>
      </c>
      <c r="F31">
        <v>43</v>
      </c>
      <c r="G31">
        <v>0</v>
      </c>
      <c r="H31">
        <v>0</v>
      </c>
      <c r="I31" s="1">
        <v>4.7777777777777777</v>
      </c>
      <c r="J31">
        <v>25</v>
      </c>
      <c r="L31">
        <v>3</v>
      </c>
      <c r="M31">
        <v>0</v>
      </c>
      <c r="N31">
        <v>3</v>
      </c>
    </row>
    <row r="32" spans="1:14" x14ac:dyDescent="0.15">
      <c r="A32">
        <v>2018</v>
      </c>
      <c r="B32">
        <v>21</v>
      </c>
      <c r="C32">
        <v>14</v>
      </c>
      <c r="D32">
        <v>4</v>
      </c>
      <c r="E32">
        <v>4</v>
      </c>
      <c r="F32">
        <v>49</v>
      </c>
      <c r="G32">
        <v>0</v>
      </c>
      <c r="H32">
        <v>0</v>
      </c>
      <c r="I32" s="1">
        <f>IF(C32-D32=0,"--",F32/(C32-D32))</f>
        <v>4.9000000000000004</v>
      </c>
      <c r="J32">
        <v>16</v>
      </c>
      <c r="K32" t="s">
        <v>333</v>
      </c>
      <c r="L32">
        <v>2</v>
      </c>
      <c r="M32">
        <v>0</v>
      </c>
      <c r="N32">
        <v>0</v>
      </c>
    </row>
    <row r="33" spans="1:14" x14ac:dyDescent="0.15">
      <c r="A33">
        <v>2019</v>
      </c>
      <c r="B33">
        <v>22</v>
      </c>
      <c r="C33">
        <v>7</v>
      </c>
      <c r="D33">
        <v>4</v>
      </c>
      <c r="E33">
        <v>1</v>
      </c>
      <c r="F33">
        <v>80</v>
      </c>
      <c r="G33">
        <v>0</v>
      </c>
      <c r="H33">
        <v>0</v>
      </c>
      <c r="I33" s="1">
        <f>IF(C33-D33=0,"--",F33/(C33-D33))</f>
        <v>26.666666666666668</v>
      </c>
      <c r="J33">
        <v>25</v>
      </c>
      <c r="K33" t="s">
        <v>335</v>
      </c>
      <c r="L33">
        <v>2</v>
      </c>
      <c r="M33">
        <v>0</v>
      </c>
      <c r="N33">
        <v>2</v>
      </c>
    </row>
    <row r="34" spans="1:14" x14ac:dyDescent="0.15">
      <c r="A34">
        <v>2020</v>
      </c>
      <c r="B34">
        <v>13</v>
      </c>
      <c r="C34">
        <v>10</v>
      </c>
      <c r="D34">
        <v>2</v>
      </c>
      <c r="E34">
        <v>2</v>
      </c>
      <c r="F34">
        <v>36</v>
      </c>
      <c r="G34">
        <v>0</v>
      </c>
      <c r="H34">
        <v>0</v>
      </c>
      <c r="I34" s="1">
        <f>IF(C34-D34=0,"--",F34/(C34-D34))</f>
        <v>4.5</v>
      </c>
      <c r="J34" s="9">
        <v>17</v>
      </c>
      <c r="K34" s="9" t="s">
        <v>388</v>
      </c>
      <c r="L34">
        <v>1</v>
      </c>
      <c r="M34">
        <v>0</v>
      </c>
      <c r="N34">
        <v>1</v>
      </c>
    </row>
    <row r="35" spans="1:14" x14ac:dyDescent="0.15">
      <c r="A35">
        <v>2021</v>
      </c>
      <c r="B35">
        <v>17</v>
      </c>
      <c r="C35">
        <v>12</v>
      </c>
      <c r="D35">
        <v>8</v>
      </c>
      <c r="E35">
        <v>1</v>
      </c>
      <c r="F35">
        <v>33</v>
      </c>
      <c r="G35">
        <v>0</v>
      </c>
      <c r="H35">
        <v>0</v>
      </c>
      <c r="I35" s="1">
        <f>IF(C35-D35=0,"--",F35/(C35-D35))</f>
        <v>8.25</v>
      </c>
      <c r="J35">
        <v>14</v>
      </c>
      <c r="K35" t="s">
        <v>388</v>
      </c>
      <c r="L35">
        <v>2</v>
      </c>
      <c r="M35">
        <v>2</v>
      </c>
      <c r="N35">
        <v>4</v>
      </c>
    </row>
    <row r="36" spans="1:14" x14ac:dyDescent="0.15">
      <c r="A36">
        <v>2022</v>
      </c>
      <c r="B36">
        <v>18</v>
      </c>
      <c r="C36">
        <v>7</v>
      </c>
      <c r="D36">
        <v>4</v>
      </c>
      <c r="E36">
        <v>2</v>
      </c>
      <c r="F36">
        <v>12</v>
      </c>
      <c r="G36">
        <v>0</v>
      </c>
      <c r="H36">
        <v>0</v>
      </c>
      <c r="I36" s="1">
        <f>IF(C36-D36=0,"--",F36/(C36-D36))</f>
        <v>4</v>
      </c>
      <c r="J36">
        <v>5</v>
      </c>
      <c r="K36" t="s">
        <v>388</v>
      </c>
      <c r="L36">
        <v>2</v>
      </c>
      <c r="M36">
        <v>0</v>
      </c>
      <c r="N36">
        <v>2</v>
      </c>
    </row>
    <row r="37" spans="1:14" x14ac:dyDescent="0.15">
      <c r="A37">
        <v>2023</v>
      </c>
      <c r="B37">
        <v>22</v>
      </c>
      <c r="C37">
        <v>8</v>
      </c>
      <c r="D37">
        <v>4</v>
      </c>
      <c r="E37">
        <v>3</v>
      </c>
      <c r="F37">
        <v>31</v>
      </c>
      <c r="G37">
        <v>0</v>
      </c>
      <c r="H37">
        <v>0</v>
      </c>
      <c r="I37" s="1">
        <f t="shared" ref="I37" si="1">IF(C37-D37=0,"--",F37/(C37-D37))</f>
        <v>7.75</v>
      </c>
      <c r="J37">
        <v>14</v>
      </c>
      <c r="K37" t="s">
        <v>335</v>
      </c>
      <c r="L37">
        <v>4</v>
      </c>
      <c r="M37">
        <v>0</v>
      </c>
      <c r="N37">
        <v>4</v>
      </c>
    </row>
    <row r="38" spans="1:14" x14ac:dyDescent="0.15">
      <c r="A38">
        <v>2024</v>
      </c>
      <c r="B38">
        <v>24</v>
      </c>
      <c r="C38">
        <v>8</v>
      </c>
      <c r="D38">
        <v>2</v>
      </c>
      <c r="E38">
        <v>2</v>
      </c>
      <c r="F38">
        <v>49</v>
      </c>
      <c r="G38">
        <v>0</v>
      </c>
      <c r="H38">
        <v>0</v>
      </c>
      <c r="I38" s="10">
        <f>IF(C38-D38=0,"--",F38/(C38-D38))</f>
        <v>8.1666666666666661</v>
      </c>
      <c r="J38">
        <v>17</v>
      </c>
      <c r="K38" t="s">
        <v>388</v>
      </c>
      <c r="L38">
        <v>1</v>
      </c>
      <c r="M38">
        <v>0</v>
      </c>
      <c r="N38">
        <v>1</v>
      </c>
    </row>
    <row r="39" spans="1:14" x14ac:dyDescent="0.15">
      <c r="A39">
        <v>2025</v>
      </c>
      <c r="B39">
        <v>27</v>
      </c>
      <c r="C39">
        <v>11</v>
      </c>
      <c r="D39">
        <v>8</v>
      </c>
      <c r="E39">
        <v>1</v>
      </c>
      <c r="F39">
        <v>37</v>
      </c>
      <c r="G39">
        <v>0</v>
      </c>
      <c r="H39">
        <v>0</v>
      </c>
      <c r="I39" s="10">
        <f>IF(C39-D39=0,"--",F39/(C39-D39))</f>
        <v>12.333333333333334</v>
      </c>
      <c r="J39">
        <v>9</v>
      </c>
      <c r="K39" t="s">
        <v>335</v>
      </c>
      <c r="L39">
        <v>8</v>
      </c>
      <c r="M39">
        <v>0</v>
      </c>
      <c r="N39">
        <v>8</v>
      </c>
    </row>
    <row r="40" spans="1:14" x14ac:dyDescent="0.15">
      <c r="F40"/>
      <c r="H40" s="11"/>
      <c r="I40"/>
      <c r="J40" s="11"/>
      <c r="K40" s="1"/>
    </row>
    <row r="41" spans="1:14" x14ac:dyDescent="0.15">
      <c r="A41" t="s">
        <v>54</v>
      </c>
      <c r="B41">
        <f t="shared" ref="B41:H41" si="2">SUM(B7:B40)</f>
        <v>639</v>
      </c>
      <c r="C41">
        <f t="shared" si="2"/>
        <v>367</v>
      </c>
      <c r="D41">
        <f t="shared" si="2"/>
        <v>128</v>
      </c>
      <c r="E41">
        <f t="shared" si="2"/>
        <v>43</v>
      </c>
      <c r="F41">
        <f t="shared" si="2"/>
        <v>3304</v>
      </c>
      <c r="G41">
        <f t="shared" si="2"/>
        <v>0</v>
      </c>
      <c r="H41">
        <f t="shared" si="2"/>
        <v>13</v>
      </c>
      <c r="I41" s="1">
        <f>F41/(C41-D41)</f>
        <v>13.824267782426778</v>
      </c>
      <c r="J41" s="11">
        <f>MAX(J7:J40)</f>
        <v>80</v>
      </c>
      <c r="K41" t="str">
        <f>IF(INDEX(K7:K40,MATCH(J41,J7:J40,0),)=0,"",INDEX(K7:K40,MATCH(J41,J7:J40,0),))</f>
        <v/>
      </c>
      <c r="L41">
        <f t="shared" ref="L41:M41" si="3">SUM(L7:L40)</f>
        <v>50</v>
      </c>
      <c r="M41">
        <f t="shared" si="3"/>
        <v>3</v>
      </c>
      <c r="N41">
        <f>SUM(N7:N40)</f>
        <v>132</v>
      </c>
    </row>
    <row r="66" spans="1:10" x14ac:dyDescent="0.15">
      <c r="A66" s="5" t="s">
        <v>118</v>
      </c>
    </row>
    <row r="67" spans="1:10" x14ac:dyDescent="0.15">
      <c r="A67" t="s">
        <v>99</v>
      </c>
      <c r="B67" t="s">
        <v>112</v>
      </c>
      <c r="C67" t="s">
        <v>59</v>
      </c>
      <c r="D67" t="s">
        <v>111</v>
      </c>
      <c r="E67" t="s">
        <v>34</v>
      </c>
      <c r="F67" t="s">
        <v>62</v>
      </c>
      <c r="G67" s="1" t="s">
        <v>115</v>
      </c>
      <c r="H67" s="1" t="s">
        <v>113</v>
      </c>
      <c r="I67" s="1" t="s">
        <v>114</v>
      </c>
      <c r="J67" s="14" t="s">
        <v>61</v>
      </c>
    </row>
    <row r="68" spans="1:10" x14ac:dyDescent="0.15">
      <c r="A68">
        <v>1993</v>
      </c>
      <c r="B68">
        <v>206.4</v>
      </c>
      <c r="C68">
        <v>46</v>
      </c>
      <c r="D68">
        <v>35</v>
      </c>
      <c r="E68">
        <v>578</v>
      </c>
      <c r="F68"/>
      <c r="G68" s="1">
        <f t="shared" ref="G68:G89" si="4">IF(ISERROR(E68/B68),"N/A",E68/B68)</f>
        <v>2.8003875968992249</v>
      </c>
      <c r="H68" s="1">
        <f t="shared" ref="H68:H89" si="5">IF(D68=0,"--",(B68*6)/D68)</f>
        <v>35.382857142857148</v>
      </c>
      <c r="I68" s="1">
        <f t="shared" ref="I68:I89" si="6">IF(D68=0,"--",E68/D68)</f>
        <v>16.514285714285716</v>
      </c>
      <c r="J68" s="14"/>
    </row>
    <row r="69" spans="1:10" x14ac:dyDescent="0.15">
      <c r="A69">
        <v>1994</v>
      </c>
      <c r="B69">
        <v>198</v>
      </c>
      <c r="C69">
        <v>64</v>
      </c>
      <c r="D69">
        <v>37</v>
      </c>
      <c r="E69">
        <v>475</v>
      </c>
      <c r="F69"/>
      <c r="G69" s="1">
        <f t="shared" si="4"/>
        <v>2.3989898989898988</v>
      </c>
      <c r="H69" s="1">
        <f t="shared" si="5"/>
        <v>32.108108108108105</v>
      </c>
      <c r="I69" s="1">
        <f t="shared" si="6"/>
        <v>12.837837837837839</v>
      </c>
      <c r="J69" s="14"/>
    </row>
    <row r="70" spans="1:10" x14ac:dyDescent="0.15">
      <c r="A70">
        <v>1995</v>
      </c>
      <c r="B70">
        <v>131</v>
      </c>
      <c r="C70">
        <v>30</v>
      </c>
      <c r="D70">
        <v>20</v>
      </c>
      <c r="E70">
        <v>350</v>
      </c>
      <c r="F70">
        <v>1</v>
      </c>
      <c r="G70" s="1">
        <f t="shared" si="4"/>
        <v>2.6717557251908395</v>
      </c>
      <c r="H70" s="1">
        <f t="shared" si="5"/>
        <v>39.299999999999997</v>
      </c>
      <c r="I70" s="1">
        <f t="shared" si="6"/>
        <v>17.5</v>
      </c>
      <c r="J70" s="14" t="s">
        <v>110</v>
      </c>
    </row>
    <row r="71" spans="1:10" x14ac:dyDescent="0.15">
      <c r="A71">
        <v>1996</v>
      </c>
      <c r="B71">
        <v>194.2</v>
      </c>
      <c r="C71">
        <v>41</v>
      </c>
      <c r="D71">
        <v>37</v>
      </c>
      <c r="E71">
        <v>695</v>
      </c>
      <c r="F71"/>
      <c r="G71" s="1">
        <f t="shared" si="4"/>
        <v>3.5787847579814627</v>
      </c>
      <c r="H71" s="1">
        <f t="shared" si="5"/>
        <v>31.491891891891886</v>
      </c>
      <c r="I71" s="1">
        <f t="shared" si="6"/>
        <v>18.783783783783782</v>
      </c>
      <c r="J71" s="14"/>
    </row>
    <row r="72" spans="1:10" x14ac:dyDescent="0.15">
      <c r="A72">
        <v>1997</v>
      </c>
      <c r="B72">
        <v>212.3</v>
      </c>
      <c r="C72">
        <v>50</v>
      </c>
      <c r="D72">
        <v>51</v>
      </c>
      <c r="E72">
        <v>581</v>
      </c>
      <c r="F72"/>
      <c r="G72" s="1">
        <f t="shared" si="4"/>
        <v>2.7366933584550162</v>
      </c>
      <c r="H72" s="1">
        <f t="shared" si="5"/>
        <v>24.976470588235298</v>
      </c>
      <c r="I72" s="1">
        <f t="shared" si="6"/>
        <v>11.392156862745098</v>
      </c>
      <c r="J72" s="14"/>
    </row>
    <row r="73" spans="1:10" x14ac:dyDescent="0.15">
      <c r="A73">
        <v>1998</v>
      </c>
      <c r="B73">
        <v>185.2</v>
      </c>
      <c r="C73">
        <v>52</v>
      </c>
      <c r="D73">
        <v>28</v>
      </c>
      <c r="E73">
        <v>466</v>
      </c>
      <c r="F73">
        <v>1</v>
      </c>
      <c r="G73" s="1">
        <f t="shared" si="4"/>
        <v>2.516198704103672</v>
      </c>
      <c r="H73" s="1">
        <f t="shared" si="5"/>
        <v>39.685714285714276</v>
      </c>
      <c r="I73" s="1">
        <f t="shared" si="6"/>
        <v>16.642857142857142</v>
      </c>
      <c r="J73" s="3" t="s">
        <v>11</v>
      </c>
    </row>
    <row r="74" spans="1:10" x14ac:dyDescent="0.15">
      <c r="A74">
        <v>1999</v>
      </c>
      <c r="B74">
        <v>237</v>
      </c>
      <c r="C74">
        <v>63</v>
      </c>
      <c r="D74">
        <v>41</v>
      </c>
      <c r="E74">
        <v>592</v>
      </c>
      <c r="F74">
        <v>3</v>
      </c>
      <c r="G74" s="1">
        <f t="shared" si="4"/>
        <v>2.4978902953586499</v>
      </c>
      <c r="H74" s="1">
        <f t="shared" si="5"/>
        <v>34.68292682926829</v>
      </c>
      <c r="I74" s="1">
        <f t="shared" si="6"/>
        <v>14.439024390243903</v>
      </c>
      <c r="J74" s="3" t="s">
        <v>5</v>
      </c>
    </row>
    <row r="75" spans="1:10" x14ac:dyDescent="0.15">
      <c r="A75">
        <v>2000</v>
      </c>
      <c r="B75">
        <v>166.2</v>
      </c>
      <c r="C75">
        <v>39</v>
      </c>
      <c r="D75">
        <v>27</v>
      </c>
      <c r="E75">
        <v>425</v>
      </c>
      <c r="F75">
        <v>1</v>
      </c>
      <c r="G75" s="1">
        <f t="shared" si="4"/>
        <v>2.5571600481347776</v>
      </c>
      <c r="H75" s="1">
        <f t="shared" si="5"/>
        <v>36.93333333333333</v>
      </c>
      <c r="I75" s="1">
        <f t="shared" si="6"/>
        <v>15.74074074074074</v>
      </c>
      <c r="J75" s="3" t="s">
        <v>3</v>
      </c>
    </row>
    <row r="76" spans="1:10" x14ac:dyDescent="0.15">
      <c r="A76">
        <v>2001</v>
      </c>
      <c r="B76">
        <v>112.1</v>
      </c>
      <c r="C76">
        <v>28</v>
      </c>
      <c r="D76">
        <v>10</v>
      </c>
      <c r="E76">
        <v>296</v>
      </c>
      <c r="F76">
        <v>0</v>
      </c>
      <c r="G76" s="1">
        <f t="shared" si="4"/>
        <v>2.6404995539696703</v>
      </c>
      <c r="H76" s="1">
        <f t="shared" si="5"/>
        <v>67.259999999999991</v>
      </c>
      <c r="I76" s="1">
        <f t="shared" si="6"/>
        <v>29.6</v>
      </c>
      <c r="J76" s="3" t="s">
        <v>72</v>
      </c>
    </row>
    <row r="77" spans="1:10" x14ac:dyDescent="0.15">
      <c r="A77">
        <v>2002</v>
      </c>
      <c r="B77">
        <v>161.1</v>
      </c>
      <c r="C77">
        <v>27</v>
      </c>
      <c r="D77">
        <v>31</v>
      </c>
      <c r="E77">
        <v>495</v>
      </c>
      <c r="F77">
        <v>2</v>
      </c>
      <c r="G77" s="1">
        <f t="shared" si="4"/>
        <v>3.0726256983240225</v>
      </c>
      <c r="H77" s="1">
        <f t="shared" si="5"/>
        <v>31.180645161290318</v>
      </c>
      <c r="I77" s="1">
        <f t="shared" si="6"/>
        <v>15.96774193548387</v>
      </c>
      <c r="J77" s="3" t="s">
        <v>89</v>
      </c>
    </row>
    <row r="78" spans="1:10" x14ac:dyDescent="0.15">
      <c r="A78">
        <v>2003</v>
      </c>
      <c r="B78">
        <v>139.4</v>
      </c>
      <c r="C78">
        <v>24</v>
      </c>
      <c r="D78">
        <v>28</v>
      </c>
      <c r="E78">
        <v>423</v>
      </c>
      <c r="F78">
        <v>1</v>
      </c>
      <c r="G78" s="1">
        <f t="shared" si="4"/>
        <v>3.0344332855093255</v>
      </c>
      <c r="H78" s="1">
        <f t="shared" si="5"/>
        <v>29.871428571428574</v>
      </c>
      <c r="I78" s="1">
        <f t="shared" si="6"/>
        <v>15.107142857142858</v>
      </c>
      <c r="J78" s="3" t="s">
        <v>87</v>
      </c>
    </row>
    <row r="79" spans="1:10" x14ac:dyDescent="0.15">
      <c r="A79">
        <v>2004</v>
      </c>
      <c r="B79">
        <v>205.1</v>
      </c>
      <c r="C79">
        <v>58</v>
      </c>
      <c r="D79">
        <v>50</v>
      </c>
      <c r="E79">
        <v>634</v>
      </c>
      <c r="F79">
        <v>1</v>
      </c>
      <c r="G79" s="1">
        <f t="shared" si="4"/>
        <v>3.0911750365675279</v>
      </c>
      <c r="H79" s="1">
        <f t="shared" si="5"/>
        <v>24.611999999999998</v>
      </c>
      <c r="I79" s="1">
        <f t="shared" si="6"/>
        <v>12.68</v>
      </c>
      <c r="J79" s="3" t="s">
        <v>82</v>
      </c>
    </row>
    <row r="80" spans="1:10" x14ac:dyDescent="0.15">
      <c r="A80">
        <v>2005</v>
      </c>
      <c r="B80">
        <v>213.2</v>
      </c>
      <c r="C80">
        <v>54</v>
      </c>
      <c r="D80">
        <v>61</v>
      </c>
      <c r="E80">
        <v>609</v>
      </c>
      <c r="F80">
        <v>4</v>
      </c>
      <c r="G80" s="1">
        <f t="shared" si="4"/>
        <v>2.856472795497186</v>
      </c>
      <c r="H80" s="1">
        <f t="shared" si="5"/>
        <v>20.970491803278687</v>
      </c>
      <c r="I80" s="1">
        <f t="shared" si="6"/>
        <v>9.9836065573770494</v>
      </c>
      <c r="J80" s="3" t="s">
        <v>75</v>
      </c>
    </row>
    <row r="81" spans="1:10" x14ac:dyDescent="0.15">
      <c r="A81">
        <v>2006</v>
      </c>
      <c r="B81">
        <v>130.1</v>
      </c>
      <c r="C81">
        <v>32</v>
      </c>
      <c r="D81">
        <v>42</v>
      </c>
      <c r="E81">
        <v>369</v>
      </c>
      <c r="F81">
        <v>2</v>
      </c>
      <c r="G81" s="1">
        <f t="shared" si="4"/>
        <v>2.8362797847809378</v>
      </c>
      <c r="H81" s="1">
        <f t="shared" si="5"/>
        <v>18.585714285714282</v>
      </c>
      <c r="I81" s="1">
        <f t="shared" si="6"/>
        <v>8.7857142857142865</v>
      </c>
      <c r="J81" s="3" t="s">
        <v>65</v>
      </c>
    </row>
    <row r="82" spans="1:10" x14ac:dyDescent="0.15">
      <c r="A82">
        <v>2007</v>
      </c>
      <c r="B82">
        <v>123</v>
      </c>
      <c r="C82">
        <v>20</v>
      </c>
      <c r="D82">
        <v>25</v>
      </c>
      <c r="E82">
        <v>401</v>
      </c>
      <c r="F82">
        <v>1</v>
      </c>
      <c r="G82" s="1">
        <f t="shared" si="4"/>
        <v>3.2601626016260163</v>
      </c>
      <c r="H82" s="1">
        <f t="shared" si="5"/>
        <v>29.52</v>
      </c>
      <c r="I82" s="1">
        <f t="shared" si="6"/>
        <v>16.04</v>
      </c>
      <c r="J82" s="3" t="s">
        <v>70</v>
      </c>
    </row>
    <row r="83" spans="1:10" x14ac:dyDescent="0.15">
      <c r="A83">
        <v>2008</v>
      </c>
      <c r="B83">
        <v>165.5</v>
      </c>
      <c r="C83">
        <v>50</v>
      </c>
      <c r="D83">
        <v>39</v>
      </c>
      <c r="E83">
        <v>410</v>
      </c>
      <c r="F83">
        <v>1</v>
      </c>
      <c r="G83" s="1">
        <f t="shared" si="4"/>
        <v>2.4773413897280965</v>
      </c>
      <c r="H83" s="1">
        <f t="shared" si="5"/>
        <v>25.46153846153846</v>
      </c>
      <c r="I83" s="1">
        <f t="shared" si="6"/>
        <v>10.512820512820513</v>
      </c>
      <c r="J83" s="3" t="s">
        <v>19</v>
      </c>
    </row>
    <row r="84" spans="1:10" x14ac:dyDescent="0.15">
      <c r="A84">
        <v>2009</v>
      </c>
      <c r="B84">
        <v>158.30000000000001</v>
      </c>
      <c r="C84">
        <v>37</v>
      </c>
      <c r="D84">
        <v>39</v>
      </c>
      <c r="E84">
        <v>432</v>
      </c>
      <c r="F84">
        <v>2</v>
      </c>
      <c r="G84" s="1">
        <f t="shared" si="4"/>
        <v>2.7289955780164243</v>
      </c>
      <c r="H84" s="1">
        <f t="shared" si="5"/>
        <v>24.353846153846156</v>
      </c>
      <c r="I84" s="1">
        <f t="shared" si="6"/>
        <v>11.076923076923077</v>
      </c>
      <c r="J84" s="3" t="s">
        <v>25</v>
      </c>
    </row>
    <row r="85" spans="1:10" x14ac:dyDescent="0.15">
      <c r="A85">
        <v>2010</v>
      </c>
      <c r="B85">
        <v>153.4</v>
      </c>
      <c r="C85">
        <v>31</v>
      </c>
      <c r="D85">
        <v>35</v>
      </c>
      <c r="E85">
        <v>478</v>
      </c>
      <c r="F85">
        <v>1</v>
      </c>
      <c r="G85" s="1">
        <f t="shared" si="4"/>
        <v>3.1160365058670143</v>
      </c>
      <c r="H85" s="1">
        <f t="shared" si="5"/>
        <v>26.297142857142859</v>
      </c>
      <c r="I85" s="1">
        <f t="shared" si="6"/>
        <v>13.657142857142857</v>
      </c>
      <c r="J85" s="3" t="s">
        <v>184</v>
      </c>
    </row>
    <row r="86" spans="1:10" x14ac:dyDescent="0.15">
      <c r="A86">
        <v>2011</v>
      </c>
      <c r="B86">
        <v>145.4</v>
      </c>
      <c r="C86">
        <v>34</v>
      </c>
      <c r="D86">
        <v>36</v>
      </c>
      <c r="E86">
        <v>420</v>
      </c>
      <c r="F86">
        <v>1</v>
      </c>
      <c r="G86" s="1">
        <f t="shared" si="4"/>
        <v>2.8885832187070148</v>
      </c>
      <c r="H86" s="1">
        <f t="shared" si="5"/>
        <v>24.233333333333334</v>
      </c>
      <c r="I86" s="1">
        <f t="shared" si="6"/>
        <v>11.666666666666666</v>
      </c>
      <c r="J86" s="3" t="s">
        <v>185</v>
      </c>
    </row>
    <row r="87" spans="1:10" x14ac:dyDescent="0.15">
      <c r="A87">
        <v>2012</v>
      </c>
      <c r="B87">
        <v>139.6</v>
      </c>
      <c r="C87">
        <v>38</v>
      </c>
      <c r="D87">
        <v>38</v>
      </c>
      <c r="E87">
        <v>388</v>
      </c>
      <c r="F87">
        <v>4</v>
      </c>
      <c r="G87" s="1">
        <f t="shared" si="4"/>
        <v>2.7793696275071635</v>
      </c>
      <c r="H87" s="1">
        <f t="shared" si="5"/>
        <v>22.042105263157893</v>
      </c>
      <c r="I87" s="1">
        <f t="shared" si="6"/>
        <v>10.210526315789474</v>
      </c>
      <c r="J87" s="3" t="s">
        <v>109</v>
      </c>
    </row>
    <row r="88" spans="1:10" x14ac:dyDescent="0.15">
      <c r="A88">
        <v>2013</v>
      </c>
      <c r="B88">
        <v>223.4</v>
      </c>
      <c r="C88">
        <v>49</v>
      </c>
      <c r="D88">
        <v>41</v>
      </c>
      <c r="E88">
        <v>747</v>
      </c>
      <c r="F88">
        <v>1</v>
      </c>
      <c r="G88" s="1">
        <f t="shared" si="4"/>
        <v>3.343777976723366</v>
      </c>
      <c r="H88" s="1">
        <f t="shared" si="5"/>
        <v>32.692682926829271</v>
      </c>
      <c r="I88" s="1">
        <f t="shared" si="6"/>
        <v>18.219512195121951</v>
      </c>
      <c r="J88" s="3" t="s">
        <v>3</v>
      </c>
    </row>
    <row r="89" spans="1:10" x14ac:dyDescent="0.15">
      <c r="A89">
        <v>2014</v>
      </c>
      <c r="B89">
        <v>132.80000000000001</v>
      </c>
      <c r="C89">
        <v>37</v>
      </c>
      <c r="D89">
        <v>36</v>
      </c>
      <c r="E89">
        <v>372</v>
      </c>
      <c r="F89">
        <v>1</v>
      </c>
      <c r="G89" s="1">
        <f t="shared" si="4"/>
        <v>2.8012048192771082</v>
      </c>
      <c r="H89" s="1">
        <f t="shared" si="5"/>
        <v>22.133333333333336</v>
      </c>
      <c r="I89" s="1">
        <f t="shared" si="6"/>
        <v>10.333333333333334</v>
      </c>
      <c r="J89" s="3" t="s">
        <v>230</v>
      </c>
    </row>
    <row r="90" spans="1:10" x14ac:dyDescent="0.15">
      <c r="A90">
        <v>2015</v>
      </c>
      <c r="B90">
        <v>168.6</v>
      </c>
      <c r="C90">
        <v>41</v>
      </c>
      <c r="D90">
        <v>37</v>
      </c>
      <c r="E90">
        <v>487</v>
      </c>
      <c r="F90">
        <v>2</v>
      </c>
      <c r="G90" s="1">
        <f>IF(ISERROR(E90/B90),"N/A",E90/B90)</f>
        <v>2.8884934756820879</v>
      </c>
      <c r="H90" s="1">
        <f>IF(D90=0,"--",(B90*6)/D90)</f>
        <v>27.340540540540538</v>
      </c>
      <c r="I90" s="1">
        <f>IF(D90=0,"--",E90/D90)</f>
        <v>13.162162162162161</v>
      </c>
      <c r="J90" s="3" t="s">
        <v>170</v>
      </c>
    </row>
    <row r="91" spans="1:10" x14ac:dyDescent="0.15">
      <c r="A91">
        <v>2016</v>
      </c>
      <c r="B91" s="25">
        <v>175.3</v>
      </c>
      <c r="C91">
        <v>44</v>
      </c>
      <c r="D91">
        <v>43</v>
      </c>
      <c r="E91">
        <v>590</v>
      </c>
      <c r="F91">
        <v>1</v>
      </c>
      <c r="G91" s="10">
        <f>IF(ISERROR(E91/B91),"N/A",E91/B91)</f>
        <v>3.3656588705077009</v>
      </c>
      <c r="H91" s="10">
        <f>IF(ISERROR((B91*6)/D91),"N/A",(B91*6)/D91)</f>
        <v>24.460465116279074</v>
      </c>
      <c r="I91" s="10">
        <f>IF(ISERROR(E91/D91),"N/A",E91/D91)</f>
        <v>13.720930232558139</v>
      </c>
      <c r="J91" s="3" t="s">
        <v>70</v>
      </c>
    </row>
    <row r="92" spans="1:10" x14ac:dyDescent="0.15">
      <c r="A92">
        <v>2017</v>
      </c>
      <c r="B92">
        <v>215.2</v>
      </c>
      <c r="C92">
        <v>51</v>
      </c>
      <c r="D92">
        <v>53</v>
      </c>
      <c r="E92">
        <v>694</v>
      </c>
      <c r="F92">
        <v>2</v>
      </c>
      <c r="G92" s="1">
        <v>3.2249070631970262</v>
      </c>
      <c r="H92" s="1">
        <v>24.362264150943393</v>
      </c>
      <c r="I92" s="1">
        <v>13.09433962264151</v>
      </c>
      <c r="J92" s="3" t="s">
        <v>327</v>
      </c>
    </row>
    <row r="93" spans="1:10" x14ac:dyDescent="0.15">
      <c r="A93">
        <v>2018</v>
      </c>
      <c r="B93" s="25">
        <v>182.0667</v>
      </c>
      <c r="C93" s="11">
        <v>40</v>
      </c>
      <c r="D93" s="11">
        <v>37</v>
      </c>
      <c r="E93" s="11">
        <v>624</v>
      </c>
      <c r="F93" s="11">
        <v>1</v>
      </c>
      <c r="G93" s="1">
        <f t="shared" ref="G93:G99" si="7">IF(ISERROR(E93/B93),"N/A",E93/B93)</f>
        <v>3.4273153739810742</v>
      </c>
      <c r="H93" s="1">
        <f t="shared" ref="H93:H99" si="8">IF(ISERROR((B93*6)/D93),"N/A",(B93*6)/D93)</f>
        <v>29.524329729729732</v>
      </c>
      <c r="I93" s="1">
        <f>IF(ISERROR(E93/D93),"N/A",E93/D93)</f>
        <v>16.864864864864863</v>
      </c>
      <c r="J93" s="3" t="s">
        <v>392</v>
      </c>
    </row>
    <row r="94" spans="1:10" x14ac:dyDescent="0.15">
      <c r="A94">
        <v>2019</v>
      </c>
      <c r="B94">
        <v>190.9</v>
      </c>
      <c r="C94">
        <v>61</v>
      </c>
      <c r="D94">
        <v>48</v>
      </c>
      <c r="E94">
        <v>498</v>
      </c>
      <c r="F94">
        <v>2</v>
      </c>
      <c r="G94" s="10">
        <f t="shared" si="7"/>
        <v>2.6086956521739131</v>
      </c>
      <c r="H94" s="10">
        <f t="shared" si="8"/>
        <v>23.862500000000001</v>
      </c>
      <c r="I94" s="10">
        <f>IF(ISERROR(E94/D94),"N/A",E94/D94)</f>
        <v>10.375</v>
      </c>
      <c r="J94" s="3" t="s">
        <v>404</v>
      </c>
    </row>
    <row r="95" spans="1:10" x14ac:dyDescent="0.15">
      <c r="A95">
        <v>2020</v>
      </c>
      <c r="B95" s="25">
        <v>119</v>
      </c>
      <c r="C95">
        <v>21</v>
      </c>
      <c r="D95">
        <v>21</v>
      </c>
      <c r="E95">
        <v>431</v>
      </c>
      <c r="F95">
        <v>0</v>
      </c>
      <c r="G95" s="10">
        <f t="shared" si="7"/>
        <v>3.6218487394957983</v>
      </c>
      <c r="H95" s="10">
        <f t="shared" si="8"/>
        <v>34</v>
      </c>
      <c r="I95" s="10">
        <f>IF(ISERROR(E95/D95),"N/A",E95/D95)</f>
        <v>20.523809523809526</v>
      </c>
      <c r="J95" s="3" t="s">
        <v>447</v>
      </c>
    </row>
    <row r="96" spans="1:10" x14ac:dyDescent="0.15">
      <c r="A96">
        <v>2021</v>
      </c>
      <c r="B96" s="25">
        <v>157.97</v>
      </c>
      <c r="C96">
        <v>34</v>
      </c>
      <c r="D96">
        <v>37</v>
      </c>
      <c r="E96">
        <v>541</v>
      </c>
      <c r="F96">
        <v>1</v>
      </c>
      <c r="G96" s="10">
        <f t="shared" si="7"/>
        <v>3.4247008925745397</v>
      </c>
      <c r="H96" s="10">
        <f t="shared" si="8"/>
        <v>25.616756756756754</v>
      </c>
      <c r="I96" s="10">
        <f>IF(ISERROR(E96/D96),"N/A",E96/D96)</f>
        <v>14.621621621621621</v>
      </c>
      <c r="J96" s="3" t="s">
        <v>469</v>
      </c>
    </row>
    <row r="97" spans="1:10" x14ac:dyDescent="0.15">
      <c r="A97">
        <v>2022</v>
      </c>
      <c r="B97">
        <v>115.42999999999999</v>
      </c>
      <c r="C97">
        <v>26</v>
      </c>
      <c r="D97">
        <v>23</v>
      </c>
      <c r="E97">
        <v>467</v>
      </c>
      <c r="F97">
        <v>0</v>
      </c>
      <c r="G97" s="10">
        <f t="shared" si="7"/>
        <v>4.0457420081434634</v>
      </c>
      <c r="H97" s="10">
        <f t="shared" si="8"/>
        <v>30.112173913043474</v>
      </c>
      <c r="I97" s="10">
        <f>IF(ISERROR(E97/D97),"N/A",E97/D97)</f>
        <v>20.304347826086957</v>
      </c>
      <c r="J97" s="3" t="s">
        <v>503</v>
      </c>
    </row>
    <row r="98" spans="1:10" x14ac:dyDescent="0.15">
      <c r="A98">
        <v>2023</v>
      </c>
      <c r="B98">
        <v>149.5</v>
      </c>
      <c r="C98">
        <v>36</v>
      </c>
      <c r="D98">
        <v>22</v>
      </c>
      <c r="E98">
        <v>523</v>
      </c>
      <c r="F98">
        <v>0</v>
      </c>
      <c r="G98" s="10">
        <f t="shared" si="7"/>
        <v>3.4983277591973243</v>
      </c>
      <c r="H98" s="10">
        <f t="shared" si="8"/>
        <v>40.772727272727273</v>
      </c>
      <c r="I98" s="10">
        <f t="shared" ref="I98:I99" si="9">IF(ISERROR(E98/D98),"N/A",E98/D98)</f>
        <v>23.772727272727273</v>
      </c>
      <c r="J98" s="3" t="s">
        <v>504</v>
      </c>
    </row>
    <row r="99" spans="1:10" x14ac:dyDescent="0.15">
      <c r="A99">
        <v>2024</v>
      </c>
      <c r="B99">
        <v>153</v>
      </c>
      <c r="C99">
        <v>33</v>
      </c>
      <c r="D99">
        <v>23</v>
      </c>
      <c r="E99">
        <v>573</v>
      </c>
      <c r="F99">
        <v>0</v>
      </c>
      <c r="G99" s="10">
        <f t="shared" si="7"/>
        <v>3.7450980392156863</v>
      </c>
      <c r="H99" s="10">
        <f t="shared" si="8"/>
        <v>39.913043478260867</v>
      </c>
      <c r="I99" s="10">
        <f t="shared" si="9"/>
        <v>24.913043478260871</v>
      </c>
      <c r="J99" s="3" t="s">
        <v>596</v>
      </c>
    </row>
    <row r="100" spans="1:10" x14ac:dyDescent="0.15">
      <c r="A100">
        <v>2025</v>
      </c>
      <c r="B100">
        <v>154</v>
      </c>
      <c r="C100">
        <v>22</v>
      </c>
      <c r="D100">
        <v>28</v>
      </c>
      <c r="E100">
        <v>608</v>
      </c>
      <c r="F100">
        <v>1</v>
      </c>
      <c r="G100" s="10">
        <f>IF(ISERROR(E100/B100),"N/A",E100/B100)</f>
        <v>3.948051948051948</v>
      </c>
      <c r="H100" s="10">
        <f>IF(ISERROR((B100*6)/D100),"N/A",(B100*6)/D100)</f>
        <v>33</v>
      </c>
      <c r="I100" s="10">
        <f>IF(ISERROR(E100/D100),"N/A",E100/D100)</f>
        <v>21.714285714285715</v>
      </c>
      <c r="J100" s="3" t="s">
        <v>611</v>
      </c>
    </row>
    <row r="101" spans="1:10" x14ac:dyDescent="0.15">
      <c r="F101"/>
      <c r="G101" s="1"/>
      <c r="J101" s="14"/>
    </row>
    <row r="102" spans="1:10" x14ac:dyDescent="0.15">
      <c r="A102" t="s">
        <v>55</v>
      </c>
      <c r="B102" s="11">
        <f>SUM(B68:B101)</f>
        <v>5513.6667000000007</v>
      </c>
      <c r="C102">
        <f>SUM(C68:C101)</f>
        <v>1313</v>
      </c>
      <c r="D102">
        <f>SUM(D68:D101)</f>
        <v>1159</v>
      </c>
      <c r="E102">
        <f>SUM(E68:E101)</f>
        <v>16672</v>
      </c>
      <c r="F102">
        <f>SUM(F68:F101)</f>
        <v>38</v>
      </c>
      <c r="G102" s="1">
        <f>E102/B102</f>
        <v>3.0237591256649585</v>
      </c>
      <c r="H102" s="1">
        <f>(B102*6)/D102</f>
        <v>28.543572217428821</v>
      </c>
      <c r="I102" s="1">
        <f>E102/D102</f>
        <v>14.384814495254529</v>
      </c>
      <c r="J102" s="14" t="s">
        <v>110</v>
      </c>
    </row>
  </sheetData>
  <phoneticPr fontId="3" type="noConversion"/>
  <hyperlinks>
    <hyperlink ref="A1" location="'Overall ave'!A1" display="(back to front sheet)" xr:uid="{00000000-0004-0000-1600-000000000000}"/>
  </hyperlinks>
  <pageMargins left="0.75" right="0.75" top="1" bottom="1" header="0.5" footer="0.5"/>
  <pageSetup paperSize="9" orientation="portrait" horizontalDpi="4294967292" verticalDpi="429496729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BCA4-6715-5C4B-A2C5-D86C13E98EF1}">
  <dimension ref="A1:O92"/>
  <sheetViews>
    <sheetView zoomScale="126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  <col min="12" max="12" width="11.0546875" customWidth="1"/>
  </cols>
  <sheetData>
    <row r="1" spans="1:15" x14ac:dyDescent="0.15">
      <c r="A1" s="19" t="s">
        <v>164</v>
      </c>
    </row>
    <row r="2" spans="1:15" x14ac:dyDescent="0.15">
      <c r="A2" s="5" t="s">
        <v>462</v>
      </c>
      <c r="B2" s="5" t="s">
        <v>463</v>
      </c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f>COUNTA(A7:A11)</f>
        <v>4</v>
      </c>
      <c r="B4" s="9">
        <f>COUNTA(A38:A42)</f>
        <v>4</v>
      </c>
      <c r="C4" s="9">
        <f>COUNTA(A88:A91)</f>
        <v>3</v>
      </c>
      <c r="J4" s="9"/>
      <c r="K4" s="9"/>
      <c r="M4" s="9"/>
      <c r="N4" s="9"/>
      <c r="O4" s="9"/>
    </row>
    <row r="5" spans="1:15" x14ac:dyDescent="0.15">
      <c r="A5" s="9"/>
      <c r="F5"/>
      <c r="O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3" t="s">
        <v>564</v>
      </c>
      <c r="M6" t="s">
        <v>538</v>
      </c>
      <c r="N6" t="s">
        <v>539</v>
      </c>
      <c r="O6" s="9" t="s">
        <v>264</v>
      </c>
    </row>
    <row r="7" spans="1:15" x14ac:dyDescent="0.15">
      <c r="A7">
        <v>2022</v>
      </c>
      <c r="B7">
        <v>6</v>
      </c>
      <c r="C7">
        <v>6</v>
      </c>
      <c r="D7">
        <v>1</v>
      </c>
      <c r="E7">
        <v>0</v>
      </c>
      <c r="F7">
        <v>110</v>
      </c>
      <c r="G7">
        <v>0</v>
      </c>
      <c r="H7">
        <v>0</v>
      </c>
      <c r="I7" s="1">
        <f>IF(C7-D7=0,"--",F7/(C7-D7))</f>
        <v>22</v>
      </c>
      <c r="J7">
        <v>30</v>
      </c>
      <c r="K7" t="s">
        <v>388</v>
      </c>
      <c r="M7">
        <v>1</v>
      </c>
      <c r="N7">
        <v>1</v>
      </c>
      <c r="O7">
        <f>SUM(M7:N7)</f>
        <v>2</v>
      </c>
    </row>
    <row r="8" spans="1:15" x14ac:dyDescent="0.15">
      <c r="A8">
        <v>2023</v>
      </c>
      <c r="B8">
        <v>16</v>
      </c>
      <c r="C8">
        <v>17</v>
      </c>
      <c r="D8">
        <v>4</v>
      </c>
      <c r="E8">
        <v>1</v>
      </c>
      <c r="F8">
        <v>606</v>
      </c>
      <c r="G8">
        <v>0</v>
      </c>
      <c r="H8">
        <v>7</v>
      </c>
      <c r="I8" s="1">
        <f>IF(C8-D8=0,"--",F8/(C8-D8))</f>
        <v>46.615384615384613</v>
      </c>
      <c r="J8">
        <v>72</v>
      </c>
      <c r="K8" t="s">
        <v>335</v>
      </c>
      <c r="M8">
        <v>8</v>
      </c>
      <c r="N8">
        <v>1</v>
      </c>
      <c r="O8">
        <f t="shared" ref="O8:O10" si="0">SUM(M8:N8)</f>
        <v>9</v>
      </c>
    </row>
    <row r="9" spans="1:15" x14ac:dyDescent="0.15">
      <c r="A9">
        <v>2024</v>
      </c>
      <c r="B9">
        <v>22</v>
      </c>
      <c r="C9">
        <v>22</v>
      </c>
      <c r="D9">
        <v>6</v>
      </c>
      <c r="E9">
        <v>0</v>
      </c>
      <c r="F9">
        <v>836</v>
      </c>
      <c r="G9">
        <v>2</v>
      </c>
      <c r="H9">
        <v>4</v>
      </c>
      <c r="I9" s="10">
        <f>IF(C9-D9=0,"--",F9/(C9-D9))</f>
        <v>52.25</v>
      </c>
      <c r="J9">
        <v>115</v>
      </c>
      <c r="K9" t="s">
        <v>335</v>
      </c>
      <c r="L9" t="s">
        <v>571</v>
      </c>
      <c r="M9">
        <v>12</v>
      </c>
      <c r="N9">
        <v>1</v>
      </c>
      <c r="O9">
        <f t="shared" si="0"/>
        <v>13</v>
      </c>
    </row>
    <row r="10" spans="1:15" x14ac:dyDescent="0.15">
      <c r="A10">
        <v>2025</v>
      </c>
      <c r="B10">
        <v>29</v>
      </c>
      <c r="C10">
        <v>24</v>
      </c>
      <c r="D10">
        <v>10</v>
      </c>
      <c r="E10">
        <v>3</v>
      </c>
      <c r="F10">
        <v>1077</v>
      </c>
      <c r="G10">
        <v>5</v>
      </c>
      <c r="H10">
        <v>4</v>
      </c>
      <c r="I10" s="10">
        <f>IF(C10-D10=0,"--",F10/(C10-D10))</f>
        <v>76.928571428571431</v>
      </c>
      <c r="J10">
        <v>141</v>
      </c>
      <c r="K10" t="s">
        <v>335</v>
      </c>
      <c r="L10" t="s">
        <v>518</v>
      </c>
      <c r="M10">
        <v>14</v>
      </c>
      <c r="N10">
        <v>1</v>
      </c>
      <c r="O10">
        <f t="shared" si="0"/>
        <v>15</v>
      </c>
    </row>
    <row r="11" spans="1:15" x14ac:dyDescent="0.15">
      <c r="I11" s="9"/>
    </row>
    <row r="12" spans="1:15" x14ac:dyDescent="0.15">
      <c r="A12" t="s">
        <v>142</v>
      </c>
      <c r="B12" s="9">
        <f t="shared" ref="B12:H12" si="1">SUM(B7:B11)</f>
        <v>73</v>
      </c>
      <c r="C12" s="9">
        <f t="shared" si="1"/>
        <v>69</v>
      </c>
      <c r="D12" s="9">
        <f t="shared" si="1"/>
        <v>21</v>
      </c>
      <c r="E12" s="9">
        <f t="shared" si="1"/>
        <v>4</v>
      </c>
      <c r="F12" s="9">
        <f t="shared" si="1"/>
        <v>2629</v>
      </c>
      <c r="G12" s="9">
        <f t="shared" si="1"/>
        <v>7</v>
      </c>
      <c r="H12" s="9">
        <f t="shared" si="1"/>
        <v>15</v>
      </c>
      <c r="I12" s="1">
        <f>IF(ISERROR(F12/(C12-D12)),"",ROUND(F12/(C12-D12),3))</f>
        <v>54.771000000000001</v>
      </c>
      <c r="J12">
        <f>MAX(J7:J11)</f>
        <v>141</v>
      </c>
      <c r="K12" t="str">
        <f>IF(INDEX(K7:K11,MATCH(J12,J7:J11,0),)=0,"",INDEX(K7:K11,MATCH(J12,J7:J11,0),))</f>
        <v>NO</v>
      </c>
      <c r="L12" t="s">
        <v>518</v>
      </c>
      <c r="M12" s="9">
        <f t="shared" ref="M12:N12" si="2">SUM(M7:M11)</f>
        <v>35</v>
      </c>
      <c r="N12" s="9">
        <f t="shared" si="2"/>
        <v>4</v>
      </c>
      <c r="O12" s="9">
        <f>SUM(O7:O11)</f>
        <v>39</v>
      </c>
    </row>
    <row r="13" spans="1:15" x14ac:dyDescent="0.15">
      <c r="I13" s="1"/>
    </row>
    <row r="14" spans="1:15" x14ac:dyDescent="0.15">
      <c r="I14" s="1"/>
    </row>
    <row r="15" spans="1:15" x14ac:dyDescent="0.15">
      <c r="I15" s="1"/>
    </row>
    <row r="16" spans="1:15" x14ac:dyDescent="0.15">
      <c r="I16" s="1"/>
    </row>
    <row r="17" spans="9:9" x14ac:dyDescent="0.15">
      <c r="I17" s="1"/>
    </row>
    <row r="18" spans="9:9" x14ac:dyDescent="0.15">
      <c r="I18" s="1"/>
    </row>
    <row r="19" spans="9:9" x14ac:dyDescent="0.15">
      <c r="I19" s="1"/>
    </row>
    <row r="20" spans="9:9" x14ac:dyDescent="0.15">
      <c r="I20" s="1"/>
    </row>
    <row r="21" spans="9:9" x14ac:dyDescent="0.15">
      <c r="I21" s="1"/>
    </row>
    <row r="22" spans="9:9" x14ac:dyDescent="0.15">
      <c r="I22" s="1"/>
    </row>
    <row r="23" spans="9:9" x14ac:dyDescent="0.15">
      <c r="I23" s="1"/>
    </row>
    <row r="24" spans="9:9" x14ac:dyDescent="0.15">
      <c r="I24" s="1"/>
    </row>
    <row r="25" spans="9:9" x14ac:dyDescent="0.15">
      <c r="I25" s="1"/>
    </row>
    <row r="26" spans="9:9" x14ac:dyDescent="0.15">
      <c r="I26" s="1"/>
    </row>
    <row r="27" spans="9:9" x14ac:dyDescent="0.15">
      <c r="I27" s="1"/>
    </row>
    <row r="28" spans="9:9" x14ac:dyDescent="0.15">
      <c r="I28" s="1"/>
    </row>
    <row r="29" spans="9:9" x14ac:dyDescent="0.15">
      <c r="I29" s="1"/>
    </row>
    <row r="30" spans="9:9" x14ac:dyDescent="0.15">
      <c r="I30" s="1"/>
    </row>
    <row r="31" spans="9:9" x14ac:dyDescent="0.15">
      <c r="I31" s="1"/>
    </row>
    <row r="32" spans="9:9" x14ac:dyDescent="0.15">
      <c r="I32" s="1"/>
    </row>
    <row r="33" spans="1:10" x14ac:dyDescent="0.15">
      <c r="I33" s="1"/>
    </row>
    <row r="34" spans="1:10" x14ac:dyDescent="0.15">
      <c r="I34" s="1"/>
    </row>
    <row r="35" spans="1:10" x14ac:dyDescent="0.15">
      <c r="H35" s="10"/>
    </row>
    <row r="36" spans="1:10" x14ac:dyDescent="0.15">
      <c r="A36" s="5" t="s">
        <v>118</v>
      </c>
      <c r="B36"/>
      <c r="C36"/>
      <c r="D36"/>
      <c r="E36"/>
      <c r="F36" s="2"/>
      <c r="G36"/>
      <c r="H36" s="1"/>
      <c r="I36" s="1"/>
      <c r="J36" s="1"/>
    </row>
    <row r="37" spans="1:10" x14ac:dyDescent="0.15">
      <c r="A37" t="s">
        <v>99</v>
      </c>
      <c r="B37" t="s">
        <v>112</v>
      </c>
      <c r="C37" t="s">
        <v>59</v>
      </c>
      <c r="D37" t="s">
        <v>111</v>
      </c>
      <c r="E37" t="s">
        <v>34</v>
      </c>
      <c r="F37" t="s">
        <v>62</v>
      </c>
      <c r="G37" s="1" t="s">
        <v>115</v>
      </c>
      <c r="H37" s="1" t="s">
        <v>113</v>
      </c>
      <c r="I37" s="1" t="s">
        <v>114</v>
      </c>
      <c r="J37" s="14" t="s">
        <v>61</v>
      </c>
    </row>
    <row r="38" spans="1:10" x14ac:dyDescent="0.15">
      <c r="A38">
        <v>2022</v>
      </c>
      <c r="B38">
        <v>13</v>
      </c>
      <c r="C38">
        <v>3</v>
      </c>
      <c r="D38">
        <v>1</v>
      </c>
      <c r="E38">
        <v>76</v>
      </c>
      <c r="F38">
        <v>0</v>
      </c>
      <c r="G38" s="10">
        <f>IF(ISERROR(E38/B38),"N/A",E38/B38)</f>
        <v>5.8461538461538458</v>
      </c>
      <c r="H38" s="10">
        <f>IF(ISERROR((B38*6)/D38),"N/A",(B38*6)/D38)</f>
        <v>78</v>
      </c>
      <c r="I38" s="10">
        <f>IF(ISERROR(E38/D38),"N/A",E38/D38)</f>
        <v>76</v>
      </c>
      <c r="J38" s="3" t="s">
        <v>614</v>
      </c>
    </row>
    <row r="39" spans="1:10" x14ac:dyDescent="0.15">
      <c r="A39">
        <v>2023</v>
      </c>
      <c r="B39">
        <v>49</v>
      </c>
      <c r="C39">
        <v>8</v>
      </c>
      <c r="D39">
        <v>12</v>
      </c>
      <c r="E39">
        <v>202</v>
      </c>
      <c r="F39">
        <v>0</v>
      </c>
      <c r="G39" s="10">
        <f>IF(ISERROR(E39/B39),"N/A",E39/B39)</f>
        <v>4.1224489795918364</v>
      </c>
      <c r="H39" s="10">
        <f>IF(ISERROR((B39*6)/D39),"N/A",(B39*6)/D39)</f>
        <v>24.5</v>
      </c>
      <c r="I39" s="10">
        <f t="shared" ref="I39:I40" si="3">IF(ISERROR(E39/D39),"N/A",E39/D39)</f>
        <v>16.833333333333332</v>
      </c>
      <c r="J39" s="3" t="s">
        <v>593</v>
      </c>
    </row>
    <row r="40" spans="1:10" x14ac:dyDescent="0.15">
      <c r="A40">
        <v>2024</v>
      </c>
      <c r="B40">
        <v>57.3</v>
      </c>
      <c r="C40">
        <v>8</v>
      </c>
      <c r="D40">
        <v>14</v>
      </c>
      <c r="E40">
        <v>339</v>
      </c>
      <c r="F40">
        <v>0</v>
      </c>
      <c r="G40" s="10">
        <f t="shared" ref="G40" si="4">IF(ISERROR(E40/B40),"N/A",E40/B40)</f>
        <v>5.9162303664921465</v>
      </c>
      <c r="H40" s="10">
        <f t="shared" ref="H40" si="5">IF(ISERROR((B40*6)/D40),"N/A",(B40*6)/D40)</f>
        <v>24.557142857142853</v>
      </c>
      <c r="I40" s="10">
        <f t="shared" si="3"/>
        <v>24.214285714285715</v>
      </c>
      <c r="J40" s="3" t="s">
        <v>603</v>
      </c>
    </row>
    <row r="41" spans="1:10" x14ac:dyDescent="0.15">
      <c r="A41">
        <v>2025</v>
      </c>
      <c r="B41">
        <v>146</v>
      </c>
      <c r="C41">
        <v>17</v>
      </c>
      <c r="D41">
        <v>37</v>
      </c>
      <c r="E41">
        <v>709</v>
      </c>
      <c r="F41">
        <v>0</v>
      </c>
      <c r="G41" s="10">
        <f>IF(ISERROR(E41/B41),"N/A",E41/B41)</f>
        <v>4.8561643835616435</v>
      </c>
      <c r="H41" s="10">
        <f>IF(ISERROR((B41*6)/D41),"N/A",(B41*6)/D41)</f>
        <v>23.675675675675677</v>
      </c>
      <c r="I41" s="10">
        <f>IF(ISERROR(E41/D41),"N/A",E41/D41)</f>
        <v>19.162162162162161</v>
      </c>
      <c r="J41" s="3" t="s">
        <v>445</v>
      </c>
    </row>
    <row r="42" spans="1:10" x14ac:dyDescent="0.15">
      <c r="B42"/>
      <c r="C42"/>
      <c r="D42"/>
      <c r="E42"/>
      <c r="F42"/>
      <c r="G42" s="10"/>
      <c r="H42" s="10"/>
      <c r="I42" s="10"/>
      <c r="J42" s="3"/>
    </row>
    <row r="43" spans="1:10" x14ac:dyDescent="0.15">
      <c r="A43" t="s">
        <v>55</v>
      </c>
      <c r="B43" s="9">
        <f>SUM(B38:B42)</f>
        <v>265.3</v>
      </c>
      <c r="C43" s="9">
        <f>SUM(C38:C42)</f>
        <v>36</v>
      </c>
      <c r="D43" s="9">
        <f>SUM(D38:D42)</f>
        <v>64</v>
      </c>
      <c r="E43" s="9">
        <f>SUM(E38:E42)</f>
        <v>1326</v>
      </c>
      <c r="F43" s="9">
        <f>SUM(F38:F42)</f>
        <v>0</v>
      </c>
      <c r="G43" s="10">
        <f>IF(ISERROR(E43/B43),"--",E43/B43)</f>
        <v>4.9981153411232562</v>
      </c>
      <c r="H43" s="10">
        <f>IF(D43=0,"--",(B43*6)/D43)</f>
        <v>24.871875000000003</v>
      </c>
      <c r="I43" s="10">
        <f>IF(D43=0,"--",E43/D43)</f>
        <v>20.71875</v>
      </c>
      <c r="J43" s="3" t="s">
        <v>445</v>
      </c>
    </row>
    <row r="44" spans="1:10" x14ac:dyDescent="0.15">
      <c r="G44" s="4"/>
      <c r="H44" s="4"/>
      <c r="I44" s="4"/>
      <c r="J44" s="3"/>
    </row>
    <row r="45" spans="1:10" x14ac:dyDescent="0.15">
      <c r="H45" s="10"/>
    </row>
    <row r="46" spans="1:10" x14ac:dyDescent="0.15">
      <c r="H46" s="10"/>
    </row>
    <row r="47" spans="1:10" x14ac:dyDescent="0.15">
      <c r="H47" s="10"/>
    </row>
    <row r="48" spans="1:10" x14ac:dyDescent="0.15">
      <c r="H48" s="10"/>
    </row>
    <row r="49" spans="1:9" x14ac:dyDescent="0.15">
      <c r="H49" s="10"/>
    </row>
    <row r="50" spans="1:9" x14ac:dyDescent="0.15">
      <c r="H50" s="10"/>
    </row>
    <row r="51" spans="1:9" x14ac:dyDescent="0.15">
      <c r="H51" s="10"/>
    </row>
    <row r="52" spans="1:9" x14ac:dyDescent="0.15">
      <c r="H52" s="10"/>
    </row>
    <row r="53" spans="1:9" x14ac:dyDescent="0.15">
      <c r="H53" s="10"/>
    </row>
    <row r="54" spans="1:9" x14ac:dyDescent="0.15">
      <c r="H54" s="10"/>
    </row>
    <row r="55" spans="1:9" x14ac:dyDescent="0.15">
      <c r="H55" s="10"/>
    </row>
    <row r="56" spans="1:9" x14ac:dyDescent="0.15">
      <c r="H56" s="10"/>
    </row>
    <row r="57" spans="1:9" x14ac:dyDescent="0.15">
      <c r="H57" s="10"/>
    </row>
    <row r="60" spans="1:9" x14ac:dyDescent="0.15">
      <c r="A60" s="5"/>
    </row>
    <row r="61" spans="1:9" x14ac:dyDescent="0.15">
      <c r="A61" s="5"/>
    </row>
    <row r="62" spans="1:9" x14ac:dyDescent="0.15">
      <c r="B62"/>
      <c r="C62"/>
      <c r="D62"/>
      <c r="E62"/>
      <c r="F62"/>
      <c r="G62" s="1"/>
      <c r="H62" s="1"/>
      <c r="I62" s="1"/>
    </row>
    <row r="63" spans="1:9" x14ac:dyDescent="0.15">
      <c r="B63"/>
      <c r="C63"/>
      <c r="D63"/>
      <c r="E63"/>
      <c r="F63"/>
      <c r="G63" s="10"/>
      <c r="H63" s="10"/>
      <c r="I63" s="10"/>
    </row>
    <row r="64" spans="1:9" x14ac:dyDescent="0.15">
      <c r="B64"/>
      <c r="C64"/>
      <c r="D64"/>
      <c r="E64"/>
      <c r="F64"/>
      <c r="G64" s="10"/>
      <c r="H64" s="10"/>
      <c r="I64" s="10"/>
    </row>
    <row r="65" spans="2:9" x14ac:dyDescent="0.15">
      <c r="B65"/>
      <c r="C65"/>
      <c r="D65"/>
      <c r="E65"/>
      <c r="F65"/>
      <c r="G65" s="10"/>
      <c r="H65" s="10"/>
      <c r="I65" s="10"/>
    </row>
    <row r="66" spans="2:9" x14ac:dyDescent="0.15">
      <c r="B66"/>
      <c r="C66"/>
      <c r="D66"/>
      <c r="E66"/>
      <c r="F66"/>
      <c r="G66" s="10"/>
      <c r="H66" s="10"/>
      <c r="I66" s="10"/>
    </row>
    <row r="67" spans="2:9" x14ac:dyDescent="0.15">
      <c r="B67"/>
      <c r="C67"/>
      <c r="D67"/>
      <c r="E67"/>
      <c r="F67"/>
      <c r="G67" s="1"/>
      <c r="H67" s="1"/>
      <c r="I67" s="1"/>
    </row>
    <row r="68" spans="2:9" x14ac:dyDescent="0.15">
      <c r="B68"/>
      <c r="C68"/>
      <c r="D68"/>
      <c r="E68"/>
      <c r="F68"/>
      <c r="G68" s="1"/>
      <c r="H68" s="1"/>
      <c r="I68" s="1"/>
    </row>
    <row r="85" spans="1:9" x14ac:dyDescent="0.15">
      <c r="A85" s="5" t="s">
        <v>138</v>
      </c>
      <c r="B85"/>
      <c r="C85"/>
      <c r="D85"/>
      <c r="E85"/>
      <c r="F85"/>
      <c r="G85"/>
      <c r="H85" s="1"/>
    </row>
    <row r="86" spans="1:9" x14ac:dyDescent="0.15">
      <c r="B86"/>
      <c r="C86"/>
      <c r="D86"/>
      <c r="E86"/>
      <c r="F86"/>
      <c r="G86"/>
      <c r="H86" s="1"/>
    </row>
    <row r="87" spans="1:9" x14ac:dyDescent="0.15">
      <c r="A87" t="s">
        <v>99</v>
      </c>
      <c r="B87" t="s">
        <v>31</v>
      </c>
      <c r="C87" t="s">
        <v>485</v>
      </c>
      <c r="D87" t="s">
        <v>132</v>
      </c>
      <c r="E87" t="s">
        <v>133</v>
      </c>
      <c r="F87" t="s">
        <v>134</v>
      </c>
      <c r="G87" t="s">
        <v>135</v>
      </c>
      <c r="H87" t="s">
        <v>136</v>
      </c>
      <c r="I87" s="1" t="s">
        <v>137</v>
      </c>
    </row>
    <row r="88" spans="1:9" x14ac:dyDescent="0.15">
      <c r="A88">
        <v>2022</v>
      </c>
      <c r="B88">
        <v>6</v>
      </c>
      <c r="C88">
        <v>1</v>
      </c>
      <c r="D88">
        <v>0</v>
      </c>
      <c r="E88">
        <v>2</v>
      </c>
      <c r="F88">
        <v>2</v>
      </c>
      <c r="G88">
        <v>0</v>
      </c>
      <c r="H88">
        <f>IFERROR(ROUND(F88/B88,2),0)</f>
        <v>0.33</v>
      </c>
      <c r="I88" s="1">
        <f>IFERROR(ROUND(G88/C88,2),0)</f>
        <v>0</v>
      </c>
    </row>
    <row r="89" spans="1:9" x14ac:dyDescent="0.15">
      <c r="A89">
        <v>2023</v>
      </c>
      <c r="B89">
        <v>17</v>
      </c>
      <c r="C89">
        <v>3</v>
      </c>
      <c r="D89">
        <v>2</v>
      </c>
      <c r="E89">
        <v>1</v>
      </c>
      <c r="F89">
        <v>3</v>
      </c>
      <c r="G89">
        <v>6</v>
      </c>
      <c r="H89">
        <f>IFERROR(ROUND(F89/B89,2),0)</f>
        <v>0.18</v>
      </c>
      <c r="I89" s="1">
        <f t="shared" ref="I89:I90" si="6">IFERROR(ROUND(G89/C89,2),0)</f>
        <v>2</v>
      </c>
    </row>
    <row r="90" spans="1:9" x14ac:dyDescent="0.15">
      <c r="A90">
        <v>2024</v>
      </c>
      <c r="B90">
        <v>22</v>
      </c>
      <c r="C90">
        <v>3</v>
      </c>
      <c r="D90">
        <v>3</v>
      </c>
      <c r="E90">
        <v>0</v>
      </c>
      <c r="F90">
        <v>3</v>
      </c>
      <c r="G90">
        <v>3</v>
      </c>
      <c r="H90" s="10">
        <f>IFERROR(ROUND(F90/B90,2),"N/A")</f>
        <v>0.14000000000000001</v>
      </c>
      <c r="I90" s="1">
        <f t="shared" si="6"/>
        <v>1</v>
      </c>
    </row>
    <row r="92" spans="1:9" x14ac:dyDescent="0.15">
      <c r="A92" t="s">
        <v>55</v>
      </c>
      <c r="B92" s="9">
        <f>SUM(B88:B91)</f>
        <v>45</v>
      </c>
      <c r="C92" s="9">
        <f t="shared" ref="C92:G92" si="7">SUM(C88:C91)</f>
        <v>7</v>
      </c>
      <c r="D92" s="9">
        <f t="shared" si="7"/>
        <v>5</v>
      </c>
      <c r="E92" s="9">
        <f t="shared" si="7"/>
        <v>3</v>
      </c>
      <c r="F92" s="9">
        <f t="shared" si="7"/>
        <v>8</v>
      </c>
      <c r="G92" s="9">
        <f t="shared" si="7"/>
        <v>9</v>
      </c>
      <c r="H92">
        <f>IFERROR(ROUND(F92/B92,2),0)</f>
        <v>0.18</v>
      </c>
      <c r="I92">
        <f>IFERROR(ROUND(G92/C92,2),0)</f>
        <v>1.29</v>
      </c>
    </row>
  </sheetData>
  <hyperlinks>
    <hyperlink ref="A1" location="'Overall ave'!A1" display="(back to front sheet)" xr:uid="{669ED352-D99B-9A47-A1CB-AADAD592ABB2}"/>
  </hyperlinks>
  <pageMargins left="0.75" right="0.75" top="1" bottom="1" header="0.5" footer="0.5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69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  <col min="11" max="11" width="7.953125" bestFit="1" customWidth="1"/>
    <col min="12" max="12" width="9.3046875" customWidth="1"/>
  </cols>
  <sheetData>
    <row r="1" spans="1:15" x14ac:dyDescent="0.15">
      <c r="A1" s="19" t="s">
        <v>164</v>
      </c>
    </row>
    <row r="2" spans="1:15" x14ac:dyDescent="0.15">
      <c r="A2" s="5" t="s">
        <v>156</v>
      </c>
      <c r="B2" s="5" t="s">
        <v>107</v>
      </c>
    </row>
    <row r="3" spans="1:15" x14ac:dyDescent="0.15">
      <c r="A3" s="5" t="s">
        <v>108</v>
      </c>
      <c r="B3" s="15"/>
      <c r="L3" s="24"/>
      <c r="M3" s="5" t="s">
        <v>544</v>
      </c>
    </row>
    <row r="4" spans="1:15" hidden="1" x14ac:dyDescent="0.15">
      <c r="A4" s="9">
        <v>17</v>
      </c>
      <c r="J4" s="9"/>
      <c r="K4" s="9"/>
      <c r="M4" s="9"/>
      <c r="O4" s="9"/>
    </row>
    <row r="5" spans="1:15" hidden="1" x14ac:dyDescent="0.15">
      <c r="A5" s="9">
        <v>17</v>
      </c>
      <c r="K5" s="9"/>
      <c r="L5" s="9"/>
    </row>
    <row r="6" spans="1:15" x14ac:dyDescent="0.15">
      <c r="A6" s="9"/>
      <c r="K6" s="9"/>
      <c r="L6" s="9"/>
    </row>
    <row r="7" spans="1:15" x14ac:dyDescent="0.15">
      <c r="A7" t="s">
        <v>99</v>
      </c>
      <c r="B7" s="9" t="s">
        <v>140</v>
      </c>
      <c r="C7" s="9" t="s">
        <v>141</v>
      </c>
      <c r="D7" s="9" t="s">
        <v>26</v>
      </c>
      <c r="E7" s="9" t="s">
        <v>259</v>
      </c>
      <c r="F7" s="9" t="s">
        <v>34</v>
      </c>
      <c r="G7" s="9" t="s">
        <v>22</v>
      </c>
      <c r="H7" s="9" t="s">
        <v>35</v>
      </c>
      <c r="I7" s="9" t="s">
        <v>114</v>
      </c>
      <c r="J7" s="9" t="s">
        <v>195</v>
      </c>
      <c r="K7" s="9" t="s">
        <v>257</v>
      </c>
      <c r="L7" s="3" t="s">
        <v>563</v>
      </c>
      <c r="M7" s="9" t="s">
        <v>538</v>
      </c>
      <c r="N7" s="9" t="s">
        <v>539</v>
      </c>
      <c r="O7" s="9" t="s">
        <v>264</v>
      </c>
    </row>
    <row r="8" spans="1:15" x14ac:dyDescent="0.15">
      <c r="A8">
        <v>2009</v>
      </c>
      <c r="B8">
        <v>4</v>
      </c>
      <c r="C8">
        <v>4</v>
      </c>
      <c r="D8">
        <v>0</v>
      </c>
      <c r="E8">
        <v>3</v>
      </c>
      <c r="F8">
        <v>41</v>
      </c>
      <c r="G8">
        <v>0</v>
      </c>
      <c r="H8">
        <v>0</v>
      </c>
      <c r="I8" s="1">
        <v>10.25</v>
      </c>
      <c r="J8">
        <v>41</v>
      </c>
      <c r="M8">
        <v>1</v>
      </c>
      <c r="N8">
        <v>1</v>
      </c>
      <c r="O8">
        <v>2</v>
      </c>
    </row>
    <row r="9" spans="1:15" x14ac:dyDescent="0.15">
      <c r="A9">
        <v>2010</v>
      </c>
      <c r="B9">
        <v>13</v>
      </c>
      <c r="C9">
        <v>12</v>
      </c>
      <c r="D9">
        <v>2</v>
      </c>
      <c r="E9">
        <v>1</v>
      </c>
      <c r="F9">
        <v>121</v>
      </c>
      <c r="G9">
        <v>0</v>
      </c>
      <c r="H9">
        <v>0</v>
      </c>
      <c r="I9" s="1">
        <v>12.1</v>
      </c>
      <c r="J9">
        <v>30</v>
      </c>
      <c r="M9">
        <v>9</v>
      </c>
      <c r="N9">
        <v>0</v>
      </c>
      <c r="O9">
        <v>9</v>
      </c>
    </row>
    <row r="10" spans="1:15" x14ac:dyDescent="0.15">
      <c r="A10">
        <v>2011</v>
      </c>
      <c r="B10">
        <v>17</v>
      </c>
      <c r="C10">
        <v>16</v>
      </c>
      <c r="D10">
        <v>3</v>
      </c>
      <c r="E10">
        <v>3</v>
      </c>
      <c r="F10">
        <v>306</v>
      </c>
      <c r="G10">
        <v>0</v>
      </c>
      <c r="H10">
        <v>3</v>
      </c>
      <c r="I10" s="1">
        <v>23.53846153846154</v>
      </c>
      <c r="J10">
        <v>77</v>
      </c>
      <c r="M10">
        <v>9</v>
      </c>
      <c r="N10">
        <v>1</v>
      </c>
      <c r="O10">
        <v>10</v>
      </c>
    </row>
    <row r="11" spans="1:15" x14ac:dyDescent="0.15">
      <c r="A11">
        <v>2012</v>
      </c>
      <c r="B11" s="9">
        <v>14</v>
      </c>
      <c r="C11" s="9">
        <v>9</v>
      </c>
      <c r="D11" s="9">
        <v>1</v>
      </c>
      <c r="E11" s="9">
        <v>2</v>
      </c>
      <c r="F11" s="9">
        <v>159</v>
      </c>
      <c r="G11">
        <v>0</v>
      </c>
      <c r="H11" s="9">
        <v>1</v>
      </c>
      <c r="I11" s="1">
        <v>19.875</v>
      </c>
      <c r="J11" s="9">
        <v>59</v>
      </c>
      <c r="M11">
        <v>7</v>
      </c>
      <c r="N11">
        <v>1</v>
      </c>
      <c r="O11">
        <v>8</v>
      </c>
    </row>
    <row r="12" spans="1:15" x14ac:dyDescent="0.15">
      <c r="A12">
        <v>2013</v>
      </c>
      <c r="B12">
        <v>14</v>
      </c>
      <c r="C12">
        <v>11</v>
      </c>
      <c r="D12" s="9">
        <v>3</v>
      </c>
      <c r="E12" s="9">
        <v>1</v>
      </c>
      <c r="F12" s="9">
        <v>266</v>
      </c>
      <c r="G12">
        <v>0</v>
      </c>
      <c r="H12" s="9">
        <v>1</v>
      </c>
      <c r="I12" s="1">
        <v>33.25</v>
      </c>
      <c r="J12" s="9">
        <v>59</v>
      </c>
      <c r="M12">
        <v>9</v>
      </c>
      <c r="N12">
        <v>1</v>
      </c>
      <c r="O12">
        <v>10</v>
      </c>
    </row>
    <row r="13" spans="1:15" x14ac:dyDescent="0.15">
      <c r="A13">
        <v>2014</v>
      </c>
      <c r="B13">
        <v>12</v>
      </c>
      <c r="C13">
        <v>10</v>
      </c>
      <c r="D13" s="9">
        <v>1</v>
      </c>
      <c r="E13" s="9">
        <v>2</v>
      </c>
      <c r="F13" s="9">
        <v>109</v>
      </c>
      <c r="G13">
        <v>0</v>
      </c>
      <c r="H13" s="9">
        <v>1</v>
      </c>
      <c r="I13" s="1">
        <v>12.111111111111111</v>
      </c>
      <c r="J13" s="9">
        <v>56</v>
      </c>
      <c r="M13">
        <v>7</v>
      </c>
      <c r="N13">
        <v>0</v>
      </c>
      <c r="O13">
        <v>7</v>
      </c>
    </row>
    <row r="14" spans="1:15" x14ac:dyDescent="0.15">
      <c r="A14">
        <v>2015</v>
      </c>
      <c r="B14">
        <v>15</v>
      </c>
      <c r="C14">
        <v>12</v>
      </c>
      <c r="D14" s="9">
        <v>3</v>
      </c>
      <c r="E14" s="9">
        <v>0</v>
      </c>
      <c r="F14" s="9">
        <v>470</v>
      </c>
      <c r="G14">
        <v>1</v>
      </c>
      <c r="H14" s="9">
        <v>3</v>
      </c>
      <c r="I14" s="1">
        <v>52.222222222222221</v>
      </c>
      <c r="J14" s="9">
        <v>104</v>
      </c>
      <c r="K14" t="s">
        <v>333</v>
      </c>
      <c r="L14" t="s">
        <v>513</v>
      </c>
      <c r="M14">
        <v>10</v>
      </c>
      <c r="N14">
        <v>4</v>
      </c>
      <c r="O14">
        <v>14</v>
      </c>
    </row>
    <row r="15" spans="1:15" x14ac:dyDescent="0.15">
      <c r="A15">
        <v>2016</v>
      </c>
      <c r="B15">
        <v>9</v>
      </c>
      <c r="C15">
        <v>8</v>
      </c>
      <c r="D15">
        <v>0</v>
      </c>
      <c r="E15">
        <v>0</v>
      </c>
      <c r="F15">
        <v>175</v>
      </c>
      <c r="G15">
        <v>0</v>
      </c>
      <c r="H15">
        <v>1</v>
      </c>
      <c r="I15" s="1">
        <v>21.875</v>
      </c>
      <c r="J15">
        <v>58</v>
      </c>
      <c r="M15">
        <v>3</v>
      </c>
      <c r="N15">
        <v>0</v>
      </c>
      <c r="O15">
        <v>3</v>
      </c>
    </row>
    <row r="16" spans="1:15" x14ac:dyDescent="0.15">
      <c r="A16">
        <v>2017</v>
      </c>
      <c r="B16">
        <v>15</v>
      </c>
      <c r="C16">
        <v>14</v>
      </c>
      <c r="D16">
        <v>5</v>
      </c>
      <c r="E16">
        <v>1</v>
      </c>
      <c r="F16">
        <v>382</v>
      </c>
      <c r="G16">
        <v>0</v>
      </c>
      <c r="H16">
        <v>3</v>
      </c>
      <c r="I16" s="1">
        <v>42.444444444444443</v>
      </c>
      <c r="J16">
        <v>63</v>
      </c>
      <c r="K16" t="s">
        <v>333</v>
      </c>
      <c r="M16">
        <v>11</v>
      </c>
      <c r="N16">
        <v>0</v>
      </c>
      <c r="O16">
        <v>11</v>
      </c>
    </row>
    <row r="17" spans="1:15" x14ac:dyDescent="0.15">
      <c r="A17">
        <v>2018</v>
      </c>
      <c r="B17">
        <v>15</v>
      </c>
      <c r="C17">
        <v>15</v>
      </c>
      <c r="D17">
        <v>1</v>
      </c>
      <c r="E17">
        <v>0</v>
      </c>
      <c r="F17">
        <v>254</v>
      </c>
      <c r="G17">
        <v>0</v>
      </c>
      <c r="H17">
        <v>1</v>
      </c>
      <c r="I17" s="1">
        <v>18.142857142857142</v>
      </c>
      <c r="J17">
        <v>59</v>
      </c>
      <c r="M17">
        <v>4</v>
      </c>
      <c r="N17">
        <v>1</v>
      </c>
      <c r="O17">
        <v>5</v>
      </c>
    </row>
    <row r="18" spans="1:15" x14ac:dyDescent="0.15">
      <c r="A18">
        <v>2019</v>
      </c>
      <c r="B18">
        <v>18</v>
      </c>
      <c r="C18">
        <v>15</v>
      </c>
      <c r="D18">
        <v>5</v>
      </c>
      <c r="E18">
        <v>1</v>
      </c>
      <c r="F18">
        <v>241</v>
      </c>
      <c r="G18">
        <v>0</v>
      </c>
      <c r="H18">
        <v>2</v>
      </c>
      <c r="I18" s="1">
        <v>24.1</v>
      </c>
      <c r="J18">
        <v>53</v>
      </c>
      <c r="K18" t="s">
        <v>388</v>
      </c>
      <c r="M18">
        <v>9</v>
      </c>
      <c r="N18">
        <v>0</v>
      </c>
      <c r="O18">
        <v>9</v>
      </c>
    </row>
    <row r="19" spans="1:15" x14ac:dyDescent="0.15">
      <c r="A19">
        <v>2020</v>
      </c>
      <c r="B19">
        <v>10</v>
      </c>
      <c r="C19">
        <v>11</v>
      </c>
      <c r="D19">
        <v>1</v>
      </c>
      <c r="E19">
        <v>0</v>
      </c>
      <c r="F19">
        <v>158</v>
      </c>
      <c r="G19">
        <v>0</v>
      </c>
      <c r="H19">
        <v>0</v>
      </c>
      <c r="I19" s="1">
        <v>15.8</v>
      </c>
      <c r="J19">
        <v>33</v>
      </c>
      <c r="K19" t="s">
        <v>388</v>
      </c>
      <c r="M19">
        <v>3</v>
      </c>
      <c r="N19">
        <v>0</v>
      </c>
      <c r="O19">
        <v>3</v>
      </c>
    </row>
    <row r="20" spans="1:15" x14ac:dyDescent="0.15">
      <c r="A20">
        <v>2021</v>
      </c>
      <c r="B20">
        <v>13</v>
      </c>
      <c r="C20">
        <v>12</v>
      </c>
      <c r="D20">
        <v>2</v>
      </c>
      <c r="E20">
        <v>1</v>
      </c>
      <c r="F20">
        <v>206</v>
      </c>
      <c r="G20">
        <v>0</v>
      </c>
      <c r="H20">
        <v>1</v>
      </c>
      <c r="I20" s="1">
        <v>20.6</v>
      </c>
      <c r="J20">
        <v>67</v>
      </c>
      <c r="K20" t="s">
        <v>388</v>
      </c>
      <c r="M20">
        <v>4</v>
      </c>
      <c r="N20">
        <v>0</v>
      </c>
      <c r="O20">
        <v>4</v>
      </c>
    </row>
    <row r="21" spans="1:15" x14ac:dyDescent="0.15">
      <c r="A21">
        <v>2022</v>
      </c>
      <c r="B21">
        <v>12</v>
      </c>
      <c r="C21">
        <v>11</v>
      </c>
      <c r="D21">
        <v>5</v>
      </c>
      <c r="E21">
        <v>0</v>
      </c>
      <c r="F21">
        <v>282</v>
      </c>
      <c r="G21">
        <v>0</v>
      </c>
      <c r="H21">
        <v>0</v>
      </c>
      <c r="I21" s="1">
        <v>47</v>
      </c>
      <c r="J21">
        <v>48</v>
      </c>
      <c r="K21" t="s">
        <v>388</v>
      </c>
      <c r="M21">
        <v>4</v>
      </c>
      <c r="N21">
        <v>0</v>
      </c>
      <c r="O21">
        <v>4</v>
      </c>
    </row>
    <row r="22" spans="1:15" x14ac:dyDescent="0.15">
      <c r="A22">
        <v>2023</v>
      </c>
      <c r="B22">
        <v>13</v>
      </c>
      <c r="C22">
        <v>12</v>
      </c>
      <c r="D22">
        <v>3</v>
      </c>
      <c r="E22">
        <v>0</v>
      </c>
      <c r="F22">
        <v>211</v>
      </c>
      <c r="G22">
        <v>0</v>
      </c>
      <c r="H22">
        <v>0</v>
      </c>
      <c r="I22" s="1">
        <v>23.444444444444443</v>
      </c>
      <c r="J22">
        <v>39</v>
      </c>
      <c r="K22" t="s">
        <v>388</v>
      </c>
      <c r="M22">
        <v>4</v>
      </c>
      <c r="N22">
        <v>0</v>
      </c>
      <c r="O22">
        <v>4</v>
      </c>
    </row>
    <row r="23" spans="1:15" x14ac:dyDescent="0.15">
      <c r="A23">
        <v>2024</v>
      </c>
      <c r="B23">
        <v>9</v>
      </c>
      <c r="C23">
        <v>6</v>
      </c>
      <c r="D23">
        <v>3</v>
      </c>
      <c r="E23">
        <v>0</v>
      </c>
      <c r="F23">
        <v>80</v>
      </c>
      <c r="G23">
        <v>0</v>
      </c>
      <c r="H23">
        <v>0</v>
      </c>
      <c r="I23" s="1">
        <v>26.666666666666668</v>
      </c>
      <c r="J23">
        <v>45</v>
      </c>
      <c r="K23" t="s">
        <v>388</v>
      </c>
      <c r="M23">
        <v>5</v>
      </c>
      <c r="N23">
        <v>0</v>
      </c>
      <c r="O23">
        <v>5</v>
      </c>
    </row>
    <row r="24" spans="1:15" x14ac:dyDescent="0.15">
      <c r="A24">
        <v>2025</v>
      </c>
      <c r="B24">
        <v>7</v>
      </c>
      <c r="C24">
        <v>4</v>
      </c>
      <c r="D24">
        <v>0</v>
      </c>
      <c r="E24">
        <v>0</v>
      </c>
      <c r="F24">
        <v>158</v>
      </c>
      <c r="G24">
        <v>0</v>
      </c>
      <c r="H24">
        <v>1</v>
      </c>
      <c r="I24" s="1">
        <v>39.5</v>
      </c>
      <c r="J24">
        <v>72</v>
      </c>
      <c r="K24" t="s">
        <v>388</v>
      </c>
      <c r="M24">
        <v>6</v>
      </c>
      <c r="N24">
        <v>0</v>
      </c>
      <c r="O24">
        <v>6</v>
      </c>
    </row>
    <row r="26" spans="1:15" x14ac:dyDescent="0.15">
      <c r="A26" t="s">
        <v>142</v>
      </c>
      <c r="B26" s="9">
        <v>210</v>
      </c>
      <c r="C26" s="9">
        <v>182</v>
      </c>
      <c r="D26" s="9">
        <v>38</v>
      </c>
      <c r="E26" s="9">
        <v>15</v>
      </c>
      <c r="F26" s="9">
        <v>3619</v>
      </c>
      <c r="G26" s="9">
        <v>1</v>
      </c>
      <c r="H26" s="9">
        <v>18</v>
      </c>
      <c r="I26" s="1">
        <v>25.131944444444443</v>
      </c>
      <c r="J26" s="11">
        <v>104</v>
      </c>
      <c r="K26" t="s">
        <v>333</v>
      </c>
      <c r="L26" t="s">
        <v>513</v>
      </c>
      <c r="M26" s="9">
        <v>105</v>
      </c>
      <c r="N26" s="9">
        <v>9</v>
      </c>
      <c r="O26" s="9">
        <v>114</v>
      </c>
    </row>
    <row r="27" spans="1:15" x14ac:dyDescent="0.15">
      <c r="H27" s="10"/>
    </row>
    <row r="28" spans="1:15" x14ac:dyDescent="0.15">
      <c r="H28" s="10"/>
    </row>
    <row r="29" spans="1:15" x14ac:dyDescent="0.15">
      <c r="H29" s="10"/>
    </row>
    <row r="30" spans="1:15" x14ac:dyDescent="0.15">
      <c r="H30" s="10"/>
    </row>
    <row r="31" spans="1:15" x14ac:dyDescent="0.15">
      <c r="H31" s="10"/>
    </row>
    <row r="32" spans="1:15" x14ac:dyDescent="0.15">
      <c r="H32" s="10"/>
    </row>
    <row r="33" spans="1:8" x14ac:dyDescent="0.15">
      <c r="H33" s="10"/>
    </row>
    <row r="34" spans="1:8" x14ac:dyDescent="0.15">
      <c r="H34" s="10"/>
    </row>
    <row r="35" spans="1:8" x14ac:dyDescent="0.15">
      <c r="H35" s="10"/>
    </row>
    <row r="36" spans="1:8" x14ac:dyDescent="0.15">
      <c r="H36" s="10"/>
    </row>
    <row r="37" spans="1:8" x14ac:dyDescent="0.15">
      <c r="H37" s="10"/>
    </row>
    <row r="38" spans="1:8" x14ac:dyDescent="0.15">
      <c r="H38" s="10"/>
    </row>
    <row r="39" spans="1:8" x14ac:dyDescent="0.15">
      <c r="H39" s="10"/>
    </row>
    <row r="40" spans="1:8" x14ac:dyDescent="0.15">
      <c r="H40" s="10"/>
    </row>
    <row r="41" spans="1:8" x14ac:dyDescent="0.15">
      <c r="H41" s="10"/>
    </row>
    <row r="42" spans="1:8" x14ac:dyDescent="0.15">
      <c r="H42" s="10"/>
    </row>
    <row r="43" spans="1:8" x14ac:dyDescent="0.15">
      <c r="H43" s="10"/>
    </row>
    <row r="44" spans="1:8" x14ac:dyDescent="0.15">
      <c r="H44" s="10"/>
    </row>
    <row r="45" spans="1:8" x14ac:dyDescent="0.15">
      <c r="H45" s="10"/>
    </row>
    <row r="48" spans="1:8" x14ac:dyDescent="0.15">
      <c r="A48" s="5" t="s">
        <v>118</v>
      </c>
    </row>
    <row r="49" spans="1:10" x14ac:dyDescent="0.15">
      <c r="A49" s="5"/>
    </row>
    <row r="50" spans="1:10" x14ac:dyDescent="0.15">
      <c r="A50" s="3" t="s">
        <v>99</v>
      </c>
      <c r="B50" s="3" t="s">
        <v>58</v>
      </c>
      <c r="C50" s="3" t="s">
        <v>59</v>
      </c>
      <c r="D50" s="3" t="s">
        <v>60</v>
      </c>
      <c r="E50" s="3" t="s">
        <v>34</v>
      </c>
      <c r="F50" s="3" t="s">
        <v>62</v>
      </c>
      <c r="G50" s="4" t="s">
        <v>63</v>
      </c>
      <c r="H50" s="4" t="s">
        <v>64</v>
      </c>
      <c r="I50" s="4" t="s">
        <v>36</v>
      </c>
      <c r="J50" s="4" t="s">
        <v>61</v>
      </c>
    </row>
    <row r="51" spans="1:10" x14ac:dyDescent="0.15">
      <c r="A51">
        <v>2009</v>
      </c>
      <c r="B51">
        <v>10</v>
      </c>
      <c r="C51">
        <v>1</v>
      </c>
      <c r="D51">
        <v>0</v>
      </c>
      <c r="E51">
        <v>46</v>
      </c>
      <c r="F51">
        <v>0</v>
      </c>
      <c r="G51" s="10">
        <v>4.5999999999999996</v>
      </c>
      <c r="H51" s="10" t="s">
        <v>168</v>
      </c>
      <c r="I51" s="10" t="s">
        <v>168</v>
      </c>
      <c r="J51" s="3" t="s">
        <v>168</v>
      </c>
    </row>
    <row r="52" spans="1:10" x14ac:dyDescent="0.15">
      <c r="A52">
        <v>2010</v>
      </c>
      <c r="B52">
        <v>21</v>
      </c>
      <c r="C52">
        <v>0</v>
      </c>
      <c r="D52">
        <v>2</v>
      </c>
      <c r="E52">
        <v>106</v>
      </c>
      <c r="F52">
        <v>0</v>
      </c>
      <c r="G52" s="10">
        <v>5.0476190476190474</v>
      </c>
      <c r="H52" s="10">
        <v>63</v>
      </c>
      <c r="I52" s="10">
        <v>53</v>
      </c>
      <c r="J52" s="3" t="s">
        <v>169</v>
      </c>
    </row>
    <row r="53" spans="1:10" x14ac:dyDescent="0.15">
      <c r="A53">
        <v>2011</v>
      </c>
      <c r="B53">
        <v>57.4</v>
      </c>
      <c r="C53">
        <v>8</v>
      </c>
      <c r="D53">
        <v>15</v>
      </c>
      <c r="E53">
        <v>242</v>
      </c>
      <c r="F53">
        <v>1</v>
      </c>
      <c r="G53" s="10">
        <v>4.2160278745644604</v>
      </c>
      <c r="H53" s="10">
        <v>22.959999999999997</v>
      </c>
      <c r="I53" s="10">
        <v>16.133333333333333</v>
      </c>
      <c r="J53" s="3" t="s">
        <v>170</v>
      </c>
    </row>
    <row r="54" spans="1:10" x14ac:dyDescent="0.15">
      <c r="A54">
        <v>2012</v>
      </c>
      <c r="B54">
        <v>40.1</v>
      </c>
      <c r="C54">
        <v>5</v>
      </c>
      <c r="D54">
        <v>9</v>
      </c>
      <c r="E54">
        <v>144</v>
      </c>
      <c r="F54">
        <v>0</v>
      </c>
      <c r="G54" s="10">
        <v>3.591022443890274</v>
      </c>
      <c r="H54" s="10">
        <v>26.733333333333334</v>
      </c>
      <c r="I54" s="10">
        <v>16</v>
      </c>
      <c r="J54" s="3" t="s">
        <v>171</v>
      </c>
    </row>
    <row r="55" spans="1:10" x14ac:dyDescent="0.15">
      <c r="A55">
        <v>2013</v>
      </c>
      <c r="B55">
        <v>53.5</v>
      </c>
      <c r="C55">
        <v>8</v>
      </c>
      <c r="D55">
        <v>10</v>
      </c>
      <c r="E55">
        <v>236</v>
      </c>
      <c r="F55">
        <v>0</v>
      </c>
      <c r="G55" s="10">
        <v>4.4112149532710276</v>
      </c>
      <c r="H55" s="10">
        <v>32.1</v>
      </c>
      <c r="I55" s="10">
        <v>23.6</v>
      </c>
      <c r="J55" s="3" t="s">
        <v>175</v>
      </c>
    </row>
    <row r="56" spans="1:10" x14ac:dyDescent="0.15">
      <c r="A56">
        <v>2014</v>
      </c>
      <c r="B56">
        <v>66</v>
      </c>
      <c r="C56">
        <v>3</v>
      </c>
      <c r="D56">
        <v>15</v>
      </c>
      <c r="E56">
        <v>361</v>
      </c>
      <c r="F56">
        <v>1</v>
      </c>
      <c r="G56" s="10">
        <v>5.4696969696969697</v>
      </c>
      <c r="H56" s="10">
        <v>26.4</v>
      </c>
      <c r="I56" s="10">
        <v>24.066666666666666</v>
      </c>
      <c r="J56" s="3" t="s">
        <v>178</v>
      </c>
    </row>
    <row r="57" spans="1:10" x14ac:dyDescent="0.15">
      <c r="A57">
        <v>2015</v>
      </c>
      <c r="B57">
        <v>81.099999999999994</v>
      </c>
      <c r="C57">
        <v>18</v>
      </c>
      <c r="D57">
        <v>22</v>
      </c>
      <c r="E57">
        <v>344</v>
      </c>
      <c r="F57">
        <v>1</v>
      </c>
      <c r="G57" s="10">
        <v>4.2416769420468556</v>
      </c>
      <c r="H57" s="10">
        <v>22.118181818181817</v>
      </c>
      <c r="I57" s="10">
        <v>15.636363636363637</v>
      </c>
      <c r="J57" s="3" t="s">
        <v>89</v>
      </c>
    </row>
    <row r="58" spans="1:10" x14ac:dyDescent="0.15">
      <c r="A58">
        <v>2016</v>
      </c>
      <c r="B58">
        <v>50</v>
      </c>
      <c r="C58">
        <v>5</v>
      </c>
      <c r="D58">
        <v>17</v>
      </c>
      <c r="E58">
        <v>233</v>
      </c>
      <c r="F58">
        <v>1</v>
      </c>
      <c r="G58" s="10">
        <v>4.66</v>
      </c>
      <c r="H58" s="10">
        <v>17.647058823529413</v>
      </c>
      <c r="I58" s="10">
        <v>13.705882352941176</v>
      </c>
      <c r="J58" s="3" t="s">
        <v>220</v>
      </c>
    </row>
    <row r="59" spans="1:10" x14ac:dyDescent="0.15">
      <c r="A59">
        <v>2017</v>
      </c>
      <c r="B59">
        <v>51.2</v>
      </c>
      <c r="C59">
        <v>4</v>
      </c>
      <c r="D59">
        <v>6</v>
      </c>
      <c r="E59">
        <v>238</v>
      </c>
      <c r="F59">
        <v>0</v>
      </c>
      <c r="G59" s="10">
        <v>4.6484375</v>
      </c>
      <c r="H59" s="10">
        <v>51.20000000000001</v>
      </c>
      <c r="I59" s="10">
        <v>39.666666666666664</v>
      </c>
      <c r="J59" s="3" t="s">
        <v>191</v>
      </c>
    </row>
    <row r="60" spans="1:10" x14ac:dyDescent="0.15">
      <c r="A60">
        <v>2018</v>
      </c>
      <c r="B60">
        <v>75</v>
      </c>
      <c r="C60">
        <v>5</v>
      </c>
      <c r="D60">
        <v>19</v>
      </c>
      <c r="E60">
        <v>332</v>
      </c>
      <c r="F60">
        <v>0</v>
      </c>
      <c r="G60" s="10">
        <v>4.4266666666666667</v>
      </c>
      <c r="H60" s="10">
        <v>23.684210526315791</v>
      </c>
      <c r="I60" s="10">
        <v>17.473684210526315</v>
      </c>
      <c r="J60" s="3" t="s">
        <v>361</v>
      </c>
    </row>
    <row r="61" spans="1:10" x14ac:dyDescent="0.15">
      <c r="A61">
        <v>2019</v>
      </c>
      <c r="B61">
        <v>89</v>
      </c>
      <c r="C61">
        <v>15</v>
      </c>
      <c r="D61">
        <v>20</v>
      </c>
      <c r="E61">
        <v>340</v>
      </c>
      <c r="F61">
        <v>1</v>
      </c>
      <c r="G61" s="10">
        <v>3.8202247191011236</v>
      </c>
      <c r="H61" s="10">
        <v>26.7</v>
      </c>
      <c r="I61" s="10">
        <v>17</v>
      </c>
      <c r="J61" s="3" t="s">
        <v>389</v>
      </c>
    </row>
    <row r="62" spans="1:10" x14ac:dyDescent="0.15">
      <c r="A62">
        <v>2020</v>
      </c>
      <c r="B62">
        <v>72.2</v>
      </c>
      <c r="C62">
        <v>6</v>
      </c>
      <c r="D62">
        <v>10</v>
      </c>
      <c r="E62">
        <v>343</v>
      </c>
      <c r="F62">
        <v>0</v>
      </c>
      <c r="G62" s="10">
        <v>4.7506925207756234</v>
      </c>
      <c r="H62" s="10">
        <v>43.320000000000007</v>
      </c>
      <c r="I62" s="10">
        <v>34.299999999999997</v>
      </c>
      <c r="J62" s="3" t="s">
        <v>441</v>
      </c>
    </row>
    <row r="63" spans="1:10" x14ac:dyDescent="0.15">
      <c r="A63">
        <v>2021</v>
      </c>
      <c r="B63">
        <v>77</v>
      </c>
      <c r="C63">
        <v>9</v>
      </c>
      <c r="D63">
        <v>9</v>
      </c>
      <c r="E63">
        <v>352</v>
      </c>
      <c r="F63">
        <v>0</v>
      </c>
      <c r="G63" s="10">
        <v>4.5714285714285712</v>
      </c>
      <c r="H63" s="10">
        <v>51.333333333333336</v>
      </c>
      <c r="I63" s="10">
        <v>39.111111111111114</v>
      </c>
      <c r="J63" s="3" t="s">
        <v>465</v>
      </c>
    </row>
    <row r="64" spans="1:10" x14ac:dyDescent="0.15">
      <c r="A64">
        <v>2022</v>
      </c>
      <c r="B64">
        <v>66.66</v>
      </c>
      <c r="C64">
        <v>11</v>
      </c>
      <c r="D64">
        <v>12</v>
      </c>
      <c r="E64">
        <v>301</v>
      </c>
      <c r="F64">
        <v>0</v>
      </c>
      <c r="G64" s="10">
        <v>4.5154515451545159</v>
      </c>
      <c r="H64" s="10">
        <v>33.33</v>
      </c>
      <c r="I64" s="10">
        <v>25.083333333333332</v>
      </c>
      <c r="J64" s="3" t="s">
        <v>368</v>
      </c>
    </row>
    <row r="65" spans="1:10" x14ac:dyDescent="0.15">
      <c r="A65">
        <v>2023</v>
      </c>
      <c r="B65">
        <v>62.2</v>
      </c>
      <c r="C65">
        <v>9</v>
      </c>
      <c r="D65">
        <v>17</v>
      </c>
      <c r="E65">
        <v>327</v>
      </c>
      <c r="F65">
        <v>0</v>
      </c>
      <c r="G65" s="10">
        <v>5.257234726688103</v>
      </c>
      <c r="H65" s="10">
        <v>21.952941176470592</v>
      </c>
      <c r="I65" s="10">
        <v>19.235294117647058</v>
      </c>
      <c r="J65" s="3" t="s">
        <v>465</v>
      </c>
    </row>
    <row r="66" spans="1:10" x14ac:dyDescent="0.15">
      <c r="A66">
        <v>2024</v>
      </c>
      <c r="B66">
        <v>51</v>
      </c>
      <c r="C66">
        <v>11</v>
      </c>
      <c r="D66">
        <v>11</v>
      </c>
      <c r="E66">
        <v>210</v>
      </c>
      <c r="F66">
        <v>0</v>
      </c>
      <c r="G66" s="10">
        <v>4.117647058823529</v>
      </c>
      <c r="H66" s="10">
        <v>27.818181818181817</v>
      </c>
      <c r="I66" s="10">
        <v>19.09090909090909</v>
      </c>
      <c r="J66" s="3" t="s">
        <v>577</v>
      </c>
    </row>
    <row r="67" spans="1:10" x14ac:dyDescent="0.15">
      <c r="A67">
        <v>2025</v>
      </c>
      <c r="B67">
        <v>32</v>
      </c>
      <c r="C67">
        <v>1</v>
      </c>
      <c r="D67">
        <v>8</v>
      </c>
      <c r="E67">
        <v>171</v>
      </c>
      <c r="F67">
        <v>0</v>
      </c>
      <c r="G67" s="10">
        <v>5.34375</v>
      </c>
      <c r="H67" s="10">
        <v>24</v>
      </c>
      <c r="I67" s="10">
        <v>21.375</v>
      </c>
      <c r="J67" s="3" t="s">
        <v>339</v>
      </c>
    </row>
    <row r="68" spans="1:10" x14ac:dyDescent="0.15">
      <c r="B68"/>
      <c r="C68"/>
      <c r="D68"/>
      <c r="E68"/>
      <c r="F68"/>
      <c r="G68" s="1"/>
      <c r="H68" s="1"/>
      <c r="I68" s="1"/>
      <c r="J68" s="3"/>
    </row>
    <row r="69" spans="1:10" x14ac:dyDescent="0.15">
      <c r="A69" t="s">
        <v>55</v>
      </c>
      <c r="B69">
        <v>955.36</v>
      </c>
      <c r="C69">
        <v>119</v>
      </c>
      <c r="D69">
        <v>202</v>
      </c>
      <c r="E69">
        <v>4326</v>
      </c>
      <c r="F69">
        <v>5</v>
      </c>
      <c r="G69" s="1">
        <v>4.5281359906213368</v>
      </c>
      <c r="H69" s="1">
        <v>28.377029702970297</v>
      </c>
      <c r="I69" s="1">
        <v>21.415841584158414</v>
      </c>
      <c r="J69" s="3" t="s">
        <v>170</v>
      </c>
    </row>
  </sheetData>
  <hyperlinks>
    <hyperlink ref="A1" location="'Overall ave'!A1" display="(back to front sheet)" xr:uid="{00000000-0004-0000-03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FEDF-C432-5344-BB96-BAABCFADDFCD}">
  <dimension ref="A1:L64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</row>
    <row r="2" spans="1:12" x14ac:dyDescent="0.15">
      <c r="A2" s="5" t="s">
        <v>452</v>
      </c>
      <c r="B2" s="5" t="s">
        <v>249</v>
      </c>
    </row>
    <row r="3" spans="1:12" x14ac:dyDescent="0.15">
      <c r="A3" s="5" t="s">
        <v>108</v>
      </c>
      <c r="B3" s="15"/>
      <c r="L3" s="5" t="s">
        <v>544</v>
      </c>
    </row>
    <row r="4" spans="1:12" hidden="1" x14ac:dyDescent="0.15">
      <c r="A4" s="9">
        <f>COUNTA(A7:A10)</f>
        <v>3</v>
      </c>
      <c r="B4" s="9">
        <f>COUNTA(A37:A39)</f>
        <v>2</v>
      </c>
      <c r="J4" s="9"/>
      <c r="K4" s="9"/>
      <c r="L4" s="9"/>
    </row>
    <row r="5" spans="1:12" x14ac:dyDescent="0.15">
      <c r="A5" s="9"/>
      <c r="L5" s="9"/>
    </row>
    <row r="6" spans="1:12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264</v>
      </c>
    </row>
    <row r="7" spans="1:12" x14ac:dyDescent="0.15">
      <c r="A7">
        <v>2022</v>
      </c>
      <c r="B7">
        <v>10</v>
      </c>
      <c r="C7">
        <v>6</v>
      </c>
      <c r="D7">
        <v>2</v>
      </c>
      <c r="E7">
        <v>3</v>
      </c>
      <c r="F7">
        <v>27</v>
      </c>
      <c r="G7">
        <v>0</v>
      </c>
      <c r="H7">
        <v>0</v>
      </c>
      <c r="I7" s="1">
        <f>IF(C7-D7=0,"--",F7/(C7-D7))</f>
        <v>6.75</v>
      </c>
      <c r="J7">
        <v>23</v>
      </c>
      <c r="K7" t="s">
        <v>335</v>
      </c>
      <c r="L7">
        <v>0</v>
      </c>
    </row>
    <row r="8" spans="1:12" x14ac:dyDescent="0.15">
      <c r="A8">
        <v>2023</v>
      </c>
      <c r="B8">
        <v>5</v>
      </c>
      <c r="C8">
        <v>3</v>
      </c>
      <c r="D8">
        <v>1</v>
      </c>
      <c r="E8">
        <v>0</v>
      </c>
      <c r="F8">
        <v>5</v>
      </c>
      <c r="G8">
        <v>0</v>
      </c>
      <c r="H8">
        <v>0</v>
      </c>
      <c r="I8" s="1">
        <f t="shared" ref="I8" si="0">IF(C8-D8=0,"--",F8/(C8-D8))</f>
        <v>2.5</v>
      </c>
      <c r="J8">
        <v>4</v>
      </c>
      <c r="K8" t="s">
        <v>388</v>
      </c>
      <c r="L8">
        <v>0</v>
      </c>
    </row>
    <row r="9" spans="1:12" x14ac:dyDescent="0.15">
      <c r="A9">
        <v>2024</v>
      </c>
      <c r="B9">
        <v>3</v>
      </c>
      <c r="C9">
        <v>2</v>
      </c>
      <c r="D9">
        <v>1</v>
      </c>
      <c r="E9">
        <v>1</v>
      </c>
      <c r="F9">
        <v>12</v>
      </c>
      <c r="G9">
        <v>0</v>
      </c>
      <c r="H9">
        <v>0</v>
      </c>
      <c r="I9" s="10">
        <f>IF(C9-D9=0,"--",F9/(C9-D9))</f>
        <v>12</v>
      </c>
      <c r="J9">
        <v>12</v>
      </c>
      <c r="K9" t="s">
        <v>335</v>
      </c>
      <c r="L9">
        <v>0</v>
      </c>
    </row>
    <row r="10" spans="1:12" x14ac:dyDescent="0.15">
      <c r="I10" s="9"/>
    </row>
    <row r="11" spans="1:12" x14ac:dyDescent="0.15">
      <c r="A11" t="s">
        <v>142</v>
      </c>
      <c r="B11" s="9">
        <f t="shared" ref="B11:H11" si="1">SUM(B7:B10)</f>
        <v>18</v>
      </c>
      <c r="C11" s="9">
        <f t="shared" si="1"/>
        <v>11</v>
      </c>
      <c r="D11" s="9">
        <f t="shared" si="1"/>
        <v>4</v>
      </c>
      <c r="E11" s="9">
        <f t="shared" si="1"/>
        <v>4</v>
      </c>
      <c r="F11" s="9">
        <f t="shared" si="1"/>
        <v>44</v>
      </c>
      <c r="G11" s="9">
        <f t="shared" si="1"/>
        <v>0</v>
      </c>
      <c r="H11" s="9">
        <f t="shared" si="1"/>
        <v>0</v>
      </c>
      <c r="I11" s="1">
        <f>IF(ISERROR(F11/(C11-D11)),"",ROUND(F11/(C11-D11),3))</f>
        <v>6.2859999999999996</v>
      </c>
      <c r="J11">
        <f>MAX(J7:J10)</f>
        <v>23</v>
      </c>
      <c r="K11" t="str">
        <f>IF(INDEX(K7:K10,MATCH(J11,J7:J10,0),)=0,"",INDEX(K7:K10,MATCH(J11,J7:J10,0),))</f>
        <v>NO</v>
      </c>
      <c r="L11" s="9">
        <f>SUM(L7:L10)</f>
        <v>0</v>
      </c>
    </row>
    <row r="12" spans="1:12" x14ac:dyDescent="0.15">
      <c r="I12" s="1"/>
    </row>
    <row r="13" spans="1:12" x14ac:dyDescent="0.15">
      <c r="I13" s="1"/>
    </row>
    <row r="14" spans="1:12" x14ac:dyDescent="0.15">
      <c r="I14" s="1"/>
    </row>
    <row r="15" spans="1:12" x14ac:dyDescent="0.15">
      <c r="I15" s="1"/>
    </row>
    <row r="16" spans="1:12" x14ac:dyDescent="0.15">
      <c r="I16" s="1"/>
    </row>
    <row r="17" spans="9:9" x14ac:dyDescent="0.15">
      <c r="I17" s="1"/>
    </row>
    <row r="18" spans="9:9" x14ac:dyDescent="0.15">
      <c r="I18" s="1"/>
    </row>
    <row r="19" spans="9:9" x14ac:dyDescent="0.15">
      <c r="I19" s="1"/>
    </row>
    <row r="20" spans="9:9" x14ac:dyDescent="0.15">
      <c r="I20" s="1"/>
    </row>
    <row r="21" spans="9:9" x14ac:dyDescent="0.15">
      <c r="I21" s="1"/>
    </row>
    <row r="22" spans="9:9" x14ac:dyDescent="0.15">
      <c r="I22" s="1"/>
    </row>
    <row r="23" spans="9:9" x14ac:dyDescent="0.15">
      <c r="I23" s="1"/>
    </row>
    <row r="24" spans="9:9" x14ac:dyDescent="0.15">
      <c r="I24" s="1"/>
    </row>
    <row r="25" spans="9:9" x14ac:dyDescent="0.15">
      <c r="I25" s="1"/>
    </row>
    <row r="26" spans="9:9" x14ac:dyDescent="0.15">
      <c r="I26" s="1"/>
    </row>
    <row r="27" spans="9:9" x14ac:dyDescent="0.15">
      <c r="I27" s="1"/>
    </row>
    <row r="28" spans="9:9" x14ac:dyDescent="0.15">
      <c r="I28" s="1"/>
    </row>
    <row r="29" spans="9:9" x14ac:dyDescent="0.15">
      <c r="I29" s="1"/>
    </row>
    <row r="30" spans="9:9" x14ac:dyDescent="0.15">
      <c r="I30" s="1"/>
    </row>
    <row r="31" spans="9:9" x14ac:dyDescent="0.15">
      <c r="I31" s="1"/>
    </row>
    <row r="32" spans="9:9" x14ac:dyDescent="0.15">
      <c r="I32" s="1"/>
    </row>
    <row r="33" spans="1:10" x14ac:dyDescent="0.15">
      <c r="I33" s="1"/>
    </row>
    <row r="34" spans="1:10" x14ac:dyDescent="0.15">
      <c r="H34" s="10"/>
    </row>
    <row r="35" spans="1:10" x14ac:dyDescent="0.15">
      <c r="A35" s="5" t="s">
        <v>118</v>
      </c>
      <c r="B35"/>
      <c r="C35"/>
      <c r="D35"/>
      <c r="E35"/>
      <c r="F35" s="2"/>
      <c r="G35"/>
      <c r="H35" s="1"/>
      <c r="I35" s="1"/>
      <c r="J35" s="1"/>
    </row>
    <row r="36" spans="1:10" x14ac:dyDescent="0.15">
      <c r="A36" t="s">
        <v>99</v>
      </c>
      <c r="B36" t="s">
        <v>112</v>
      </c>
      <c r="C36" t="s">
        <v>59</v>
      </c>
      <c r="D36" t="s">
        <v>111</v>
      </c>
      <c r="E36" t="s">
        <v>34</v>
      </c>
      <c r="F36" t="s">
        <v>62</v>
      </c>
      <c r="G36" s="1" t="s">
        <v>115</v>
      </c>
      <c r="H36" s="1" t="s">
        <v>113</v>
      </c>
      <c r="I36" s="1" t="s">
        <v>114</v>
      </c>
      <c r="J36" s="14" t="s">
        <v>61</v>
      </c>
    </row>
    <row r="37" spans="1:10" x14ac:dyDescent="0.15">
      <c r="A37">
        <v>2022</v>
      </c>
      <c r="B37">
        <v>2</v>
      </c>
      <c r="C37">
        <v>0</v>
      </c>
      <c r="D37">
        <v>0</v>
      </c>
      <c r="E37">
        <v>19</v>
      </c>
      <c r="F37">
        <v>0</v>
      </c>
      <c r="G37" s="10">
        <f>IF(ISERROR(E37/B37),"N/A",E37/B37)</f>
        <v>9.5</v>
      </c>
      <c r="H37" s="10" t="str">
        <f>IF(ISERROR((B37*6)/D37),"N/A",(B37*6)/D37)</f>
        <v>N/A</v>
      </c>
      <c r="I37" s="10" t="str">
        <f>IF(ISERROR(E37/D37),"N/A",E37/D37)</f>
        <v>N/A</v>
      </c>
      <c r="J37" s="3" t="s">
        <v>606</v>
      </c>
    </row>
    <row r="38" spans="1:10" x14ac:dyDescent="0.15">
      <c r="A38">
        <v>2023</v>
      </c>
      <c r="B38">
        <v>0</v>
      </c>
      <c r="C38">
        <v>0</v>
      </c>
      <c r="D38">
        <v>0</v>
      </c>
      <c r="E38">
        <v>0</v>
      </c>
      <c r="F38">
        <v>0</v>
      </c>
      <c r="G38" s="10" t="str">
        <f>IF(ISERROR(E38/B38),"N/A",E38/B38)</f>
        <v>N/A</v>
      </c>
      <c r="H38" s="10" t="str">
        <f>IF(ISERROR((B38*6)/D38),"N/A",(B38*6)/D38)</f>
        <v>N/A</v>
      </c>
      <c r="I38" s="10" t="str">
        <f t="shared" ref="I38" si="2">IF(ISERROR(E38/D38),"N/A",E38/D38)</f>
        <v>N/A</v>
      </c>
      <c r="J38" s="3" t="s">
        <v>381</v>
      </c>
    </row>
    <row r="39" spans="1:10" x14ac:dyDescent="0.15">
      <c r="H39" s="10"/>
    </row>
    <row r="40" spans="1:10" x14ac:dyDescent="0.15">
      <c r="A40" t="s">
        <v>55</v>
      </c>
      <c r="B40" s="9">
        <f>SUM(B37:B39)</f>
        <v>2</v>
      </c>
      <c r="C40" s="9">
        <f>SUM(C37:C39)</f>
        <v>0</v>
      </c>
      <c r="D40" s="9">
        <f>SUM(D37:D39)</f>
        <v>0</v>
      </c>
      <c r="E40" s="9">
        <f>SUM(E37:E39)</f>
        <v>19</v>
      </c>
      <c r="F40" s="9">
        <f>SUM(F37:F39)</f>
        <v>0</v>
      </c>
      <c r="G40" s="10">
        <f>IF(ISERROR(E40/B40),"--",E40/B40)</f>
        <v>9.5</v>
      </c>
      <c r="H40" s="4" t="str">
        <f>IF(D40=0,"--",(B40*6)/D40)</f>
        <v>--</v>
      </c>
      <c r="I40" s="4" t="str">
        <f>IF(D40=0,"--",E40/D40)</f>
        <v>--</v>
      </c>
      <c r="J40" s="3" t="s">
        <v>535</v>
      </c>
    </row>
    <row r="41" spans="1:10" x14ac:dyDescent="0.15">
      <c r="H41" s="10"/>
    </row>
    <row r="42" spans="1:10" x14ac:dyDescent="0.15">
      <c r="H42" s="10"/>
    </row>
    <row r="43" spans="1:10" x14ac:dyDescent="0.15">
      <c r="H43" s="10"/>
    </row>
    <row r="44" spans="1:10" x14ac:dyDescent="0.15">
      <c r="H44" s="10"/>
    </row>
    <row r="45" spans="1:10" x14ac:dyDescent="0.15">
      <c r="H45" s="10"/>
    </row>
    <row r="46" spans="1:10" x14ac:dyDescent="0.15">
      <c r="H46" s="10"/>
    </row>
    <row r="47" spans="1:10" x14ac:dyDescent="0.15">
      <c r="H47" s="10"/>
    </row>
    <row r="48" spans="1:10" x14ac:dyDescent="0.15">
      <c r="H48" s="10"/>
    </row>
    <row r="49" spans="1:9" x14ac:dyDescent="0.15">
      <c r="H49" s="10"/>
    </row>
    <row r="50" spans="1:9" x14ac:dyDescent="0.15">
      <c r="H50" s="10"/>
    </row>
    <row r="51" spans="1:9" x14ac:dyDescent="0.15">
      <c r="H51" s="10"/>
    </row>
    <row r="52" spans="1:9" x14ac:dyDescent="0.15">
      <c r="H52" s="10"/>
    </row>
    <row r="53" spans="1:9" x14ac:dyDescent="0.15">
      <c r="H53" s="10"/>
    </row>
    <row r="56" spans="1:9" x14ac:dyDescent="0.15">
      <c r="A56" s="5"/>
    </row>
    <row r="57" spans="1:9" x14ac:dyDescent="0.15">
      <c r="A57" s="5"/>
    </row>
    <row r="58" spans="1:9" x14ac:dyDescent="0.15">
      <c r="B58"/>
      <c r="C58"/>
      <c r="D58"/>
      <c r="E58"/>
      <c r="F58"/>
      <c r="G58" s="1"/>
      <c r="H58" s="1"/>
      <c r="I58" s="1"/>
    </row>
    <row r="59" spans="1:9" x14ac:dyDescent="0.15">
      <c r="B59"/>
      <c r="C59"/>
      <c r="D59"/>
      <c r="E59"/>
      <c r="F59"/>
      <c r="G59" s="10"/>
      <c r="H59" s="10"/>
      <c r="I59" s="10"/>
    </row>
    <row r="60" spans="1:9" x14ac:dyDescent="0.15">
      <c r="B60"/>
      <c r="C60"/>
      <c r="D60"/>
      <c r="E60"/>
      <c r="F60"/>
      <c r="G60" s="10"/>
      <c r="H60" s="10"/>
      <c r="I60" s="10"/>
    </row>
    <row r="61" spans="1:9" x14ac:dyDescent="0.15">
      <c r="B61"/>
      <c r="C61"/>
      <c r="D61"/>
      <c r="E61"/>
      <c r="F61"/>
      <c r="G61" s="10"/>
      <c r="H61" s="10"/>
      <c r="I61" s="10"/>
    </row>
    <row r="62" spans="1:9" x14ac:dyDescent="0.15">
      <c r="B62"/>
      <c r="C62"/>
      <c r="D62"/>
      <c r="E62"/>
      <c r="F62"/>
      <c r="G62" s="10"/>
      <c r="H62" s="10"/>
      <c r="I62" s="10"/>
    </row>
    <row r="63" spans="1:9" x14ac:dyDescent="0.15">
      <c r="B63"/>
      <c r="C63"/>
      <c r="D63"/>
      <c r="E63"/>
      <c r="F63"/>
      <c r="G63" s="1"/>
      <c r="H63" s="1"/>
      <c r="I63" s="1"/>
    </row>
    <row r="64" spans="1:9" x14ac:dyDescent="0.15">
      <c r="B64"/>
      <c r="C64"/>
      <c r="D64"/>
      <c r="E64"/>
      <c r="F64"/>
      <c r="G64" s="1"/>
      <c r="H64" s="1"/>
      <c r="I64" s="1"/>
    </row>
  </sheetData>
  <hyperlinks>
    <hyperlink ref="A1" location="'Overall ave'!A1" display="(back to front sheet)" xr:uid="{EF4D9929-C74A-1443-91C1-27075A082430}"/>
  </hyperlinks>
  <pageMargins left="0.75" right="0.75" top="1" bottom="1" header="0.5" footer="0.5"/>
  <pageSetup orientation="portrait" horizontalDpi="4294967292" verticalDpi="429496729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86A3-840D-7146-A8CD-B4206B36D845}">
  <dimension ref="A1:N47"/>
  <sheetViews>
    <sheetView zoomScale="125" zoomScaleNormal="125" workbookViewId="0">
      <selection activeCell="C1" sqref="C1"/>
    </sheetView>
  </sheetViews>
  <sheetFormatPr defaultColWidth="10.78515625" defaultRowHeight="12.75" x14ac:dyDescent="0.15"/>
  <sheetData>
    <row r="1" spans="1:14" x14ac:dyDescent="0.15">
      <c r="A1" s="19" t="s">
        <v>164</v>
      </c>
      <c r="C1" s="9" t="s">
        <v>360</v>
      </c>
    </row>
    <row r="2" spans="1:14" x14ac:dyDescent="0.15">
      <c r="A2" s="5" t="s">
        <v>358</v>
      </c>
      <c r="B2" s="5" t="s">
        <v>359</v>
      </c>
      <c r="E2" s="9"/>
      <c r="F2" s="9"/>
      <c r="G2" s="9"/>
      <c r="H2" s="9"/>
    </row>
    <row r="3" spans="1:14" x14ac:dyDescent="0.15">
      <c r="A3" s="5" t="s">
        <v>108</v>
      </c>
      <c r="B3" s="15"/>
      <c r="D3" s="9"/>
      <c r="E3" s="9"/>
      <c r="F3" s="9"/>
      <c r="G3" s="9"/>
      <c r="H3" s="9"/>
    </row>
    <row r="4" spans="1:14" x14ac:dyDescent="0.15">
      <c r="A4" s="9">
        <f>COUNTA(A8:A14)</f>
        <v>6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3</v>
      </c>
      <c r="M4" s="9">
        <v>4</v>
      </c>
      <c r="N4" s="9">
        <v>5</v>
      </c>
    </row>
    <row r="5" spans="1:14" x14ac:dyDescent="0.15">
      <c r="A5">
        <f>COUNTA(A41:A46)</f>
        <v>5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G5" s="9"/>
      <c r="H5" s="9"/>
      <c r="J5">
        <v>15</v>
      </c>
      <c r="N5" s="9"/>
    </row>
    <row r="6" spans="1:14" x14ac:dyDescent="0.15">
      <c r="B6" s="9"/>
      <c r="C6" s="9"/>
      <c r="D6" s="9"/>
      <c r="E6" s="9"/>
      <c r="F6" s="9"/>
      <c r="G6" s="9"/>
      <c r="H6" s="9"/>
      <c r="N6" s="9"/>
    </row>
    <row r="7" spans="1:14" x14ac:dyDescent="0.15">
      <c r="A7" t="s">
        <v>99</v>
      </c>
      <c r="B7" s="9" t="s">
        <v>140</v>
      </c>
      <c r="C7" s="9" t="s">
        <v>141</v>
      </c>
      <c r="D7" s="9" t="s">
        <v>26</v>
      </c>
      <c r="E7" s="9" t="s">
        <v>259</v>
      </c>
      <c r="F7" s="9" t="s">
        <v>34</v>
      </c>
      <c r="G7" s="9" t="s">
        <v>22</v>
      </c>
      <c r="H7" s="9" t="s">
        <v>35</v>
      </c>
      <c r="I7" s="9" t="s">
        <v>114</v>
      </c>
      <c r="J7" s="9" t="s">
        <v>195</v>
      </c>
      <c r="K7" s="9" t="s">
        <v>257</v>
      </c>
      <c r="L7" t="s">
        <v>538</v>
      </c>
      <c r="M7" t="s">
        <v>539</v>
      </c>
      <c r="N7" s="9" t="s">
        <v>264</v>
      </c>
    </row>
    <row r="8" spans="1:14" x14ac:dyDescent="0.15">
      <c r="A8">
        <v>2018</v>
      </c>
      <c r="B8">
        <v>2</v>
      </c>
      <c r="C8">
        <v>2</v>
      </c>
      <c r="D8">
        <v>1</v>
      </c>
      <c r="E8">
        <v>0</v>
      </c>
      <c r="F8">
        <v>62</v>
      </c>
      <c r="G8">
        <v>0</v>
      </c>
      <c r="H8">
        <v>0</v>
      </c>
      <c r="I8" s="1">
        <f t="shared" ref="I8:I13" si="0">IF(C8-D8=0,"--",F8/(C8-D8))</f>
        <v>62</v>
      </c>
      <c r="J8" s="11">
        <v>40</v>
      </c>
      <c r="L8">
        <v>0</v>
      </c>
      <c r="M8">
        <v>0</v>
      </c>
      <c r="N8">
        <v>0</v>
      </c>
    </row>
    <row r="9" spans="1:14" x14ac:dyDescent="0.15">
      <c r="A9">
        <v>2019</v>
      </c>
      <c r="B9">
        <v>11</v>
      </c>
      <c r="C9">
        <v>11</v>
      </c>
      <c r="D9">
        <v>2</v>
      </c>
      <c r="E9">
        <v>0</v>
      </c>
      <c r="F9">
        <v>466</v>
      </c>
      <c r="G9">
        <v>1</v>
      </c>
      <c r="H9">
        <v>3</v>
      </c>
      <c r="I9" s="1">
        <f t="shared" si="0"/>
        <v>51.777777777777779</v>
      </c>
      <c r="J9" s="11">
        <v>117</v>
      </c>
      <c r="K9" s="11"/>
      <c r="L9">
        <v>4</v>
      </c>
      <c r="M9">
        <v>0</v>
      </c>
      <c r="N9" s="9">
        <v>4</v>
      </c>
    </row>
    <row r="10" spans="1:14" x14ac:dyDescent="0.15">
      <c r="A10">
        <v>2020</v>
      </c>
      <c r="B10">
        <v>6</v>
      </c>
      <c r="C10">
        <v>6</v>
      </c>
      <c r="D10">
        <v>0</v>
      </c>
      <c r="E10">
        <v>0</v>
      </c>
      <c r="F10">
        <v>335</v>
      </c>
      <c r="G10">
        <v>1</v>
      </c>
      <c r="H10">
        <v>1</v>
      </c>
      <c r="I10" s="1">
        <f t="shared" si="0"/>
        <v>55.833333333333336</v>
      </c>
      <c r="J10" s="9">
        <v>162</v>
      </c>
      <c r="K10" s="9" t="s">
        <v>388</v>
      </c>
      <c r="L10">
        <v>3</v>
      </c>
      <c r="M10">
        <v>0</v>
      </c>
      <c r="N10">
        <v>3</v>
      </c>
    </row>
    <row r="11" spans="1:14" x14ac:dyDescent="0.15">
      <c r="A11">
        <v>2021</v>
      </c>
      <c r="B11">
        <v>3</v>
      </c>
      <c r="C11">
        <v>3</v>
      </c>
      <c r="D11">
        <v>1</v>
      </c>
      <c r="E11">
        <v>1</v>
      </c>
      <c r="F11">
        <v>110</v>
      </c>
      <c r="G11">
        <v>0</v>
      </c>
      <c r="H11">
        <v>1</v>
      </c>
      <c r="I11" s="1">
        <f t="shared" si="0"/>
        <v>55</v>
      </c>
      <c r="J11">
        <v>79</v>
      </c>
      <c r="K11" t="s">
        <v>335</v>
      </c>
      <c r="L11">
        <v>0</v>
      </c>
      <c r="M11">
        <v>0</v>
      </c>
      <c r="N11">
        <v>0</v>
      </c>
    </row>
    <row r="12" spans="1:14" x14ac:dyDescent="0.15">
      <c r="A12">
        <v>2022</v>
      </c>
      <c r="B12">
        <v>2</v>
      </c>
      <c r="C12">
        <v>2</v>
      </c>
      <c r="D12">
        <v>0</v>
      </c>
      <c r="E12">
        <v>0</v>
      </c>
      <c r="F12">
        <v>69</v>
      </c>
      <c r="G12">
        <v>0</v>
      </c>
      <c r="H12">
        <v>1</v>
      </c>
      <c r="I12" s="1">
        <f t="shared" si="0"/>
        <v>34.5</v>
      </c>
      <c r="J12">
        <v>63</v>
      </c>
      <c r="K12" t="s">
        <v>388</v>
      </c>
      <c r="L12">
        <v>2</v>
      </c>
      <c r="M12">
        <v>0</v>
      </c>
      <c r="N12">
        <v>2</v>
      </c>
    </row>
    <row r="13" spans="1:14" x14ac:dyDescent="0.15">
      <c r="A13">
        <v>2024</v>
      </c>
      <c r="B13">
        <v>4</v>
      </c>
      <c r="C13">
        <v>4</v>
      </c>
      <c r="D13">
        <v>1</v>
      </c>
      <c r="E13">
        <v>1</v>
      </c>
      <c r="F13">
        <v>90</v>
      </c>
      <c r="G13">
        <v>0</v>
      </c>
      <c r="H13">
        <v>1</v>
      </c>
      <c r="I13" s="10">
        <f t="shared" si="0"/>
        <v>30</v>
      </c>
      <c r="J13">
        <v>75</v>
      </c>
      <c r="K13" t="s">
        <v>335</v>
      </c>
      <c r="L13">
        <v>3</v>
      </c>
      <c r="M13">
        <v>0</v>
      </c>
      <c r="N13">
        <v>3</v>
      </c>
    </row>
    <row r="14" spans="1:14" x14ac:dyDescent="0.15">
      <c r="B14" s="9"/>
      <c r="C14" s="9"/>
      <c r="D14" s="9"/>
      <c r="E14" s="9"/>
      <c r="F14" s="9"/>
      <c r="G14" s="9"/>
      <c r="H14" s="9"/>
      <c r="I14" s="9"/>
    </row>
    <row r="15" spans="1:14" x14ac:dyDescent="0.15">
      <c r="A15" t="s">
        <v>142</v>
      </c>
      <c r="B15" s="9">
        <f t="shared" ref="B15:H15" si="1">SUM(B8:B14)</f>
        <v>28</v>
      </c>
      <c r="C15" s="9">
        <f t="shared" si="1"/>
        <v>28</v>
      </c>
      <c r="D15" s="9">
        <f t="shared" si="1"/>
        <v>5</v>
      </c>
      <c r="E15" s="9">
        <f t="shared" si="1"/>
        <v>2</v>
      </c>
      <c r="F15" s="9">
        <f t="shared" si="1"/>
        <v>1132</v>
      </c>
      <c r="G15" s="9">
        <f t="shared" si="1"/>
        <v>2</v>
      </c>
      <c r="H15" s="9">
        <f t="shared" si="1"/>
        <v>7</v>
      </c>
      <c r="I15" s="1">
        <f>IF(ISERROR(F15/(C15-D15)),"",ROUND(F15/(C15-D15),3))</f>
        <v>49.216999999999999</v>
      </c>
      <c r="J15">
        <f>MAX(J8:J14)</f>
        <v>162</v>
      </c>
      <c r="K15" t="str">
        <f>IF(INDEX(K8:K14,MATCH(J15,J8:J14,0),)=0,"",INDEX(K8:K14,MATCH(J15,J8:J14,0),))</f>
        <v/>
      </c>
      <c r="L15" s="9">
        <f t="shared" ref="L15:M15" si="2">SUM(L8:L14)</f>
        <v>12</v>
      </c>
      <c r="M15" s="9">
        <f t="shared" si="2"/>
        <v>0</v>
      </c>
      <c r="N15" s="9">
        <f>SUM(N8:N14)</f>
        <v>12</v>
      </c>
    </row>
    <row r="16" spans="1:14" x14ac:dyDescent="0.15">
      <c r="B16" s="9"/>
      <c r="C16" s="9"/>
      <c r="D16" s="9"/>
      <c r="E16" s="9"/>
      <c r="F16" s="9"/>
      <c r="G16" s="9"/>
      <c r="H16" s="9"/>
      <c r="I16" s="1"/>
      <c r="L16" s="9"/>
    </row>
    <row r="17" spans="2:12" x14ac:dyDescent="0.15">
      <c r="B17" s="9"/>
      <c r="C17" s="9"/>
      <c r="D17" s="9"/>
      <c r="E17" s="9"/>
      <c r="F17" s="9"/>
      <c r="G17" s="9"/>
      <c r="H17" s="9"/>
      <c r="I17" s="1"/>
      <c r="L17" s="9"/>
    </row>
    <row r="18" spans="2:12" x14ac:dyDescent="0.15">
      <c r="B18" s="9"/>
      <c r="C18" s="9"/>
      <c r="D18" s="9"/>
      <c r="E18" s="9"/>
      <c r="F18" s="9"/>
      <c r="G18" s="9"/>
      <c r="H18" s="9"/>
      <c r="I18" s="1"/>
      <c r="L18" s="9"/>
    </row>
    <row r="19" spans="2:12" x14ac:dyDescent="0.15">
      <c r="B19" s="9"/>
      <c r="C19" s="9"/>
      <c r="D19" s="9"/>
      <c r="E19" s="9"/>
      <c r="F19" s="9"/>
      <c r="G19" s="9"/>
      <c r="H19" s="9"/>
      <c r="I19" s="1"/>
      <c r="L19" s="9"/>
    </row>
    <row r="20" spans="2:12" x14ac:dyDescent="0.15">
      <c r="B20" s="9"/>
      <c r="C20" s="9"/>
      <c r="D20" s="9"/>
      <c r="E20" s="9"/>
      <c r="F20" s="9"/>
      <c r="G20" s="9"/>
      <c r="H20" s="9"/>
      <c r="I20" s="1"/>
      <c r="L20" s="9"/>
    </row>
    <row r="21" spans="2:12" x14ac:dyDescent="0.15">
      <c r="B21" s="9"/>
      <c r="C21" s="9"/>
      <c r="D21" s="9"/>
      <c r="E21" s="9"/>
      <c r="F21" s="9"/>
      <c r="G21" s="9"/>
      <c r="H21" s="9"/>
      <c r="I21" s="1"/>
      <c r="L21" s="9"/>
    </row>
    <row r="22" spans="2:12" x14ac:dyDescent="0.15">
      <c r="B22" s="9"/>
      <c r="C22" s="9"/>
      <c r="D22" s="9"/>
      <c r="E22" s="9"/>
      <c r="F22" s="9"/>
      <c r="G22" s="9"/>
      <c r="H22" s="9"/>
      <c r="I22" s="1"/>
      <c r="L22" s="9"/>
    </row>
    <row r="23" spans="2:12" x14ac:dyDescent="0.15">
      <c r="B23" s="9"/>
      <c r="C23" s="9"/>
      <c r="D23" s="9"/>
      <c r="E23" s="9"/>
      <c r="F23" s="9"/>
      <c r="G23" s="9"/>
      <c r="H23" s="9"/>
      <c r="I23" s="1"/>
      <c r="L23" s="9"/>
    </row>
    <row r="24" spans="2:12" x14ac:dyDescent="0.15">
      <c r="B24" s="9"/>
      <c r="C24" s="9"/>
      <c r="D24" s="9"/>
      <c r="E24" s="9"/>
      <c r="F24" s="9"/>
      <c r="G24" s="9"/>
      <c r="H24" s="9"/>
      <c r="I24" s="1"/>
      <c r="L24" s="9"/>
    </row>
    <row r="25" spans="2:12" x14ac:dyDescent="0.15">
      <c r="B25" s="9"/>
      <c r="C25" s="9"/>
      <c r="D25" s="9"/>
      <c r="E25" s="9"/>
      <c r="F25" s="9"/>
      <c r="G25" s="9"/>
      <c r="H25" s="9"/>
      <c r="I25" s="1"/>
      <c r="L25" s="9"/>
    </row>
    <row r="26" spans="2:12" x14ac:dyDescent="0.15">
      <c r="B26" s="9"/>
      <c r="C26" s="9"/>
      <c r="D26" s="9"/>
      <c r="E26" s="9"/>
      <c r="F26" s="9"/>
      <c r="G26" s="9"/>
      <c r="H26" s="9"/>
      <c r="I26" s="1"/>
      <c r="L26" s="9"/>
    </row>
    <row r="27" spans="2:12" x14ac:dyDescent="0.15">
      <c r="B27" s="9"/>
      <c r="C27" s="9"/>
      <c r="D27" s="9"/>
      <c r="E27" s="9"/>
      <c r="F27" s="9"/>
      <c r="G27" s="9"/>
      <c r="H27" s="9"/>
      <c r="I27" s="1"/>
      <c r="L27" s="9"/>
    </row>
    <row r="28" spans="2:12" x14ac:dyDescent="0.15">
      <c r="B28" s="9"/>
      <c r="C28" s="9"/>
      <c r="D28" s="9"/>
      <c r="E28" s="9"/>
      <c r="F28" s="9"/>
      <c r="G28" s="9"/>
      <c r="H28" s="9"/>
      <c r="I28" s="1"/>
      <c r="L28" s="9"/>
    </row>
    <row r="29" spans="2:12" x14ac:dyDescent="0.15">
      <c r="B29" s="9"/>
      <c r="C29" s="9"/>
      <c r="D29" s="9"/>
      <c r="E29" s="9"/>
      <c r="F29" s="9"/>
      <c r="G29" s="9"/>
      <c r="H29" s="9"/>
      <c r="I29" s="1"/>
      <c r="L29" s="9"/>
    </row>
    <row r="30" spans="2:12" x14ac:dyDescent="0.15">
      <c r="B30" s="9"/>
      <c r="C30" s="9"/>
      <c r="D30" s="9"/>
      <c r="E30" s="9"/>
      <c r="F30" s="9"/>
      <c r="G30" s="9"/>
      <c r="H30" s="9"/>
      <c r="I30" s="1"/>
      <c r="L30" s="9"/>
    </row>
    <row r="31" spans="2:12" x14ac:dyDescent="0.15">
      <c r="B31" s="9"/>
      <c r="C31" s="9"/>
      <c r="D31" s="9"/>
      <c r="E31" s="9"/>
      <c r="F31" s="9"/>
      <c r="G31" s="9"/>
      <c r="H31" s="9"/>
      <c r="I31" s="1"/>
      <c r="L31" s="9"/>
    </row>
    <row r="32" spans="2:12" x14ac:dyDescent="0.15">
      <c r="B32" s="9"/>
      <c r="C32" s="9"/>
      <c r="D32" s="9"/>
      <c r="E32" s="9"/>
      <c r="F32" s="9"/>
      <c r="G32" s="9"/>
      <c r="H32" s="9"/>
      <c r="I32" s="1"/>
      <c r="L32" s="9"/>
    </row>
    <row r="33" spans="1:12" x14ac:dyDescent="0.15">
      <c r="B33" s="9"/>
      <c r="C33" s="9"/>
      <c r="D33" s="9"/>
      <c r="E33" s="9"/>
      <c r="F33" s="9"/>
      <c r="G33" s="9"/>
      <c r="H33" s="9"/>
      <c r="I33" s="1"/>
      <c r="L33" s="9"/>
    </row>
    <row r="34" spans="1:12" x14ac:dyDescent="0.15">
      <c r="B34" s="9"/>
      <c r="C34" s="9"/>
      <c r="D34" s="9"/>
      <c r="E34" s="9"/>
      <c r="F34" s="9"/>
      <c r="G34" s="9"/>
      <c r="H34" s="9"/>
      <c r="I34" s="1"/>
      <c r="L34" s="9"/>
    </row>
    <row r="35" spans="1:12" x14ac:dyDescent="0.15">
      <c r="B35" s="9"/>
      <c r="C35" s="9"/>
      <c r="D35" s="9"/>
      <c r="E35" s="9"/>
      <c r="F35" s="9"/>
      <c r="G35" s="9"/>
      <c r="H35" s="9"/>
      <c r="I35" s="1"/>
      <c r="L35" s="9"/>
    </row>
    <row r="36" spans="1:12" x14ac:dyDescent="0.15">
      <c r="B36" s="9"/>
      <c r="C36" s="9"/>
      <c r="D36" s="9"/>
      <c r="E36" s="9"/>
      <c r="F36" s="9"/>
      <c r="G36" s="9"/>
      <c r="H36" s="9"/>
      <c r="I36" s="1"/>
      <c r="L36" s="9"/>
    </row>
    <row r="38" spans="1:12" x14ac:dyDescent="0.15">
      <c r="G38" s="9"/>
      <c r="H38" s="9"/>
    </row>
    <row r="39" spans="1:12" x14ac:dyDescent="0.15">
      <c r="A39" s="5" t="s">
        <v>118</v>
      </c>
      <c r="F39" s="2"/>
      <c r="H39" s="1"/>
      <c r="I39" s="1"/>
      <c r="J39" s="1"/>
    </row>
    <row r="40" spans="1:12" x14ac:dyDescent="0.15">
      <c r="A40" t="s">
        <v>99</v>
      </c>
      <c r="B40" t="s">
        <v>112</v>
      </c>
      <c r="C40" t="s">
        <v>59</v>
      </c>
      <c r="D40" t="s">
        <v>111</v>
      </c>
      <c r="E40" t="s">
        <v>34</v>
      </c>
      <c r="F40" t="s">
        <v>62</v>
      </c>
      <c r="G40" s="1" t="s">
        <v>115</v>
      </c>
      <c r="H40" s="1" t="s">
        <v>113</v>
      </c>
      <c r="I40" s="1" t="s">
        <v>114</v>
      </c>
      <c r="J40" s="14" t="s">
        <v>61</v>
      </c>
    </row>
    <row r="41" spans="1:12" x14ac:dyDescent="0.15">
      <c r="A41">
        <v>2018</v>
      </c>
      <c r="B41">
        <v>7</v>
      </c>
      <c r="C41">
        <v>0</v>
      </c>
      <c r="D41">
        <v>2</v>
      </c>
      <c r="E41">
        <v>46</v>
      </c>
      <c r="F41">
        <v>0</v>
      </c>
      <c r="G41" s="4">
        <f>IF(ISERROR(E41/B41),"N/A",E41/B41)</f>
        <v>6.5714285714285712</v>
      </c>
      <c r="H41" s="4">
        <f>IF(ISERROR((B41*6)/D41),"N/A",(B41*6)/D41)</f>
        <v>21</v>
      </c>
      <c r="I41" s="4">
        <f>IF(ISERROR(E41/D41),"N/A",E41/D41)</f>
        <v>23</v>
      </c>
      <c r="J41" s="3" t="s">
        <v>393</v>
      </c>
    </row>
    <row r="42" spans="1:12" x14ac:dyDescent="0.15">
      <c r="A42">
        <v>2019</v>
      </c>
      <c r="B42">
        <v>13.3</v>
      </c>
      <c r="C42">
        <v>2</v>
      </c>
      <c r="D42">
        <v>6</v>
      </c>
      <c r="E42">
        <v>55</v>
      </c>
      <c r="F42">
        <v>0</v>
      </c>
      <c r="G42" s="4">
        <f>IF(ISERROR(E42/B42),"N/A",E42/B42)</f>
        <v>4.1353383458646613</v>
      </c>
      <c r="H42" s="4">
        <f>IF(ISERROR((B42*6)/D42),"N/A",(B42*6)/D42)</f>
        <v>13.300000000000002</v>
      </c>
      <c r="I42" s="4">
        <f>IF(ISERROR(E42/D42),"N/A",E42/D42)</f>
        <v>9.1666666666666661</v>
      </c>
      <c r="J42" s="3" t="s">
        <v>344</v>
      </c>
    </row>
    <row r="43" spans="1:12" x14ac:dyDescent="0.15">
      <c r="A43">
        <v>2020</v>
      </c>
      <c r="B43">
        <v>4</v>
      </c>
      <c r="C43">
        <v>0</v>
      </c>
      <c r="D43">
        <v>1</v>
      </c>
      <c r="E43">
        <v>19</v>
      </c>
      <c r="F43">
        <v>0</v>
      </c>
      <c r="G43" s="4">
        <f>IF(ISERROR(E43/B43),"N/A",E43/B43)</f>
        <v>4.75</v>
      </c>
      <c r="H43" s="4">
        <f>IF(ISERROR((B43*6)/D43),"N/A",(B43*6)/D43)</f>
        <v>24</v>
      </c>
      <c r="I43" s="4">
        <f>IF(ISERROR(E43/D43),"N/A",E43/D43)</f>
        <v>19</v>
      </c>
      <c r="J43" s="3" t="s">
        <v>448</v>
      </c>
    </row>
    <row r="44" spans="1:12" x14ac:dyDescent="0.15">
      <c r="A44">
        <v>2021</v>
      </c>
      <c r="B44" s="25">
        <v>8</v>
      </c>
      <c r="C44">
        <v>0</v>
      </c>
      <c r="D44">
        <v>1</v>
      </c>
      <c r="E44">
        <v>61</v>
      </c>
      <c r="F44">
        <v>0</v>
      </c>
      <c r="G44" s="4">
        <f>IF(ISERROR(E44/B44),"N/A",E44/B44)</f>
        <v>7.625</v>
      </c>
      <c r="H44" s="4">
        <f>IF(ISERROR((B44*6)/D44),"N/A",(B44*6)/D44)</f>
        <v>48</v>
      </c>
      <c r="I44" s="4">
        <f>IF(ISERROR(E44/D44),"N/A",E44/D44)</f>
        <v>61</v>
      </c>
      <c r="J44" s="3">
        <v>0</v>
      </c>
    </row>
    <row r="45" spans="1:12" x14ac:dyDescent="0.15">
      <c r="A45">
        <v>2022</v>
      </c>
      <c r="B45">
        <v>6</v>
      </c>
      <c r="C45">
        <v>0</v>
      </c>
      <c r="D45">
        <v>2</v>
      </c>
      <c r="E45">
        <v>57</v>
      </c>
      <c r="F45">
        <v>0</v>
      </c>
      <c r="G45" s="10">
        <f>IF(ISERROR(E45/B45),"N/A",E45/B45)</f>
        <v>9.5</v>
      </c>
      <c r="H45" s="10">
        <f>IF(ISERROR((B45*6)/D45),"N/A",(B45*6)/D45)</f>
        <v>18</v>
      </c>
      <c r="I45" s="10">
        <f>IF(ISERROR(E45/D45),"N/A",E45/D45)</f>
        <v>28.5</v>
      </c>
      <c r="J45" s="3" t="s">
        <v>615</v>
      </c>
    </row>
    <row r="46" spans="1:12" x14ac:dyDescent="0.15">
      <c r="B46" s="9"/>
      <c r="C46" s="9"/>
      <c r="D46" s="9"/>
      <c r="E46" s="9"/>
      <c r="F46" s="9"/>
      <c r="G46" s="9"/>
      <c r="H46" s="10"/>
    </row>
    <row r="47" spans="1:12" x14ac:dyDescent="0.15">
      <c r="A47" t="s">
        <v>55</v>
      </c>
      <c r="B47" s="26">
        <f>SUM(B41:B46)</f>
        <v>38.299999999999997</v>
      </c>
      <c r="C47" s="9">
        <f>SUM(C41:C46)</f>
        <v>2</v>
      </c>
      <c r="D47" s="9">
        <f>SUM(D41:D46)</f>
        <v>12</v>
      </c>
      <c r="E47" s="9">
        <f>SUM(E41:E46)</f>
        <v>238</v>
      </c>
      <c r="F47" s="9">
        <f>SUM(F41:F46)</f>
        <v>0</v>
      </c>
      <c r="G47" s="4">
        <f>IF(ISERROR(E47/B47),"--",E47/B47)</f>
        <v>6.2140992167101832</v>
      </c>
      <c r="H47" s="4">
        <f>IF(D47=0,"--",(B47*6)/D47)</f>
        <v>19.149999999999999</v>
      </c>
      <c r="I47" s="4">
        <f>IF(D47=0,"--",E47/D47)</f>
        <v>19.833333333333332</v>
      </c>
      <c r="J47" s="3" t="s">
        <v>534</v>
      </c>
    </row>
  </sheetData>
  <hyperlinks>
    <hyperlink ref="A1" location="'Overall ave'!A1" display="(back to front sheet)" xr:uid="{78B3643E-A326-E744-9293-F4449642D692}"/>
  </hyperlinks>
  <pageMargins left="0.7" right="0.7" top="0.75" bottom="0.75" header="0.3" footer="0.3"/>
  <ignoredErrors>
    <ignoredError sqref="I8:I9" formula="1"/>
  </ignoredErrors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5"/>
  <dimension ref="A1:L51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  <c r="C1" s="9" t="s">
        <v>382</v>
      </c>
    </row>
    <row r="2" spans="1:12" x14ac:dyDescent="0.15">
      <c r="A2" s="5" t="s">
        <v>151</v>
      </c>
      <c r="B2" s="5" t="s">
        <v>152</v>
      </c>
    </row>
    <row r="3" spans="1:12" x14ac:dyDescent="0.15">
      <c r="A3" s="5" t="s">
        <v>108</v>
      </c>
      <c r="B3" s="15"/>
    </row>
    <row r="4" spans="1:12" x14ac:dyDescent="0.15">
      <c r="A4" s="9">
        <f>COUNTA(A6:A15)</f>
        <v>9</v>
      </c>
    </row>
    <row r="5" spans="1:12" x14ac:dyDescent="0.15">
      <c r="A5" t="s">
        <v>99</v>
      </c>
      <c r="B5" s="9" t="s">
        <v>140</v>
      </c>
      <c r="C5" s="9" t="s">
        <v>141</v>
      </c>
      <c r="D5" s="9" t="s">
        <v>26</v>
      </c>
      <c r="E5" s="9" t="s">
        <v>259</v>
      </c>
      <c r="F5" s="9" t="s">
        <v>34</v>
      </c>
      <c r="G5" s="9" t="s">
        <v>22</v>
      </c>
      <c r="H5" s="9" t="s">
        <v>35</v>
      </c>
      <c r="I5" s="9" t="s">
        <v>114</v>
      </c>
      <c r="J5" s="9" t="s">
        <v>195</v>
      </c>
      <c r="K5" s="1" t="s">
        <v>257</v>
      </c>
      <c r="L5" s="1" t="s">
        <v>264</v>
      </c>
    </row>
    <row r="6" spans="1:12" x14ac:dyDescent="0.15">
      <c r="A6">
        <v>2008</v>
      </c>
      <c r="B6" s="9">
        <v>5</v>
      </c>
      <c r="C6" s="9">
        <v>3</v>
      </c>
      <c r="D6" s="9">
        <v>1</v>
      </c>
      <c r="E6" s="9">
        <v>1</v>
      </c>
      <c r="F6" s="9">
        <v>23</v>
      </c>
      <c r="I6" s="1">
        <f t="shared" ref="I6:I11" si="0">IF(C6=0,"",ROUND(F6/(C6-D6),3))</f>
        <v>11.5</v>
      </c>
      <c r="L6">
        <v>2</v>
      </c>
    </row>
    <row r="7" spans="1:12" x14ac:dyDescent="0.15">
      <c r="A7">
        <v>2009</v>
      </c>
      <c r="B7" s="9">
        <v>9</v>
      </c>
      <c r="C7" s="9">
        <v>4</v>
      </c>
      <c r="D7" s="9">
        <v>1</v>
      </c>
      <c r="E7" s="9">
        <v>1</v>
      </c>
      <c r="F7" s="9">
        <v>9</v>
      </c>
      <c r="I7" s="1">
        <f t="shared" si="0"/>
        <v>3</v>
      </c>
      <c r="J7">
        <v>5</v>
      </c>
      <c r="L7">
        <v>3</v>
      </c>
    </row>
    <row r="8" spans="1:12" x14ac:dyDescent="0.15">
      <c r="A8">
        <v>2010</v>
      </c>
      <c r="B8">
        <v>11</v>
      </c>
      <c r="C8">
        <v>7</v>
      </c>
      <c r="D8">
        <v>2</v>
      </c>
      <c r="E8">
        <v>2</v>
      </c>
      <c r="F8">
        <v>18</v>
      </c>
      <c r="G8"/>
      <c r="H8"/>
      <c r="I8" s="1">
        <f t="shared" si="0"/>
        <v>3.6</v>
      </c>
      <c r="J8">
        <v>7</v>
      </c>
      <c r="L8">
        <v>2</v>
      </c>
    </row>
    <row r="9" spans="1:12" x14ac:dyDescent="0.15">
      <c r="A9">
        <v>2011</v>
      </c>
      <c r="B9">
        <v>7</v>
      </c>
      <c r="C9">
        <v>1</v>
      </c>
      <c r="D9">
        <v>0</v>
      </c>
      <c r="E9"/>
      <c r="F9">
        <v>0</v>
      </c>
      <c r="G9"/>
      <c r="H9"/>
      <c r="I9" s="1">
        <f t="shared" si="0"/>
        <v>0</v>
      </c>
      <c r="L9">
        <v>1</v>
      </c>
    </row>
    <row r="10" spans="1:12" x14ac:dyDescent="0.15">
      <c r="A10">
        <v>2012</v>
      </c>
      <c r="B10" s="9">
        <v>6</v>
      </c>
      <c r="C10" s="9">
        <v>4</v>
      </c>
      <c r="D10" s="9">
        <v>3</v>
      </c>
      <c r="E10" s="9">
        <v>1</v>
      </c>
      <c r="F10" s="9">
        <v>47</v>
      </c>
      <c r="I10" s="1">
        <f t="shared" si="0"/>
        <v>47</v>
      </c>
      <c r="J10">
        <v>34</v>
      </c>
      <c r="L10">
        <v>2</v>
      </c>
    </row>
    <row r="11" spans="1:12" x14ac:dyDescent="0.15">
      <c r="A11">
        <v>2013</v>
      </c>
      <c r="B11">
        <v>16</v>
      </c>
      <c r="C11">
        <v>5</v>
      </c>
      <c r="D11">
        <v>4</v>
      </c>
      <c r="E11">
        <v>1</v>
      </c>
      <c r="F11">
        <v>8</v>
      </c>
      <c r="I11" s="1">
        <f t="shared" si="0"/>
        <v>8</v>
      </c>
      <c r="J11">
        <v>6</v>
      </c>
      <c r="L11">
        <v>3</v>
      </c>
    </row>
    <row r="12" spans="1:12" x14ac:dyDescent="0.15">
      <c r="A12">
        <v>2014</v>
      </c>
      <c r="B12">
        <v>11</v>
      </c>
      <c r="C12">
        <v>2</v>
      </c>
      <c r="D12">
        <v>2</v>
      </c>
      <c r="E12"/>
      <c r="F12">
        <v>0</v>
      </c>
      <c r="I12" s="22" t="s">
        <v>231</v>
      </c>
      <c r="L12">
        <v>1</v>
      </c>
    </row>
    <row r="13" spans="1:12" x14ac:dyDescent="0.15">
      <c r="A13">
        <v>2015</v>
      </c>
      <c r="B13">
        <v>3</v>
      </c>
      <c r="C13">
        <v>0</v>
      </c>
      <c r="D13"/>
      <c r="E13"/>
      <c r="F13"/>
      <c r="I13" s="22" t="s">
        <v>231</v>
      </c>
      <c r="L13">
        <v>0</v>
      </c>
    </row>
    <row r="14" spans="1:12" x14ac:dyDescent="0.15">
      <c r="A14">
        <v>2016</v>
      </c>
      <c r="B14">
        <v>7</v>
      </c>
      <c r="C14">
        <v>1</v>
      </c>
      <c r="D14">
        <v>1</v>
      </c>
      <c r="E14">
        <v>0</v>
      </c>
      <c r="F14">
        <v>0</v>
      </c>
      <c r="G14">
        <v>0</v>
      </c>
      <c r="H14">
        <v>0</v>
      </c>
      <c r="I14" s="4" t="str">
        <f>IF(C14-D14=0,"--",F14/(C14-D14))</f>
        <v>--</v>
      </c>
      <c r="J14">
        <v>0</v>
      </c>
      <c r="L14">
        <v>1</v>
      </c>
    </row>
    <row r="15" spans="1:12" x14ac:dyDescent="0.15">
      <c r="I15" s="9"/>
    </row>
    <row r="16" spans="1:12" x14ac:dyDescent="0.15">
      <c r="A16" t="s">
        <v>142</v>
      </c>
      <c r="B16" s="9">
        <f t="shared" ref="B16:H16" si="1">SUM(B6:B15)</f>
        <v>75</v>
      </c>
      <c r="C16" s="9">
        <f t="shared" si="1"/>
        <v>27</v>
      </c>
      <c r="D16" s="9">
        <f t="shared" si="1"/>
        <v>14</v>
      </c>
      <c r="E16" s="9">
        <f t="shared" si="1"/>
        <v>6</v>
      </c>
      <c r="F16" s="9">
        <f t="shared" si="1"/>
        <v>105</v>
      </c>
      <c r="G16" s="9">
        <f t="shared" si="1"/>
        <v>0</v>
      </c>
      <c r="H16" s="9">
        <f t="shared" si="1"/>
        <v>0</v>
      </c>
      <c r="I16" s="10">
        <f>F16/(C16-D16)</f>
        <v>8.0769230769230766</v>
      </c>
      <c r="J16">
        <f>MAX(J6:J15)</f>
        <v>34</v>
      </c>
      <c r="L16" s="9">
        <f>SUM(L6:L15)</f>
        <v>15</v>
      </c>
    </row>
    <row r="17" spans="8:8" x14ac:dyDescent="0.15">
      <c r="H17" s="10"/>
    </row>
    <row r="18" spans="8:8" x14ac:dyDescent="0.15">
      <c r="H18" s="10"/>
    </row>
    <row r="19" spans="8:8" x14ac:dyDescent="0.15">
      <c r="H19" s="10"/>
    </row>
    <row r="20" spans="8:8" x14ac:dyDescent="0.15">
      <c r="H20" s="10"/>
    </row>
    <row r="21" spans="8:8" x14ac:dyDescent="0.15">
      <c r="H21" s="10"/>
    </row>
    <row r="22" spans="8:8" x14ac:dyDescent="0.15">
      <c r="H22" s="10"/>
    </row>
    <row r="23" spans="8:8" x14ac:dyDescent="0.15">
      <c r="H23" s="10"/>
    </row>
    <row r="24" spans="8:8" x14ac:dyDescent="0.15">
      <c r="H24" s="10"/>
    </row>
    <row r="25" spans="8:8" x14ac:dyDescent="0.15">
      <c r="H25" s="10"/>
    </row>
    <row r="26" spans="8:8" x14ac:dyDescent="0.15">
      <c r="H26" s="10"/>
    </row>
    <row r="27" spans="8:8" x14ac:dyDescent="0.15">
      <c r="H27" s="10"/>
    </row>
    <row r="28" spans="8:8" x14ac:dyDescent="0.15">
      <c r="H28" s="10"/>
    </row>
    <row r="29" spans="8:8" x14ac:dyDescent="0.15">
      <c r="H29" s="10"/>
    </row>
    <row r="30" spans="8:8" x14ac:dyDescent="0.15">
      <c r="H30" s="10"/>
    </row>
    <row r="31" spans="8:8" x14ac:dyDescent="0.15">
      <c r="H31" s="10"/>
    </row>
    <row r="32" spans="8:8" x14ac:dyDescent="0.15">
      <c r="H32" s="10"/>
    </row>
    <row r="33" spans="1:10" x14ac:dyDescent="0.15">
      <c r="H33" s="10"/>
    </row>
    <row r="34" spans="1:10" x14ac:dyDescent="0.15">
      <c r="H34" s="10"/>
    </row>
    <row r="35" spans="1:10" x14ac:dyDescent="0.15">
      <c r="H35" s="10"/>
    </row>
    <row r="38" spans="1:10" x14ac:dyDescent="0.15">
      <c r="A38" s="5" t="s">
        <v>118</v>
      </c>
    </row>
    <row r="39" spans="1:10" x14ac:dyDescent="0.15">
      <c r="A39" s="5"/>
    </row>
    <row r="40" spans="1:10" x14ac:dyDescent="0.15">
      <c r="A40" t="s">
        <v>99</v>
      </c>
      <c r="B40" t="s">
        <v>58</v>
      </c>
      <c r="C40" t="s">
        <v>59</v>
      </c>
      <c r="D40" t="s">
        <v>60</v>
      </c>
      <c r="E40" t="s">
        <v>34</v>
      </c>
      <c r="F40" t="s">
        <v>62</v>
      </c>
      <c r="G40" s="1" t="s">
        <v>63</v>
      </c>
      <c r="H40" s="1" t="s">
        <v>64</v>
      </c>
      <c r="I40" s="1" t="s">
        <v>36</v>
      </c>
      <c r="J40" s="1" t="s">
        <v>61</v>
      </c>
    </row>
    <row r="41" spans="1:10" x14ac:dyDescent="0.15">
      <c r="A41">
        <v>2008</v>
      </c>
      <c r="B41">
        <v>25</v>
      </c>
      <c r="C41">
        <v>2</v>
      </c>
      <c r="D41">
        <v>6</v>
      </c>
      <c r="E41">
        <v>91</v>
      </c>
      <c r="F41"/>
      <c r="G41" s="10">
        <f t="shared" ref="G41:G49" si="2">IF(ISERROR(E41/B41),"N/A",E41/B41)</f>
        <v>3.64</v>
      </c>
      <c r="H41" s="10">
        <f t="shared" ref="H41:H49" si="3">IF(ISERROR((B41*6)/D41),"N/A",(B41*6)/D41)</f>
        <v>25</v>
      </c>
      <c r="I41" s="10">
        <f t="shared" ref="I41:I49" si="4">IF(ISERROR(E41/D41),"N/A",E41/D41)</f>
        <v>15.166666666666666</v>
      </c>
      <c r="J41" s="3" t="s">
        <v>198</v>
      </c>
    </row>
    <row r="42" spans="1:10" x14ac:dyDescent="0.15">
      <c r="A42">
        <v>2009</v>
      </c>
      <c r="B42">
        <v>52</v>
      </c>
      <c r="C42">
        <v>10</v>
      </c>
      <c r="D42">
        <v>11</v>
      </c>
      <c r="E42">
        <v>143</v>
      </c>
      <c r="F42">
        <v>1</v>
      </c>
      <c r="G42" s="10">
        <f t="shared" si="2"/>
        <v>2.75</v>
      </c>
      <c r="H42" s="10">
        <f t="shared" si="3"/>
        <v>28.363636363636363</v>
      </c>
      <c r="I42" s="10">
        <f t="shared" si="4"/>
        <v>13</v>
      </c>
      <c r="J42" s="3" t="s">
        <v>174</v>
      </c>
    </row>
    <row r="43" spans="1:10" x14ac:dyDescent="0.15">
      <c r="A43">
        <v>2010</v>
      </c>
      <c r="B43">
        <v>55.4</v>
      </c>
      <c r="C43">
        <v>7</v>
      </c>
      <c r="D43">
        <v>10</v>
      </c>
      <c r="E43">
        <v>189</v>
      </c>
      <c r="F43"/>
      <c r="G43" s="10">
        <f t="shared" si="2"/>
        <v>3.4115523465703972</v>
      </c>
      <c r="H43" s="10">
        <f t="shared" si="3"/>
        <v>33.239999999999995</v>
      </c>
      <c r="I43" s="10">
        <f t="shared" si="4"/>
        <v>18.899999999999999</v>
      </c>
      <c r="J43" s="3" t="s">
        <v>67</v>
      </c>
    </row>
    <row r="44" spans="1:10" x14ac:dyDescent="0.15">
      <c r="A44">
        <v>2011</v>
      </c>
      <c r="B44">
        <v>32</v>
      </c>
      <c r="C44">
        <v>6</v>
      </c>
      <c r="D44">
        <v>3</v>
      </c>
      <c r="E44">
        <v>87</v>
      </c>
      <c r="F44"/>
      <c r="G44" s="10">
        <f t="shared" si="2"/>
        <v>2.71875</v>
      </c>
      <c r="H44" s="10">
        <f t="shared" si="3"/>
        <v>64</v>
      </c>
      <c r="I44" s="10">
        <f t="shared" si="4"/>
        <v>29</v>
      </c>
      <c r="J44" s="3" t="s">
        <v>186</v>
      </c>
    </row>
    <row r="45" spans="1:10" x14ac:dyDescent="0.15">
      <c r="A45">
        <v>2012</v>
      </c>
      <c r="B45">
        <v>40</v>
      </c>
      <c r="C45">
        <v>5</v>
      </c>
      <c r="D45">
        <v>6</v>
      </c>
      <c r="E45">
        <v>177</v>
      </c>
      <c r="F45"/>
      <c r="G45" s="10">
        <f t="shared" si="2"/>
        <v>4.4249999999999998</v>
      </c>
      <c r="H45" s="10">
        <f t="shared" si="3"/>
        <v>40</v>
      </c>
      <c r="I45" s="10">
        <f t="shared" si="4"/>
        <v>29.5</v>
      </c>
      <c r="J45" s="3" t="s">
        <v>187</v>
      </c>
    </row>
    <row r="46" spans="1:10" x14ac:dyDescent="0.15">
      <c r="A46">
        <v>2013</v>
      </c>
      <c r="B46">
        <v>87</v>
      </c>
      <c r="C46">
        <v>12</v>
      </c>
      <c r="D46">
        <v>26</v>
      </c>
      <c r="E46">
        <v>350</v>
      </c>
      <c r="F46">
        <v>1</v>
      </c>
      <c r="G46" s="10">
        <f t="shared" si="2"/>
        <v>4.0229885057471266</v>
      </c>
      <c r="H46" s="10">
        <f t="shared" si="3"/>
        <v>20.076923076923077</v>
      </c>
      <c r="I46" s="10">
        <f t="shared" si="4"/>
        <v>13.461538461538462</v>
      </c>
      <c r="J46" s="3" t="s">
        <v>220</v>
      </c>
    </row>
    <row r="47" spans="1:10" x14ac:dyDescent="0.15">
      <c r="A47">
        <v>2014</v>
      </c>
      <c r="B47">
        <v>66.400000000000006</v>
      </c>
      <c r="C47">
        <v>7</v>
      </c>
      <c r="D47">
        <v>15</v>
      </c>
      <c r="E47">
        <v>220</v>
      </c>
      <c r="F47"/>
      <c r="G47" s="10">
        <f t="shared" si="2"/>
        <v>3.3132530120481927</v>
      </c>
      <c r="H47" s="10">
        <f t="shared" si="3"/>
        <v>26.560000000000002</v>
      </c>
      <c r="I47" s="10">
        <f t="shared" si="4"/>
        <v>14.666666666666666</v>
      </c>
      <c r="J47" s="3" t="s">
        <v>7</v>
      </c>
    </row>
    <row r="48" spans="1:10" x14ac:dyDescent="0.15">
      <c r="A48">
        <v>2015</v>
      </c>
      <c r="B48">
        <v>13.4</v>
      </c>
      <c r="C48">
        <v>3</v>
      </c>
      <c r="D48">
        <v>6</v>
      </c>
      <c r="E48">
        <v>44</v>
      </c>
      <c r="F48"/>
      <c r="G48" s="10">
        <f t="shared" si="2"/>
        <v>3.2835820895522385</v>
      </c>
      <c r="H48" s="10">
        <f t="shared" si="3"/>
        <v>13.4</v>
      </c>
      <c r="I48" s="10">
        <f t="shared" si="4"/>
        <v>7.333333333333333</v>
      </c>
      <c r="J48" s="3" t="s">
        <v>122</v>
      </c>
    </row>
    <row r="49" spans="1:11" x14ac:dyDescent="0.15">
      <c r="A49">
        <v>2016</v>
      </c>
      <c r="B49" s="25">
        <v>22</v>
      </c>
      <c r="C49">
        <v>2</v>
      </c>
      <c r="D49">
        <v>6</v>
      </c>
      <c r="E49">
        <v>109</v>
      </c>
      <c r="F49">
        <v>1</v>
      </c>
      <c r="G49" s="10">
        <f t="shared" si="2"/>
        <v>4.9545454545454541</v>
      </c>
      <c r="H49" s="10">
        <f t="shared" si="3"/>
        <v>22</v>
      </c>
      <c r="I49" s="10">
        <f t="shared" si="4"/>
        <v>18.166666666666668</v>
      </c>
      <c r="J49" s="3" t="s">
        <v>70</v>
      </c>
    </row>
    <row r="50" spans="1:11" x14ac:dyDescent="0.15">
      <c r="B50"/>
      <c r="C50"/>
      <c r="D50"/>
      <c r="E50"/>
      <c r="F50"/>
      <c r="G50" s="1"/>
      <c r="H50" s="1"/>
      <c r="I50" s="1"/>
      <c r="J50" s="3"/>
      <c r="K50" s="27"/>
    </row>
    <row r="51" spans="1:11" x14ac:dyDescent="0.15">
      <c r="A51" t="s">
        <v>55</v>
      </c>
      <c r="B51">
        <f>SUM(B41:B50)</f>
        <v>393.19999999999993</v>
      </c>
      <c r="C51">
        <f>SUM(C41:C50)</f>
        <v>54</v>
      </c>
      <c r="D51">
        <f>SUM(D41:D50)</f>
        <v>89</v>
      </c>
      <c r="E51">
        <f>SUM(E41:E50)</f>
        <v>1410</v>
      </c>
      <c r="F51">
        <f>SUM(F41:F50)</f>
        <v>3</v>
      </c>
      <c r="G51" s="1">
        <f>E51/B51</f>
        <v>3.5859613428280781</v>
      </c>
      <c r="H51" s="1">
        <f>(B51*6)/D51</f>
        <v>26.507865168539325</v>
      </c>
      <c r="I51" s="1">
        <f>E51/D51</f>
        <v>15.842696629213483</v>
      </c>
      <c r="J51" s="3" t="s">
        <v>70</v>
      </c>
    </row>
  </sheetData>
  <hyperlinks>
    <hyperlink ref="A1" location="'Overall ave'!A1" display="(back to front sheet)" xr:uid="{00000000-0004-0000-18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6"/>
  <dimension ref="A1:N77"/>
  <sheetViews>
    <sheetView zoomScale="120" zoomScaleNormal="120" zoomScalePageLayoutView="125" workbookViewId="0"/>
  </sheetViews>
  <sheetFormatPr defaultColWidth="8.76171875" defaultRowHeight="12.75" x14ac:dyDescent="0.15"/>
  <cols>
    <col min="8" max="8" width="9.16796875" style="1" customWidth="1"/>
  </cols>
  <sheetData>
    <row r="1" spans="1:14" x14ac:dyDescent="0.15">
      <c r="A1" s="19" t="s">
        <v>164</v>
      </c>
    </row>
    <row r="2" spans="1:14" x14ac:dyDescent="0.15">
      <c r="A2" s="5" t="s">
        <v>45</v>
      </c>
      <c r="B2" s="5" t="s">
        <v>130</v>
      </c>
    </row>
    <row r="3" spans="1:14" x14ac:dyDescent="0.15">
      <c r="A3" s="5" t="s">
        <v>108</v>
      </c>
      <c r="B3" s="5"/>
      <c r="N3" s="5" t="s">
        <v>544</v>
      </c>
    </row>
    <row r="4" spans="1:14" hidden="1" x14ac:dyDescent="0.15">
      <c r="A4" s="9">
        <f>COUNTA(A7:A34)</f>
        <v>27</v>
      </c>
      <c r="B4" s="9"/>
      <c r="C4" s="9"/>
      <c r="D4" s="9"/>
      <c r="E4" s="9"/>
      <c r="F4" s="9"/>
      <c r="G4" s="9"/>
      <c r="H4" s="9"/>
      <c r="J4" s="9"/>
      <c r="K4" s="9"/>
      <c r="L4" s="9"/>
      <c r="M4" s="9"/>
      <c r="N4" s="9"/>
    </row>
    <row r="5" spans="1:14" x14ac:dyDescent="0.15">
      <c r="A5" s="9"/>
      <c r="G5" s="9"/>
      <c r="H5" s="9"/>
      <c r="J5" s="9"/>
      <c r="K5" s="9"/>
      <c r="L5" s="9"/>
    </row>
    <row r="6" spans="1:14" x14ac:dyDescent="0.15">
      <c r="A6" t="s">
        <v>99</v>
      </c>
      <c r="B6" t="s">
        <v>31</v>
      </c>
      <c r="C6" t="s">
        <v>32</v>
      </c>
      <c r="D6" t="s">
        <v>33</v>
      </c>
      <c r="E6" t="s">
        <v>258</v>
      </c>
      <c r="F6" t="s">
        <v>34</v>
      </c>
      <c r="G6" t="s">
        <v>22</v>
      </c>
      <c r="H6" t="s">
        <v>35</v>
      </c>
      <c r="I6" s="1" t="s">
        <v>36</v>
      </c>
      <c r="J6" t="s">
        <v>195</v>
      </c>
      <c r="K6" s="1" t="s">
        <v>257</v>
      </c>
      <c r="L6" t="s">
        <v>538</v>
      </c>
      <c r="M6" t="s">
        <v>539</v>
      </c>
      <c r="N6" s="1" t="s">
        <v>264</v>
      </c>
    </row>
    <row r="7" spans="1:14" x14ac:dyDescent="0.15">
      <c r="A7">
        <v>1999</v>
      </c>
      <c r="B7">
        <v>13</v>
      </c>
      <c r="C7">
        <v>10</v>
      </c>
      <c r="D7">
        <v>1</v>
      </c>
      <c r="E7">
        <v>4</v>
      </c>
      <c r="F7">
        <v>17</v>
      </c>
      <c r="G7">
        <v>0</v>
      </c>
      <c r="H7" s="9">
        <v>0</v>
      </c>
      <c r="I7" s="1">
        <f t="shared" ref="I7:I23" si="0">IF(C7=0,"",ROUND(F7/(C7-D7),3))</f>
        <v>1.889</v>
      </c>
      <c r="J7">
        <v>5</v>
      </c>
      <c r="N7">
        <v>5</v>
      </c>
    </row>
    <row r="8" spans="1:14" x14ac:dyDescent="0.15">
      <c r="A8">
        <v>2000</v>
      </c>
      <c r="B8">
        <v>11</v>
      </c>
      <c r="C8">
        <v>7</v>
      </c>
      <c r="D8">
        <v>2</v>
      </c>
      <c r="E8">
        <v>3</v>
      </c>
      <c r="F8">
        <v>10</v>
      </c>
      <c r="G8">
        <v>0</v>
      </c>
      <c r="H8" s="9">
        <v>0</v>
      </c>
      <c r="I8" s="1">
        <f t="shared" si="0"/>
        <v>2</v>
      </c>
      <c r="J8">
        <v>4</v>
      </c>
      <c r="K8" t="s">
        <v>335</v>
      </c>
      <c r="N8">
        <v>3</v>
      </c>
    </row>
    <row r="9" spans="1:14" x14ac:dyDescent="0.15">
      <c r="A9">
        <v>2001</v>
      </c>
      <c r="B9">
        <v>11</v>
      </c>
      <c r="C9">
        <v>8</v>
      </c>
      <c r="D9">
        <v>1</v>
      </c>
      <c r="E9">
        <v>2</v>
      </c>
      <c r="F9">
        <v>7</v>
      </c>
      <c r="G9">
        <v>0</v>
      </c>
      <c r="H9" s="9">
        <v>0</v>
      </c>
      <c r="I9" s="1">
        <f t="shared" si="0"/>
        <v>1</v>
      </c>
      <c r="J9">
        <v>2</v>
      </c>
      <c r="N9">
        <v>10</v>
      </c>
    </row>
    <row r="10" spans="1:14" x14ac:dyDescent="0.15">
      <c r="A10">
        <v>2002</v>
      </c>
      <c r="B10">
        <v>11</v>
      </c>
      <c r="C10">
        <v>8</v>
      </c>
      <c r="D10">
        <v>3</v>
      </c>
      <c r="F10">
        <v>37</v>
      </c>
      <c r="G10">
        <v>0</v>
      </c>
      <c r="H10" s="9">
        <v>0</v>
      </c>
      <c r="I10" s="1">
        <f t="shared" si="0"/>
        <v>7.4</v>
      </c>
      <c r="J10">
        <v>13</v>
      </c>
      <c r="K10" t="s">
        <v>335</v>
      </c>
      <c r="N10">
        <v>2</v>
      </c>
    </row>
    <row r="11" spans="1:14" x14ac:dyDescent="0.15">
      <c r="A11">
        <v>2003</v>
      </c>
      <c r="B11">
        <v>7</v>
      </c>
      <c r="C11">
        <v>3</v>
      </c>
      <c r="D11">
        <v>0</v>
      </c>
      <c r="E11">
        <v>1</v>
      </c>
      <c r="F11">
        <v>12</v>
      </c>
      <c r="G11">
        <v>0</v>
      </c>
      <c r="H11" s="9">
        <v>0</v>
      </c>
      <c r="I11" s="1">
        <f t="shared" si="0"/>
        <v>4</v>
      </c>
      <c r="J11">
        <v>10</v>
      </c>
      <c r="N11">
        <v>1</v>
      </c>
    </row>
    <row r="12" spans="1:14" x14ac:dyDescent="0.15">
      <c r="A12">
        <v>2004</v>
      </c>
      <c r="B12">
        <v>9</v>
      </c>
      <c r="C12">
        <v>9</v>
      </c>
      <c r="D12">
        <v>1</v>
      </c>
      <c r="E12">
        <v>3</v>
      </c>
      <c r="F12">
        <v>31</v>
      </c>
      <c r="G12">
        <v>0</v>
      </c>
      <c r="H12" s="9">
        <v>0</v>
      </c>
      <c r="I12" s="1">
        <f t="shared" si="0"/>
        <v>3.875</v>
      </c>
      <c r="J12">
        <v>10</v>
      </c>
      <c r="K12" t="s">
        <v>333</v>
      </c>
      <c r="N12">
        <v>2</v>
      </c>
    </row>
    <row r="13" spans="1:14" x14ac:dyDescent="0.15">
      <c r="A13">
        <v>2005</v>
      </c>
      <c r="B13">
        <v>15</v>
      </c>
      <c r="C13">
        <v>13</v>
      </c>
      <c r="D13">
        <v>2</v>
      </c>
      <c r="E13">
        <v>2</v>
      </c>
      <c r="F13">
        <v>92</v>
      </c>
      <c r="G13">
        <v>0</v>
      </c>
      <c r="H13" s="9">
        <v>0</v>
      </c>
      <c r="I13" s="1">
        <f t="shared" si="0"/>
        <v>8.3640000000000008</v>
      </c>
      <c r="J13" s="9">
        <v>43</v>
      </c>
      <c r="K13" t="s">
        <v>333</v>
      </c>
      <c r="N13">
        <v>3</v>
      </c>
    </row>
    <row r="14" spans="1:14" x14ac:dyDescent="0.15">
      <c r="A14">
        <v>2006</v>
      </c>
      <c r="B14">
        <v>10</v>
      </c>
      <c r="C14">
        <v>10</v>
      </c>
      <c r="D14">
        <v>1</v>
      </c>
      <c r="E14">
        <v>3</v>
      </c>
      <c r="F14">
        <v>43</v>
      </c>
      <c r="G14">
        <v>0</v>
      </c>
      <c r="H14" s="9">
        <v>0</v>
      </c>
      <c r="I14" s="1">
        <f t="shared" si="0"/>
        <v>4.7779999999999996</v>
      </c>
      <c r="J14" s="9">
        <v>23</v>
      </c>
      <c r="K14" t="s">
        <v>333</v>
      </c>
      <c r="N14">
        <v>5</v>
      </c>
    </row>
    <row r="15" spans="1:14" x14ac:dyDescent="0.15">
      <c r="A15">
        <v>2007</v>
      </c>
      <c r="B15" s="9">
        <v>10</v>
      </c>
      <c r="C15" s="9">
        <v>10</v>
      </c>
      <c r="D15" s="9">
        <v>0</v>
      </c>
      <c r="E15" s="9">
        <v>3</v>
      </c>
      <c r="F15" s="9">
        <v>50</v>
      </c>
      <c r="G15">
        <v>0</v>
      </c>
      <c r="H15" s="9">
        <v>0</v>
      </c>
      <c r="I15" s="1">
        <f t="shared" si="0"/>
        <v>5</v>
      </c>
      <c r="J15">
        <v>18</v>
      </c>
      <c r="N15">
        <v>6</v>
      </c>
    </row>
    <row r="16" spans="1:14" x14ac:dyDescent="0.15">
      <c r="A16">
        <v>2008</v>
      </c>
      <c r="B16" s="9">
        <v>12</v>
      </c>
      <c r="C16" s="9">
        <v>12</v>
      </c>
      <c r="D16" s="9">
        <v>2</v>
      </c>
      <c r="E16" s="9">
        <v>3</v>
      </c>
      <c r="F16" s="9">
        <v>142</v>
      </c>
      <c r="G16">
        <v>0</v>
      </c>
      <c r="H16" s="9">
        <v>1</v>
      </c>
      <c r="I16" s="1">
        <f t="shared" si="0"/>
        <v>14.2</v>
      </c>
      <c r="J16" s="9">
        <v>66</v>
      </c>
      <c r="N16">
        <v>4</v>
      </c>
    </row>
    <row r="17" spans="1:14" x14ac:dyDescent="0.15">
      <c r="A17">
        <v>2009</v>
      </c>
      <c r="B17" s="11">
        <v>13</v>
      </c>
      <c r="C17">
        <v>10</v>
      </c>
      <c r="D17">
        <v>0</v>
      </c>
      <c r="E17">
        <v>2</v>
      </c>
      <c r="F17">
        <v>50</v>
      </c>
      <c r="G17">
        <v>0</v>
      </c>
      <c r="H17">
        <v>0</v>
      </c>
      <c r="I17" s="1">
        <f t="shared" si="0"/>
        <v>5</v>
      </c>
      <c r="J17">
        <v>15</v>
      </c>
      <c r="N17">
        <v>5</v>
      </c>
    </row>
    <row r="18" spans="1:14" x14ac:dyDescent="0.15">
      <c r="A18">
        <v>2010</v>
      </c>
      <c r="B18">
        <v>10</v>
      </c>
      <c r="C18">
        <v>9</v>
      </c>
      <c r="D18">
        <v>1</v>
      </c>
      <c r="E18">
        <v>3</v>
      </c>
      <c r="F18">
        <v>53</v>
      </c>
      <c r="G18">
        <v>0</v>
      </c>
      <c r="H18">
        <v>0</v>
      </c>
      <c r="I18" s="1">
        <f t="shared" si="0"/>
        <v>6.625</v>
      </c>
      <c r="J18" s="9">
        <v>15</v>
      </c>
      <c r="N18">
        <v>5</v>
      </c>
    </row>
    <row r="19" spans="1:14" x14ac:dyDescent="0.15">
      <c r="A19">
        <v>2011</v>
      </c>
      <c r="B19">
        <v>11</v>
      </c>
      <c r="C19">
        <v>7</v>
      </c>
      <c r="D19">
        <v>0</v>
      </c>
      <c r="E19">
        <v>1</v>
      </c>
      <c r="F19">
        <v>35</v>
      </c>
      <c r="G19">
        <v>0</v>
      </c>
      <c r="H19">
        <v>0</v>
      </c>
      <c r="I19" s="1">
        <f t="shared" si="0"/>
        <v>5</v>
      </c>
      <c r="J19">
        <v>11</v>
      </c>
      <c r="L19">
        <v>3</v>
      </c>
      <c r="M19">
        <v>0</v>
      </c>
      <c r="N19">
        <v>3</v>
      </c>
    </row>
    <row r="20" spans="1:14" x14ac:dyDescent="0.15">
      <c r="A20">
        <v>2012</v>
      </c>
      <c r="B20">
        <v>10</v>
      </c>
      <c r="C20">
        <v>10</v>
      </c>
      <c r="D20">
        <v>0</v>
      </c>
      <c r="E20">
        <v>3</v>
      </c>
      <c r="F20">
        <v>29</v>
      </c>
      <c r="G20">
        <v>0</v>
      </c>
      <c r="H20">
        <v>0</v>
      </c>
      <c r="I20" s="1">
        <f t="shared" si="0"/>
        <v>2.9</v>
      </c>
      <c r="J20">
        <v>10</v>
      </c>
      <c r="L20">
        <v>2</v>
      </c>
      <c r="M20">
        <v>0</v>
      </c>
      <c r="N20">
        <v>2</v>
      </c>
    </row>
    <row r="21" spans="1:14" x14ac:dyDescent="0.15">
      <c r="A21">
        <v>2013</v>
      </c>
      <c r="B21">
        <v>12</v>
      </c>
      <c r="C21">
        <v>10</v>
      </c>
      <c r="D21">
        <v>0</v>
      </c>
      <c r="E21">
        <v>4</v>
      </c>
      <c r="F21">
        <v>42</v>
      </c>
      <c r="G21">
        <v>0</v>
      </c>
      <c r="H21">
        <v>0</v>
      </c>
      <c r="I21" s="1">
        <f t="shared" si="0"/>
        <v>4.2</v>
      </c>
      <c r="J21">
        <v>12</v>
      </c>
      <c r="L21">
        <v>2</v>
      </c>
      <c r="M21">
        <v>1</v>
      </c>
      <c r="N21">
        <v>3</v>
      </c>
    </row>
    <row r="22" spans="1:14" x14ac:dyDescent="0.15">
      <c r="A22">
        <v>2014</v>
      </c>
      <c r="B22">
        <v>11</v>
      </c>
      <c r="C22">
        <v>9</v>
      </c>
      <c r="D22">
        <v>0</v>
      </c>
      <c r="E22">
        <v>3</v>
      </c>
      <c r="F22">
        <v>49</v>
      </c>
      <c r="G22">
        <v>0</v>
      </c>
      <c r="H22">
        <v>0</v>
      </c>
      <c r="I22" s="1">
        <f t="shared" si="0"/>
        <v>5.444</v>
      </c>
      <c r="J22">
        <v>14</v>
      </c>
      <c r="L22">
        <v>4</v>
      </c>
      <c r="M22">
        <v>0</v>
      </c>
      <c r="N22">
        <v>4</v>
      </c>
    </row>
    <row r="23" spans="1:14" x14ac:dyDescent="0.15">
      <c r="A23">
        <v>2015</v>
      </c>
      <c r="B23">
        <v>8</v>
      </c>
      <c r="C23">
        <v>7</v>
      </c>
      <c r="D23">
        <v>1</v>
      </c>
      <c r="E23">
        <v>3</v>
      </c>
      <c r="F23">
        <v>17</v>
      </c>
      <c r="G23">
        <v>0</v>
      </c>
      <c r="H23">
        <v>0</v>
      </c>
      <c r="I23" s="1">
        <f t="shared" si="0"/>
        <v>2.8330000000000002</v>
      </c>
      <c r="J23">
        <v>6</v>
      </c>
      <c r="L23">
        <v>6</v>
      </c>
      <c r="M23">
        <v>0</v>
      </c>
      <c r="N23">
        <v>6</v>
      </c>
    </row>
    <row r="24" spans="1:14" x14ac:dyDescent="0.15">
      <c r="A24">
        <v>2016</v>
      </c>
      <c r="B24">
        <v>16</v>
      </c>
      <c r="C24">
        <v>12</v>
      </c>
      <c r="D24">
        <v>3</v>
      </c>
      <c r="E24">
        <v>3</v>
      </c>
      <c r="F24">
        <v>88</v>
      </c>
      <c r="G24">
        <v>0</v>
      </c>
      <c r="H24">
        <v>0</v>
      </c>
      <c r="I24" s="10">
        <f t="shared" ref="I24:I29" si="1">IF(C24-D24=0,"--",F24/(C24-D24))</f>
        <v>9.7777777777777786</v>
      </c>
      <c r="J24">
        <v>36</v>
      </c>
      <c r="L24">
        <v>2</v>
      </c>
      <c r="M24">
        <v>0</v>
      </c>
      <c r="N24">
        <v>2</v>
      </c>
    </row>
    <row r="25" spans="1:14" x14ac:dyDescent="0.15">
      <c r="A25">
        <v>2017</v>
      </c>
      <c r="B25">
        <v>9</v>
      </c>
      <c r="C25">
        <v>7</v>
      </c>
      <c r="D25">
        <v>1</v>
      </c>
      <c r="E25">
        <v>1</v>
      </c>
      <c r="F25">
        <v>30</v>
      </c>
      <c r="G25">
        <v>0</v>
      </c>
      <c r="H25">
        <v>0</v>
      </c>
      <c r="I25" s="1">
        <f t="shared" si="1"/>
        <v>5</v>
      </c>
      <c r="J25">
        <v>18</v>
      </c>
      <c r="L25">
        <v>1</v>
      </c>
      <c r="M25">
        <v>1</v>
      </c>
      <c r="N25">
        <v>3</v>
      </c>
    </row>
    <row r="26" spans="1:14" x14ac:dyDescent="0.15">
      <c r="A26">
        <v>2018</v>
      </c>
      <c r="B26">
        <v>10</v>
      </c>
      <c r="C26">
        <v>9</v>
      </c>
      <c r="D26">
        <v>1</v>
      </c>
      <c r="E26">
        <v>3</v>
      </c>
      <c r="F26">
        <v>41</v>
      </c>
      <c r="G26">
        <v>0</v>
      </c>
      <c r="H26">
        <v>0</v>
      </c>
      <c r="I26" s="1">
        <f t="shared" si="1"/>
        <v>5.125</v>
      </c>
      <c r="J26">
        <v>19</v>
      </c>
      <c r="L26">
        <v>0</v>
      </c>
      <c r="M26">
        <v>0</v>
      </c>
      <c r="N26">
        <v>0</v>
      </c>
    </row>
    <row r="27" spans="1:14" x14ac:dyDescent="0.15">
      <c r="A27">
        <v>2019</v>
      </c>
      <c r="B27">
        <v>10</v>
      </c>
      <c r="C27">
        <v>8</v>
      </c>
      <c r="D27">
        <v>1</v>
      </c>
      <c r="E27">
        <v>1</v>
      </c>
      <c r="F27">
        <v>30</v>
      </c>
      <c r="G27">
        <v>0</v>
      </c>
      <c r="H27">
        <v>0</v>
      </c>
      <c r="I27" s="1">
        <f t="shared" si="1"/>
        <v>4.2857142857142856</v>
      </c>
      <c r="J27">
        <v>11</v>
      </c>
      <c r="L27">
        <v>1</v>
      </c>
      <c r="M27">
        <v>0</v>
      </c>
      <c r="N27">
        <v>1</v>
      </c>
    </row>
    <row r="28" spans="1:14" x14ac:dyDescent="0.15">
      <c r="A28">
        <v>2020</v>
      </c>
      <c r="B28">
        <v>7</v>
      </c>
      <c r="C28">
        <v>8</v>
      </c>
      <c r="D28">
        <v>1</v>
      </c>
      <c r="E28">
        <v>3</v>
      </c>
      <c r="F28">
        <v>15</v>
      </c>
      <c r="G28">
        <v>0</v>
      </c>
      <c r="H28">
        <v>0</v>
      </c>
      <c r="I28" s="1">
        <f t="shared" si="1"/>
        <v>2.1428571428571428</v>
      </c>
      <c r="J28" s="9">
        <v>11</v>
      </c>
      <c r="K28" s="9" t="s">
        <v>388</v>
      </c>
      <c r="L28">
        <v>0</v>
      </c>
      <c r="M28">
        <v>0</v>
      </c>
      <c r="N28">
        <v>0</v>
      </c>
    </row>
    <row r="29" spans="1:14" x14ac:dyDescent="0.15">
      <c r="A29">
        <v>2021</v>
      </c>
      <c r="B29">
        <v>2</v>
      </c>
      <c r="C29">
        <v>1</v>
      </c>
      <c r="D29">
        <v>0</v>
      </c>
      <c r="E29">
        <v>1</v>
      </c>
      <c r="F29">
        <v>0</v>
      </c>
      <c r="G29">
        <v>0</v>
      </c>
      <c r="H29">
        <v>0</v>
      </c>
      <c r="I29" s="1">
        <f t="shared" si="1"/>
        <v>0</v>
      </c>
      <c r="J29">
        <v>0</v>
      </c>
      <c r="K29" t="s">
        <v>388</v>
      </c>
      <c r="L29">
        <v>1</v>
      </c>
      <c r="M29">
        <v>0</v>
      </c>
      <c r="N29">
        <v>1</v>
      </c>
    </row>
    <row r="30" spans="1:14" x14ac:dyDescent="0.15">
      <c r="A30">
        <v>2022</v>
      </c>
      <c r="B30">
        <v>12</v>
      </c>
      <c r="C30">
        <v>9</v>
      </c>
      <c r="D30">
        <v>2</v>
      </c>
      <c r="E30">
        <v>2</v>
      </c>
      <c r="F30">
        <v>27</v>
      </c>
      <c r="G30">
        <v>0</v>
      </c>
      <c r="H30">
        <v>0</v>
      </c>
      <c r="I30" s="1">
        <f>IF(C30-D30=0,"--",F30/(C30-D30))</f>
        <v>3.8571428571428572</v>
      </c>
      <c r="J30">
        <v>13</v>
      </c>
      <c r="K30" t="s">
        <v>388</v>
      </c>
      <c r="L30">
        <v>2</v>
      </c>
      <c r="M30">
        <v>0</v>
      </c>
      <c r="N30">
        <v>2</v>
      </c>
    </row>
    <row r="31" spans="1:14" x14ac:dyDescent="0.15">
      <c r="A31">
        <v>2023</v>
      </c>
      <c r="B31">
        <v>2</v>
      </c>
      <c r="C31">
        <v>2</v>
      </c>
      <c r="D31">
        <v>0</v>
      </c>
      <c r="E31">
        <v>2</v>
      </c>
      <c r="F31">
        <v>0</v>
      </c>
      <c r="G31">
        <v>0</v>
      </c>
      <c r="H31">
        <v>0</v>
      </c>
      <c r="I31" s="1">
        <f t="shared" ref="I31" si="2">IF(C31-D31=0,"--",F31/(C31-D31))</f>
        <v>0</v>
      </c>
      <c r="J31">
        <v>0</v>
      </c>
      <c r="K31" t="s">
        <v>388</v>
      </c>
      <c r="L31">
        <v>0</v>
      </c>
      <c r="M31">
        <v>0</v>
      </c>
      <c r="N31">
        <v>0</v>
      </c>
    </row>
    <row r="32" spans="1:14" x14ac:dyDescent="0.15">
      <c r="A32">
        <v>2024</v>
      </c>
      <c r="B32">
        <v>3</v>
      </c>
      <c r="C32">
        <v>2</v>
      </c>
      <c r="D32">
        <v>0</v>
      </c>
      <c r="E32">
        <v>0</v>
      </c>
      <c r="F32">
        <v>28</v>
      </c>
      <c r="G32">
        <v>0</v>
      </c>
      <c r="H32">
        <v>0</v>
      </c>
      <c r="I32" s="10">
        <f>IF(C32-D32=0,"--",F32/(C32-D32))</f>
        <v>14</v>
      </c>
      <c r="J32">
        <v>15</v>
      </c>
      <c r="K32" t="s">
        <v>388</v>
      </c>
      <c r="L32">
        <v>0</v>
      </c>
      <c r="M32">
        <v>0</v>
      </c>
      <c r="N32">
        <v>0</v>
      </c>
    </row>
    <row r="33" spans="1:14" x14ac:dyDescent="0.15">
      <c r="A33">
        <v>2025</v>
      </c>
      <c r="B33">
        <v>2</v>
      </c>
      <c r="C33">
        <v>2</v>
      </c>
      <c r="D33">
        <v>0</v>
      </c>
      <c r="E33">
        <v>1</v>
      </c>
      <c r="F33">
        <v>5</v>
      </c>
      <c r="G33">
        <v>0</v>
      </c>
      <c r="H33">
        <v>0</v>
      </c>
      <c r="I33" s="10">
        <f>IF(C33-D33=0,"--",F33/(C33-D33))</f>
        <v>2.5</v>
      </c>
      <c r="J33">
        <v>5</v>
      </c>
      <c r="K33" t="s">
        <v>388</v>
      </c>
      <c r="L33">
        <v>0</v>
      </c>
      <c r="M33">
        <v>0</v>
      </c>
      <c r="N33">
        <f t="shared" ref="N33" si="3">SUM(L33:M33)</f>
        <v>0</v>
      </c>
    </row>
    <row r="34" spans="1:14" x14ac:dyDescent="0.15">
      <c r="H34"/>
    </row>
    <row r="35" spans="1:14" x14ac:dyDescent="0.15">
      <c r="A35" t="s">
        <v>55</v>
      </c>
      <c r="B35">
        <f t="shared" ref="B35:H35" si="4">SUM(B7:B34)</f>
        <v>257</v>
      </c>
      <c r="C35">
        <f t="shared" si="4"/>
        <v>212</v>
      </c>
      <c r="D35">
        <f t="shared" si="4"/>
        <v>24</v>
      </c>
      <c r="E35">
        <f t="shared" si="4"/>
        <v>60</v>
      </c>
      <c r="F35">
        <f t="shared" si="4"/>
        <v>980</v>
      </c>
      <c r="G35">
        <f t="shared" si="4"/>
        <v>0</v>
      </c>
      <c r="H35">
        <f t="shared" si="4"/>
        <v>1</v>
      </c>
      <c r="I35" s="1">
        <f>F35/(C35-D35)</f>
        <v>5.2127659574468082</v>
      </c>
      <c r="J35">
        <f>MAX(J7:J34)</f>
        <v>66</v>
      </c>
      <c r="L35">
        <f t="shared" ref="L35:M35" si="5">SUM(L7:L34)</f>
        <v>24</v>
      </c>
      <c r="M35">
        <f t="shared" si="5"/>
        <v>2</v>
      </c>
      <c r="N35">
        <f>SUM(N7:N34)</f>
        <v>78</v>
      </c>
    </row>
    <row r="60" spans="1:11" x14ac:dyDescent="0.15">
      <c r="A60" s="5" t="s">
        <v>118</v>
      </c>
      <c r="G60" s="2"/>
      <c r="H60"/>
      <c r="I60" s="1"/>
      <c r="J60" s="1"/>
      <c r="K60" s="1"/>
    </row>
    <row r="61" spans="1:11" x14ac:dyDescent="0.15">
      <c r="A61" s="3" t="s">
        <v>99</v>
      </c>
      <c r="B61" s="3" t="s">
        <v>112</v>
      </c>
      <c r="C61" s="3" t="s">
        <v>117</v>
      </c>
      <c r="D61" s="3" t="s">
        <v>111</v>
      </c>
      <c r="E61" s="3" t="s">
        <v>34</v>
      </c>
      <c r="F61" s="14" t="s">
        <v>61</v>
      </c>
      <c r="G61" s="3" t="s">
        <v>62</v>
      </c>
      <c r="H61" s="4" t="s">
        <v>115</v>
      </c>
      <c r="I61" s="4" t="s">
        <v>113</v>
      </c>
      <c r="J61" s="4" t="s">
        <v>114</v>
      </c>
      <c r="K61" s="4" t="s">
        <v>61</v>
      </c>
    </row>
    <row r="62" spans="1:11" x14ac:dyDescent="0.15">
      <c r="A62">
        <v>2011</v>
      </c>
      <c r="B62">
        <v>5</v>
      </c>
      <c r="C62">
        <v>0</v>
      </c>
      <c r="D62">
        <v>2</v>
      </c>
      <c r="E62">
        <v>33</v>
      </c>
      <c r="G62" s="1"/>
      <c r="H62" s="1">
        <f>E62/B62</f>
        <v>6.6</v>
      </c>
      <c r="I62" s="1">
        <f>IF(D62=0,"",(B62*6)/D62)</f>
        <v>15</v>
      </c>
      <c r="J62" s="1">
        <f>IF(D62=0,"",E62/D62)</f>
        <v>16.5</v>
      </c>
      <c r="K62" s="9" t="s">
        <v>171</v>
      </c>
    </row>
    <row r="63" spans="1:11" x14ac:dyDescent="0.15">
      <c r="A63">
        <v>2012</v>
      </c>
      <c r="B63">
        <v>6</v>
      </c>
      <c r="C63">
        <v>0</v>
      </c>
      <c r="D63">
        <v>1</v>
      </c>
      <c r="E63">
        <v>41</v>
      </c>
      <c r="H63" s="1">
        <f>E63/B63</f>
        <v>6.833333333333333</v>
      </c>
      <c r="I63" s="1">
        <f>IF(D63=0,"",(B63*6)/D63)</f>
        <v>36</v>
      </c>
      <c r="J63" s="1">
        <f>IF(D63=0,"",E63/D63)</f>
        <v>41</v>
      </c>
      <c r="K63" s="9" t="s">
        <v>188</v>
      </c>
    </row>
    <row r="64" spans="1:11" x14ac:dyDescent="0.15">
      <c r="K64" s="9"/>
    </row>
    <row r="65" spans="1:11" x14ac:dyDescent="0.15">
      <c r="A65" t="s">
        <v>55</v>
      </c>
      <c r="B65">
        <f>SUM(B47:B64)</f>
        <v>11</v>
      </c>
      <c r="C65">
        <f>SUM(C47:C64)</f>
        <v>0</v>
      </c>
      <c r="D65">
        <f>SUM(D47:D64)</f>
        <v>3</v>
      </c>
      <c r="E65">
        <f>SUM(E47:E64)</f>
        <v>74</v>
      </c>
      <c r="F65" s="2"/>
      <c r="G65">
        <f>SUM(G47:G58)</f>
        <v>0</v>
      </c>
      <c r="H65" s="1">
        <f>E65/B65</f>
        <v>6.7272727272727275</v>
      </c>
      <c r="I65" s="1">
        <f>(B65*6)/D65</f>
        <v>22</v>
      </c>
      <c r="J65" s="1">
        <f>E65/D65</f>
        <v>24.666666666666668</v>
      </c>
      <c r="K65" s="9" t="s">
        <v>171</v>
      </c>
    </row>
    <row r="68" spans="1:11" x14ac:dyDescent="0.15">
      <c r="A68" s="5" t="s">
        <v>138</v>
      </c>
    </row>
    <row r="70" spans="1:11" x14ac:dyDescent="0.15">
      <c r="A70" t="s">
        <v>99</v>
      </c>
      <c r="B70" t="s">
        <v>31</v>
      </c>
      <c r="C70" t="s">
        <v>132</v>
      </c>
      <c r="D70" t="s">
        <v>133</v>
      </c>
      <c r="E70" t="s">
        <v>134</v>
      </c>
      <c r="F70" t="s">
        <v>135</v>
      </c>
      <c r="G70" t="s">
        <v>136</v>
      </c>
      <c r="H70" s="1" t="s">
        <v>137</v>
      </c>
    </row>
    <row r="71" spans="1:11" x14ac:dyDescent="0.15">
      <c r="A71">
        <v>1999</v>
      </c>
      <c r="B71">
        <v>1</v>
      </c>
      <c r="C71">
        <v>2</v>
      </c>
      <c r="D71">
        <v>0</v>
      </c>
      <c r="E71">
        <v>2</v>
      </c>
      <c r="G71" s="1">
        <f>ROUND(E71/B71,2)</f>
        <v>2</v>
      </c>
      <c r="H71" s="25">
        <f>ROUND(F71/B71,2)</f>
        <v>0</v>
      </c>
    </row>
    <row r="72" spans="1:11" x14ac:dyDescent="0.15">
      <c r="A72">
        <v>2000</v>
      </c>
      <c r="B72">
        <v>7</v>
      </c>
      <c r="C72">
        <v>3</v>
      </c>
      <c r="D72">
        <v>0</v>
      </c>
      <c r="E72">
        <v>3</v>
      </c>
      <c r="F72">
        <v>51</v>
      </c>
      <c r="G72" s="1">
        <f>ROUND(E72/B72,2)</f>
        <v>0.43</v>
      </c>
      <c r="H72" s="25">
        <f>ROUND(F72/B72,2)</f>
        <v>7.29</v>
      </c>
    </row>
    <row r="73" spans="1:11" x14ac:dyDescent="0.15">
      <c r="A73">
        <v>2001</v>
      </c>
      <c r="B73">
        <v>11</v>
      </c>
      <c r="C73">
        <v>8</v>
      </c>
      <c r="D73">
        <v>2</v>
      </c>
      <c r="E73">
        <v>10</v>
      </c>
      <c r="F73">
        <v>35</v>
      </c>
      <c r="G73" s="1">
        <f>ROUND(E73/B73,2)</f>
        <v>0.91</v>
      </c>
      <c r="H73" s="25">
        <f>ROUND(F73/B73,2)</f>
        <v>3.18</v>
      </c>
    </row>
    <row r="74" spans="1:11" x14ac:dyDescent="0.15">
      <c r="A74">
        <v>2003</v>
      </c>
      <c r="B74">
        <v>5</v>
      </c>
      <c r="C74">
        <v>0</v>
      </c>
      <c r="D74">
        <v>1</v>
      </c>
      <c r="E74">
        <v>1</v>
      </c>
      <c r="F74">
        <v>27</v>
      </c>
      <c r="G74">
        <f>ROUND(E74/B74,2)</f>
        <v>0.2</v>
      </c>
      <c r="H74">
        <f>ROUND(F74/B74,2)</f>
        <v>5.4</v>
      </c>
    </row>
    <row r="75" spans="1:11" x14ac:dyDescent="0.15">
      <c r="A75">
        <v>2020</v>
      </c>
      <c r="B75">
        <v>7</v>
      </c>
      <c r="C75">
        <v>0</v>
      </c>
      <c r="D75">
        <v>0</v>
      </c>
      <c r="E75">
        <v>0</v>
      </c>
      <c r="F75">
        <v>2</v>
      </c>
      <c r="G75">
        <f>IFERROR(ROUND(E75/B75,2),0)</f>
        <v>0</v>
      </c>
      <c r="H75">
        <f>IFERROR(ROUND(F75/B75,2),0)</f>
        <v>0.28999999999999998</v>
      </c>
    </row>
    <row r="77" spans="1:11" x14ac:dyDescent="0.15">
      <c r="A77" t="s">
        <v>55</v>
      </c>
      <c r="B77">
        <f>SUM(B71:B76)</f>
        <v>31</v>
      </c>
      <c r="C77">
        <f>SUM(C71:C76)</f>
        <v>13</v>
      </c>
      <c r="D77">
        <f>SUM(D71:D76)</f>
        <v>3</v>
      </c>
      <c r="E77">
        <f>SUM(E71:E76)</f>
        <v>16</v>
      </c>
      <c r="F77">
        <f>SUM(F71:F76)</f>
        <v>115</v>
      </c>
      <c r="G77">
        <f>ROUND(E77/B77,2)</f>
        <v>0.52</v>
      </c>
      <c r="H77">
        <f>ROUND(F77/B77,2)</f>
        <v>3.71</v>
      </c>
    </row>
  </sheetData>
  <phoneticPr fontId="3" type="noConversion"/>
  <hyperlinks>
    <hyperlink ref="A1" location="'Overall ave'!A1" display="(back to front sheet)" xr:uid="{00000000-0004-0000-19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2"/>
  <sheetViews>
    <sheetView zoomScale="125" zoomScaleNormal="125" zoomScalePageLayoutView="125" workbookViewId="0">
      <selection activeCell="A2" sqref="A2"/>
    </sheetView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0" x14ac:dyDescent="0.15">
      <c r="A1" s="19" t="s">
        <v>164</v>
      </c>
    </row>
    <row r="2" spans="1:10" x14ac:dyDescent="0.15">
      <c r="A2" s="5" t="s">
        <v>45</v>
      </c>
      <c r="B2" s="5" t="s">
        <v>167</v>
      </c>
    </row>
    <row r="3" spans="1:10" x14ac:dyDescent="0.15">
      <c r="A3" s="5" t="s">
        <v>108</v>
      </c>
      <c r="B3" s="15"/>
    </row>
    <row r="5" spans="1:10" x14ac:dyDescent="0.15">
      <c r="A5" t="s">
        <v>99</v>
      </c>
      <c r="B5" s="9" t="s">
        <v>140</v>
      </c>
      <c r="C5" s="9" t="s">
        <v>141</v>
      </c>
      <c r="D5" s="9" t="s">
        <v>26</v>
      </c>
      <c r="E5" s="9" t="s">
        <v>259</v>
      </c>
      <c r="F5" s="9" t="s">
        <v>34</v>
      </c>
      <c r="G5" s="9" t="s">
        <v>22</v>
      </c>
      <c r="H5" s="9" t="s">
        <v>35</v>
      </c>
      <c r="I5" s="9" t="s">
        <v>114</v>
      </c>
      <c r="J5" s="9" t="s">
        <v>195</v>
      </c>
    </row>
    <row r="6" spans="1:10" x14ac:dyDescent="0.15">
      <c r="A6">
        <v>2005</v>
      </c>
      <c r="B6" s="9">
        <v>1</v>
      </c>
      <c r="C6" s="9">
        <v>1</v>
      </c>
      <c r="D6" s="9">
        <v>0</v>
      </c>
      <c r="E6" s="9">
        <v>1</v>
      </c>
      <c r="F6" s="9">
        <v>0</v>
      </c>
      <c r="I6" s="9"/>
      <c r="J6" s="9"/>
    </row>
    <row r="7" spans="1:10" x14ac:dyDescent="0.15">
      <c r="A7">
        <v>2006</v>
      </c>
      <c r="B7" s="9">
        <v>1</v>
      </c>
      <c r="C7" s="9">
        <v>1</v>
      </c>
      <c r="D7" s="9">
        <v>0</v>
      </c>
      <c r="E7" s="9">
        <v>0</v>
      </c>
      <c r="F7" s="9">
        <v>0</v>
      </c>
      <c r="I7" s="9"/>
      <c r="J7" s="9">
        <v>0</v>
      </c>
    </row>
    <row r="8" spans="1:10" x14ac:dyDescent="0.15">
      <c r="A8">
        <v>2011</v>
      </c>
      <c r="B8">
        <v>2</v>
      </c>
      <c r="C8">
        <v>1</v>
      </c>
      <c r="D8">
        <v>1</v>
      </c>
      <c r="E8"/>
      <c r="F8">
        <v>4</v>
      </c>
      <c r="G8"/>
      <c r="H8"/>
      <c r="I8" s="1" t="str">
        <f>IF(ISERROR(F8/(C8-D8)),"",ROUND(F8/(C8-D8),3))</f>
        <v/>
      </c>
      <c r="J8">
        <v>4</v>
      </c>
    </row>
    <row r="9" spans="1:10" x14ac:dyDescent="0.15">
      <c r="A9">
        <v>2012</v>
      </c>
      <c r="B9" s="9">
        <v>2</v>
      </c>
      <c r="C9" s="9">
        <v>2</v>
      </c>
      <c r="D9" s="9">
        <v>0</v>
      </c>
      <c r="F9" s="9">
        <v>2</v>
      </c>
      <c r="I9" s="1">
        <f>IF(ISERROR(F9/(C9-D9)),"",ROUND(F9/(C9-D9),3))</f>
        <v>1</v>
      </c>
      <c r="J9">
        <v>1</v>
      </c>
    </row>
    <row r="10" spans="1:10" x14ac:dyDescent="0.15">
      <c r="A10">
        <v>2013</v>
      </c>
      <c r="B10">
        <v>3</v>
      </c>
      <c r="C10">
        <v>1</v>
      </c>
      <c r="D10">
        <v>0</v>
      </c>
      <c r="E10"/>
      <c r="F10">
        <v>2</v>
      </c>
      <c r="I10" s="1">
        <f>IF(ISERROR(F10/(C10-D10)),"",ROUND(F10/(C10-D10),3))</f>
        <v>2</v>
      </c>
      <c r="J10">
        <v>2</v>
      </c>
    </row>
    <row r="11" spans="1:10" x14ac:dyDescent="0.15">
      <c r="I11" s="9"/>
    </row>
    <row r="12" spans="1:10" x14ac:dyDescent="0.15">
      <c r="A12" t="s">
        <v>142</v>
      </c>
      <c r="B12" s="9">
        <f>SUM(B6:B11)</f>
        <v>9</v>
      </c>
      <c r="C12" s="9">
        <f t="shared" ref="C12:H12" si="0">SUM(C6:C11)</f>
        <v>6</v>
      </c>
      <c r="D12" s="9">
        <f t="shared" si="0"/>
        <v>1</v>
      </c>
      <c r="E12" s="9">
        <f t="shared" si="0"/>
        <v>1</v>
      </c>
      <c r="F12" s="9">
        <f t="shared" si="0"/>
        <v>8</v>
      </c>
      <c r="G12" s="9">
        <f t="shared" si="0"/>
        <v>0</v>
      </c>
      <c r="H12" s="9">
        <f t="shared" si="0"/>
        <v>0</v>
      </c>
      <c r="I12" s="10">
        <f>F12/(C12-D12)</f>
        <v>1.6</v>
      </c>
      <c r="J12">
        <f>MAX(J6:J11)</f>
        <v>4</v>
      </c>
    </row>
    <row r="13" spans="1:10" x14ac:dyDescent="0.15">
      <c r="H13" s="10"/>
    </row>
    <row r="14" spans="1:10" x14ac:dyDescent="0.15">
      <c r="H14" s="10"/>
    </row>
    <row r="15" spans="1:10" x14ac:dyDescent="0.15">
      <c r="H15" s="10"/>
    </row>
    <row r="16" spans="1:10" x14ac:dyDescent="0.15">
      <c r="H16" s="10"/>
    </row>
    <row r="17" spans="8:8" x14ac:dyDescent="0.15">
      <c r="H17" s="10"/>
    </row>
    <row r="18" spans="8:8" x14ac:dyDescent="0.15">
      <c r="H18" s="10"/>
    </row>
    <row r="19" spans="8:8" x14ac:dyDescent="0.15">
      <c r="H19" s="10"/>
    </row>
    <row r="20" spans="8:8" x14ac:dyDescent="0.15">
      <c r="H20" s="10"/>
    </row>
    <row r="21" spans="8:8" x14ac:dyDescent="0.15">
      <c r="H21" s="10"/>
    </row>
    <row r="22" spans="8:8" x14ac:dyDescent="0.15">
      <c r="H22" s="10"/>
    </row>
    <row r="23" spans="8:8" x14ac:dyDescent="0.15">
      <c r="H23" s="10"/>
    </row>
    <row r="24" spans="8:8" x14ac:dyDescent="0.15">
      <c r="H24" s="10"/>
    </row>
    <row r="25" spans="8:8" x14ac:dyDescent="0.15">
      <c r="H25" s="10"/>
    </row>
    <row r="26" spans="8:8" x14ac:dyDescent="0.15">
      <c r="H26" s="10"/>
    </row>
    <row r="27" spans="8:8" x14ac:dyDescent="0.15">
      <c r="H27" s="10"/>
    </row>
    <row r="28" spans="8:8" x14ac:dyDescent="0.15">
      <c r="H28" s="10"/>
    </row>
    <row r="29" spans="8:8" x14ac:dyDescent="0.15">
      <c r="H29" s="10"/>
    </row>
    <row r="30" spans="8:8" x14ac:dyDescent="0.15">
      <c r="H30" s="10"/>
    </row>
    <row r="31" spans="8:8" x14ac:dyDescent="0.15">
      <c r="H31" s="10"/>
    </row>
    <row r="34" spans="1:9" x14ac:dyDescent="0.15">
      <c r="A34" s="5"/>
    </row>
    <row r="35" spans="1:9" x14ac:dyDescent="0.15">
      <c r="A35" s="5"/>
    </row>
    <row r="36" spans="1:9" x14ac:dyDescent="0.15">
      <c r="B36"/>
      <c r="C36"/>
      <c r="D36"/>
      <c r="E36"/>
      <c r="F36"/>
      <c r="G36" s="1"/>
      <c r="H36" s="1"/>
      <c r="I36" s="1"/>
    </row>
    <row r="37" spans="1:9" x14ac:dyDescent="0.15">
      <c r="B37"/>
      <c r="C37"/>
      <c r="D37"/>
      <c r="E37"/>
      <c r="F37"/>
      <c r="G37" s="10"/>
      <c r="H37" s="10"/>
      <c r="I37" s="10"/>
    </row>
    <row r="38" spans="1:9" x14ac:dyDescent="0.15">
      <c r="B38"/>
      <c r="C38"/>
      <c r="D38"/>
      <c r="E38"/>
      <c r="F38"/>
      <c r="G38" s="10"/>
      <c r="H38" s="10"/>
      <c r="I38" s="10"/>
    </row>
    <row r="39" spans="1:9" x14ac:dyDescent="0.15">
      <c r="B39"/>
      <c r="C39"/>
      <c r="D39"/>
      <c r="E39"/>
      <c r="F39"/>
      <c r="G39" s="10"/>
      <c r="H39" s="10"/>
      <c r="I39" s="10"/>
    </row>
    <row r="40" spans="1:9" x14ac:dyDescent="0.15">
      <c r="B40"/>
      <c r="C40"/>
      <c r="D40"/>
      <c r="E40"/>
      <c r="F40"/>
      <c r="G40" s="10"/>
      <c r="H40" s="10"/>
      <c r="I40" s="10"/>
    </row>
    <row r="41" spans="1:9" x14ac:dyDescent="0.15">
      <c r="B41"/>
      <c r="C41"/>
      <c r="D41"/>
      <c r="E41"/>
      <c r="F41"/>
      <c r="G41" s="1"/>
      <c r="H41" s="1"/>
      <c r="I41" s="1"/>
    </row>
    <row r="42" spans="1:9" x14ac:dyDescent="0.15">
      <c r="B42"/>
      <c r="C42"/>
      <c r="D42"/>
      <c r="E42"/>
      <c r="F42"/>
      <c r="G42" s="1"/>
      <c r="H42" s="1"/>
      <c r="I42" s="1"/>
    </row>
  </sheetData>
  <hyperlinks>
    <hyperlink ref="A1" location="'Overall ave'!A1" display="(back to front sheet)" xr:uid="{00000000-0004-0000-1A00-000000000000}"/>
  </hyperlinks>
  <pageMargins left="0.75" right="0.75" top="1" bottom="1" header="0.5" footer="0.5"/>
  <pageSetup orientation="portrait" horizontalDpi="4294967292" verticalDpi="429496729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7"/>
  <dimension ref="A1:O66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</row>
    <row r="2" spans="1:15" x14ac:dyDescent="0.15">
      <c r="A2" s="5" t="s">
        <v>29</v>
      </c>
      <c r="B2" s="5" t="s">
        <v>148</v>
      </c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f>COUNTA(A7:A26)</f>
        <v>19</v>
      </c>
      <c r="B4" s="9">
        <f>COUNTA(A52:A65)</f>
        <v>13</v>
      </c>
      <c r="J4" s="9"/>
      <c r="K4" s="9"/>
      <c r="M4" s="9"/>
      <c r="N4" s="9"/>
      <c r="O4" s="9"/>
    </row>
    <row r="5" spans="1:15" x14ac:dyDescent="0.15">
      <c r="A5" s="9"/>
      <c r="O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564</v>
      </c>
      <c r="M6" s="9" t="s">
        <v>538</v>
      </c>
      <c r="N6" s="9" t="s">
        <v>539</v>
      </c>
      <c r="O6" s="9" t="s">
        <v>264</v>
      </c>
    </row>
    <row r="7" spans="1:15" x14ac:dyDescent="0.15">
      <c r="A7">
        <v>2007</v>
      </c>
      <c r="B7" s="9">
        <v>3</v>
      </c>
      <c r="C7" s="9">
        <v>3</v>
      </c>
      <c r="D7" s="9">
        <v>1</v>
      </c>
      <c r="E7" s="9">
        <v>0</v>
      </c>
      <c r="F7" s="9">
        <v>32</v>
      </c>
      <c r="I7" s="1">
        <f t="shared" ref="I7:I15" si="0">IF(C7=0,"",ROUND(F7/(C7-D7),3))</f>
        <v>16</v>
      </c>
      <c r="J7">
        <v>19</v>
      </c>
      <c r="O7">
        <v>1</v>
      </c>
    </row>
    <row r="8" spans="1:15" x14ac:dyDescent="0.15">
      <c r="A8">
        <v>2008</v>
      </c>
      <c r="B8" s="9">
        <v>14</v>
      </c>
      <c r="C8" s="9">
        <v>13</v>
      </c>
      <c r="D8" s="9">
        <v>1</v>
      </c>
      <c r="E8" s="9">
        <v>2</v>
      </c>
      <c r="F8" s="9">
        <v>74</v>
      </c>
      <c r="I8" s="1">
        <f t="shared" si="0"/>
        <v>6.1669999999999998</v>
      </c>
      <c r="J8" s="9">
        <v>19</v>
      </c>
      <c r="O8">
        <v>2</v>
      </c>
    </row>
    <row r="9" spans="1:15" x14ac:dyDescent="0.15">
      <c r="A9">
        <v>2009</v>
      </c>
      <c r="B9">
        <v>14</v>
      </c>
      <c r="C9">
        <v>12</v>
      </c>
      <c r="D9">
        <v>4</v>
      </c>
      <c r="E9">
        <v>2</v>
      </c>
      <c r="F9">
        <v>116</v>
      </c>
      <c r="G9"/>
      <c r="H9">
        <v>1</v>
      </c>
      <c r="I9" s="1">
        <f t="shared" si="0"/>
        <v>14.5</v>
      </c>
      <c r="J9">
        <v>51</v>
      </c>
      <c r="O9">
        <v>5</v>
      </c>
    </row>
    <row r="10" spans="1:15" x14ac:dyDescent="0.15">
      <c r="A10">
        <v>2010</v>
      </c>
      <c r="B10">
        <v>14</v>
      </c>
      <c r="C10">
        <v>14</v>
      </c>
      <c r="D10">
        <v>1</v>
      </c>
      <c r="E10">
        <v>3</v>
      </c>
      <c r="F10">
        <v>132</v>
      </c>
      <c r="G10"/>
      <c r="H10"/>
      <c r="I10" s="1">
        <f t="shared" si="0"/>
        <v>10.154</v>
      </c>
      <c r="J10">
        <v>33</v>
      </c>
      <c r="O10">
        <v>2</v>
      </c>
    </row>
    <row r="11" spans="1:15" x14ac:dyDescent="0.15">
      <c r="A11">
        <v>2011</v>
      </c>
      <c r="B11">
        <v>16</v>
      </c>
      <c r="C11">
        <v>16</v>
      </c>
      <c r="D11">
        <v>4</v>
      </c>
      <c r="E11" s="9">
        <v>2</v>
      </c>
      <c r="F11">
        <v>150</v>
      </c>
      <c r="G11"/>
      <c r="H11"/>
      <c r="I11" s="1">
        <f t="shared" si="0"/>
        <v>12.5</v>
      </c>
      <c r="J11">
        <v>42</v>
      </c>
      <c r="M11">
        <v>4</v>
      </c>
      <c r="N11">
        <v>1</v>
      </c>
      <c r="O11">
        <v>5</v>
      </c>
    </row>
    <row r="12" spans="1:15" x14ac:dyDescent="0.15">
      <c r="A12">
        <v>2012</v>
      </c>
      <c r="B12">
        <v>13</v>
      </c>
      <c r="C12">
        <v>12</v>
      </c>
      <c r="D12">
        <v>1</v>
      </c>
      <c r="E12">
        <v>1</v>
      </c>
      <c r="F12">
        <v>138</v>
      </c>
      <c r="G12"/>
      <c r="H12"/>
      <c r="I12" s="1">
        <f t="shared" si="0"/>
        <v>12.545</v>
      </c>
      <c r="J12">
        <v>40</v>
      </c>
      <c r="M12">
        <v>5</v>
      </c>
      <c r="N12">
        <v>0</v>
      </c>
      <c r="O12" s="9">
        <v>5</v>
      </c>
    </row>
    <row r="13" spans="1:15" x14ac:dyDescent="0.15">
      <c r="A13">
        <v>2013</v>
      </c>
      <c r="B13">
        <v>21</v>
      </c>
      <c r="C13">
        <v>19</v>
      </c>
      <c r="D13">
        <v>2</v>
      </c>
      <c r="E13">
        <v>1</v>
      </c>
      <c r="F13">
        <v>411</v>
      </c>
      <c r="G13"/>
      <c r="H13">
        <v>2</v>
      </c>
      <c r="I13" s="1">
        <f t="shared" si="0"/>
        <v>24.175999999999998</v>
      </c>
      <c r="J13">
        <v>73</v>
      </c>
      <c r="M13">
        <v>6</v>
      </c>
      <c r="N13">
        <v>3</v>
      </c>
      <c r="O13">
        <v>9</v>
      </c>
    </row>
    <row r="14" spans="1:15" x14ac:dyDescent="0.15">
      <c r="A14">
        <v>2014</v>
      </c>
      <c r="B14">
        <v>18</v>
      </c>
      <c r="C14">
        <v>19</v>
      </c>
      <c r="D14">
        <v>2</v>
      </c>
      <c r="E14">
        <v>4</v>
      </c>
      <c r="F14">
        <v>230</v>
      </c>
      <c r="G14"/>
      <c r="H14">
        <v>1</v>
      </c>
      <c r="I14" s="1">
        <f t="shared" si="0"/>
        <v>13.529</v>
      </c>
      <c r="J14">
        <v>58</v>
      </c>
      <c r="K14" t="s">
        <v>333</v>
      </c>
      <c r="M14">
        <v>5</v>
      </c>
      <c r="N14">
        <v>0</v>
      </c>
      <c r="O14">
        <v>5</v>
      </c>
    </row>
    <row r="15" spans="1:15" x14ac:dyDescent="0.15">
      <c r="A15">
        <v>2015</v>
      </c>
      <c r="B15">
        <v>19</v>
      </c>
      <c r="C15">
        <v>16</v>
      </c>
      <c r="D15">
        <v>0</v>
      </c>
      <c r="E15">
        <v>1</v>
      </c>
      <c r="F15">
        <v>444</v>
      </c>
      <c r="G15"/>
      <c r="H15">
        <v>1</v>
      </c>
      <c r="I15" s="1">
        <f t="shared" si="0"/>
        <v>27.75</v>
      </c>
      <c r="J15">
        <v>96</v>
      </c>
      <c r="M15">
        <v>6</v>
      </c>
      <c r="N15">
        <v>2</v>
      </c>
      <c r="O15">
        <v>8</v>
      </c>
    </row>
    <row r="16" spans="1:15" x14ac:dyDescent="0.15">
      <c r="A16">
        <v>2016</v>
      </c>
      <c r="B16">
        <v>18</v>
      </c>
      <c r="C16">
        <v>17</v>
      </c>
      <c r="D16">
        <v>3</v>
      </c>
      <c r="E16">
        <v>1</v>
      </c>
      <c r="F16">
        <v>578</v>
      </c>
      <c r="G16">
        <v>1</v>
      </c>
      <c r="H16">
        <v>3</v>
      </c>
      <c r="I16" s="10">
        <f t="shared" ref="I16:I21" si="1">IF(C16-D16=0,"--",F16/(C16-D16))</f>
        <v>41.285714285714285</v>
      </c>
      <c r="J16">
        <v>137</v>
      </c>
      <c r="L16" t="s">
        <v>511</v>
      </c>
      <c r="M16">
        <v>3</v>
      </c>
      <c r="N16">
        <v>0</v>
      </c>
      <c r="O16">
        <v>3</v>
      </c>
    </row>
    <row r="17" spans="1:15" x14ac:dyDescent="0.15">
      <c r="A17">
        <v>2017</v>
      </c>
      <c r="B17">
        <v>20</v>
      </c>
      <c r="C17">
        <v>20</v>
      </c>
      <c r="D17">
        <v>5</v>
      </c>
      <c r="E17">
        <v>0</v>
      </c>
      <c r="F17">
        <v>446</v>
      </c>
      <c r="G17">
        <v>0</v>
      </c>
      <c r="H17">
        <v>3</v>
      </c>
      <c r="I17" s="1">
        <f t="shared" si="1"/>
        <v>29.733333333333334</v>
      </c>
      <c r="J17">
        <v>63</v>
      </c>
      <c r="M17">
        <v>8</v>
      </c>
      <c r="N17">
        <v>2</v>
      </c>
      <c r="O17">
        <v>10</v>
      </c>
    </row>
    <row r="18" spans="1:15" x14ac:dyDescent="0.15">
      <c r="A18">
        <v>2018</v>
      </c>
      <c r="B18">
        <v>17</v>
      </c>
      <c r="C18">
        <v>16</v>
      </c>
      <c r="D18">
        <v>2</v>
      </c>
      <c r="E18">
        <v>4</v>
      </c>
      <c r="F18">
        <v>144</v>
      </c>
      <c r="G18">
        <v>0</v>
      </c>
      <c r="H18">
        <v>0</v>
      </c>
      <c r="I18" s="1">
        <f t="shared" si="1"/>
        <v>10.285714285714286</v>
      </c>
      <c r="J18">
        <v>35</v>
      </c>
      <c r="M18">
        <v>4</v>
      </c>
      <c r="N18">
        <v>0</v>
      </c>
      <c r="O18">
        <v>4</v>
      </c>
    </row>
    <row r="19" spans="1:15" x14ac:dyDescent="0.15">
      <c r="A19">
        <v>2019</v>
      </c>
      <c r="B19">
        <v>17</v>
      </c>
      <c r="C19">
        <v>16</v>
      </c>
      <c r="D19">
        <v>1</v>
      </c>
      <c r="E19">
        <v>5</v>
      </c>
      <c r="F19">
        <v>245</v>
      </c>
      <c r="G19">
        <v>0</v>
      </c>
      <c r="H19">
        <v>2</v>
      </c>
      <c r="I19" s="1">
        <f t="shared" si="1"/>
        <v>16.333333333333332</v>
      </c>
      <c r="J19">
        <v>75</v>
      </c>
      <c r="M19">
        <v>9</v>
      </c>
      <c r="N19">
        <v>0</v>
      </c>
      <c r="O19">
        <v>9</v>
      </c>
    </row>
    <row r="20" spans="1:15" x14ac:dyDescent="0.15">
      <c r="A20">
        <v>2020</v>
      </c>
      <c r="B20">
        <v>10</v>
      </c>
      <c r="C20">
        <v>11</v>
      </c>
      <c r="D20">
        <v>1</v>
      </c>
      <c r="E20">
        <v>1</v>
      </c>
      <c r="F20">
        <v>126</v>
      </c>
      <c r="G20">
        <v>0</v>
      </c>
      <c r="H20">
        <v>0</v>
      </c>
      <c r="I20" s="1">
        <f t="shared" si="1"/>
        <v>12.6</v>
      </c>
      <c r="J20" s="9">
        <v>29</v>
      </c>
      <c r="K20" s="9" t="s">
        <v>388</v>
      </c>
      <c r="M20">
        <v>7</v>
      </c>
      <c r="N20">
        <v>1</v>
      </c>
      <c r="O20">
        <v>8</v>
      </c>
    </row>
    <row r="21" spans="1:15" x14ac:dyDescent="0.15">
      <c r="A21">
        <v>2021</v>
      </c>
      <c r="B21">
        <v>10</v>
      </c>
      <c r="C21">
        <v>9</v>
      </c>
      <c r="D21">
        <v>0</v>
      </c>
      <c r="E21">
        <v>2</v>
      </c>
      <c r="F21">
        <v>190</v>
      </c>
      <c r="G21">
        <v>0</v>
      </c>
      <c r="H21">
        <v>2</v>
      </c>
      <c r="I21" s="1">
        <f t="shared" si="1"/>
        <v>21.111111111111111</v>
      </c>
      <c r="J21">
        <v>70</v>
      </c>
      <c r="K21" t="s">
        <v>388</v>
      </c>
      <c r="M21">
        <v>6</v>
      </c>
      <c r="N21">
        <v>1</v>
      </c>
      <c r="O21">
        <v>7</v>
      </c>
    </row>
    <row r="22" spans="1:15" x14ac:dyDescent="0.15">
      <c r="A22">
        <v>2022</v>
      </c>
      <c r="B22">
        <v>10</v>
      </c>
      <c r="C22">
        <v>9</v>
      </c>
      <c r="D22">
        <v>3</v>
      </c>
      <c r="E22">
        <v>2</v>
      </c>
      <c r="F22">
        <v>205</v>
      </c>
      <c r="G22">
        <v>0</v>
      </c>
      <c r="H22">
        <v>2</v>
      </c>
      <c r="I22" s="1">
        <f>IF(C22-D22=0,"--",F22/(C22-D22))</f>
        <v>34.166666666666664</v>
      </c>
      <c r="J22">
        <v>65</v>
      </c>
      <c r="K22" t="s">
        <v>335</v>
      </c>
      <c r="M22">
        <v>4</v>
      </c>
      <c r="N22">
        <v>0</v>
      </c>
      <c r="O22">
        <v>4</v>
      </c>
    </row>
    <row r="23" spans="1:15" x14ac:dyDescent="0.15">
      <c r="A23">
        <v>2023</v>
      </c>
      <c r="B23">
        <v>7</v>
      </c>
      <c r="C23">
        <v>6</v>
      </c>
      <c r="D23">
        <v>0</v>
      </c>
      <c r="E23">
        <v>0</v>
      </c>
      <c r="F23">
        <v>36</v>
      </c>
      <c r="G23">
        <v>0</v>
      </c>
      <c r="H23">
        <v>0</v>
      </c>
      <c r="I23" s="1">
        <f t="shared" ref="I23" si="2">IF(C23-D23=0,"--",F23/(C23-D23))</f>
        <v>6</v>
      </c>
      <c r="J23">
        <v>10</v>
      </c>
      <c r="K23" t="s">
        <v>388</v>
      </c>
      <c r="M23">
        <v>1</v>
      </c>
      <c r="N23">
        <v>0</v>
      </c>
      <c r="O23">
        <v>1</v>
      </c>
    </row>
    <row r="24" spans="1:15" x14ac:dyDescent="0.15">
      <c r="A24">
        <v>2024</v>
      </c>
      <c r="B24">
        <v>11</v>
      </c>
      <c r="C24">
        <v>9</v>
      </c>
      <c r="D24">
        <v>4</v>
      </c>
      <c r="E24">
        <v>0</v>
      </c>
      <c r="F24">
        <v>233</v>
      </c>
      <c r="G24">
        <v>0</v>
      </c>
      <c r="H24">
        <v>1</v>
      </c>
      <c r="I24" s="10">
        <f>IF(C24-D24=0,"--",F24/(C24-D24))</f>
        <v>46.6</v>
      </c>
      <c r="J24">
        <v>77</v>
      </c>
      <c r="K24" t="s">
        <v>335</v>
      </c>
      <c r="M24">
        <v>2</v>
      </c>
      <c r="N24">
        <v>1</v>
      </c>
      <c r="O24">
        <v>3</v>
      </c>
    </row>
    <row r="25" spans="1:15" x14ac:dyDescent="0.15">
      <c r="A25">
        <v>2025</v>
      </c>
      <c r="B25">
        <v>16</v>
      </c>
      <c r="C25">
        <v>12</v>
      </c>
      <c r="D25">
        <v>4</v>
      </c>
      <c r="E25">
        <v>0</v>
      </c>
      <c r="F25">
        <v>203</v>
      </c>
      <c r="G25">
        <v>0</v>
      </c>
      <c r="H25">
        <v>1</v>
      </c>
      <c r="I25" s="10">
        <f>IF(C25-D25=0,"--",F25/(C25-D25))</f>
        <v>25.375</v>
      </c>
      <c r="J25">
        <v>52</v>
      </c>
      <c r="K25" t="s">
        <v>388</v>
      </c>
      <c r="M25">
        <v>1</v>
      </c>
      <c r="N25">
        <v>1</v>
      </c>
      <c r="O25">
        <f t="shared" ref="O25" si="3">SUM(M25:N25)</f>
        <v>2</v>
      </c>
    </row>
    <row r="26" spans="1:15" x14ac:dyDescent="0.15">
      <c r="I26" s="9"/>
    </row>
    <row r="27" spans="1:15" x14ac:dyDescent="0.15">
      <c r="A27" t="s">
        <v>27</v>
      </c>
      <c r="B27" s="9">
        <f t="shared" ref="B27:H27" si="4">SUM(B7:B26)</f>
        <v>268</v>
      </c>
      <c r="C27" s="9">
        <f t="shared" si="4"/>
        <v>249</v>
      </c>
      <c r="D27" s="9">
        <f t="shared" si="4"/>
        <v>39</v>
      </c>
      <c r="E27" s="9">
        <f t="shared" si="4"/>
        <v>31</v>
      </c>
      <c r="F27" s="9">
        <f t="shared" si="4"/>
        <v>4133</v>
      </c>
      <c r="G27" s="9">
        <f t="shared" si="4"/>
        <v>1</v>
      </c>
      <c r="H27" s="9">
        <f t="shared" si="4"/>
        <v>19</v>
      </c>
      <c r="I27" s="10">
        <f>F27/(C27-D27)</f>
        <v>19.68095238095238</v>
      </c>
      <c r="J27">
        <f>MAX(J7:J26)</f>
        <v>137</v>
      </c>
      <c r="L27" t="s">
        <v>511</v>
      </c>
      <c r="M27" s="9">
        <f t="shared" ref="M27:N27" si="5">SUM(M7:M26)</f>
        <v>71</v>
      </c>
      <c r="N27" s="9">
        <f t="shared" si="5"/>
        <v>12</v>
      </c>
      <c r="O27" s="9">
        <f>SUM(O7:O26)</f>
        <v>93</v>
      </c>
    </row>
    <row r="28" spans="1:15" x14ac:dyDescent="0.15">
      <c r="H28" s="10"/>
    </row>
    <row r="29" spans="1:15" x14ac:dyDescent="0.15">
      <c r="H29" s="10"/>
    </row>
    <row r="30" spans="1:15" x14ac:dyDescent="0.15">
      <c r="H30" s="10"/>
    </row>
    <row r="31" spans="1:15" x14ac:dyDescent="0.15">
      <c r="H31" s="10"/>
    </row>
    <row r="32" spans="1:15" x14ac:dyDescent="0.15">
      <c r="H32" s="10"/>
    </row>
    <row r="33" spans="8:8" x14ac:dyDescent="0.15">
      <c r="H33" s="10"/>
    </row>
    <row r="34" spans="8:8" x14ac:dyDescent="0.15">
      <c r="H34" s="10"/>
    </row>
    <row r="35" spans="8:8" x14ac:dyDescent="0.15">
      <c r="H35" s="10"/>
    </row>
    <row r="36" spans="8:8" x14ac:dyDescent="0.15">
      <c r="H36" s="10"/>
    </row>
    <row r="37" spans="8:8" x14ac:dyDescent="0.15">
      <c r="H37" s="10"/>
    </row>
    <row r="38" spans="8:8" x14ac:dyDescent="0.15">
      <c r="H38" s="10"/>
    </row>
    <row r="39" spans="8:8" x14ac:dyDescent="0.15">
      <c r="H39" s="10"/>
    </row>
    <row r="40" spans="8:8" x14ac:dyDescent="0.15">
      <c r="H40" s="10"/>
    </row>
    <row r="41" spans="8:8" x14ac:dyDescent="0.15">
      <c r="H41" s="10"/>
    </row>
    <row r="42" spans="8:8" x14ac:dyDescent="0.15">
      <c r="H42" s="10"/>
    </row>
    <row r="43" spans="8:8" x14ac:dyDescent="0.15">
      <c r="H43" s="10"/>
    </row>
    <row r="44" spans="8:8" x14ac:dyDescent="0.15">
      <c r="H44" s="10"/>
    </row>
    <row r="45" spans="8:8" x14ac:dyDescent="0.15">
      <c r="H45" s="10"/>
    </row>
    <row r="46" spans="8:8" x14ac:dyDescent="0.15">
      <c r="H46" s="10"/>
    </row>
    <row r="49" spans="1:10" x14ac:dyDescent="0.15">
      <c r="A49" s="5" t="s">
        <v>118</v>
      </c>
    </row>
    <row r="51" spans="1:10" x14ac:dyDescent="0.15">
      <c r="A51" t="s">
        <v>99</v>
      </c>
      <c r="B51" t="s">
        <v>58</v>
      </c>
      <c r="C51" t="s">
        <v>59</v>
      </c>
      <c r="D51" t="s">
        <v>60</v>
      </c>
      <c r="E51" t="s">
        <v>34</v>
      </c>
      <c r="F51" t="s">
        <v>62</v>
      </c>
      <c r="G51" s="1" t="s">
        <v>63</v>
      </c>
      <c r="H51" s="1" t="s">
        <v>64</v>
      </c>
      <c r="I51" s="1" t="s">
        <v>36</v>
      </c>
      <c r="J51" s="1" t="s">
        <v>61</v>
      </c>
    </row>
    <row r="52" spans="1:10" x14ac:dyDescent="0.15">
      <c r="A52">
        <v>2008</v>
      </c>
      <c r="B52">
        <v>5</v>
      </c>
      <c r="C52">
        <v>0</v>
      </c>
      <c r="D52">
        <v>2</v>
      </c>
      <c r="E52">
        <v>19</v>
      </c>
      <c r="F52">
        <v>0</v>
      </c>
      <c r="G52" s="1">
        <f>IF(ISERROR(E52/B52),"N/A",E52/B52)</f>
        <v>3.8</v>
      </c>
      <c r="H52" s="1">
        <f>IF(ISERROR((B52*6)/D52),"N/A",(B52*6)/D52)</f>
        <v>15</v>
      </c>
      <c r="I52" s="10">
        <f>IF(ISERROR(E52/D52),"N/A",E52/D52)</f>
        <v>9.5</v>
      </c>
      <c r="J52" s="38" t="s">
        <v>197</v>
      </c>
    </row>
    <row r="53" spans="1:10" x14ac:dyDescent="0.15">
      <c r="A53">
        <v>2009</v>
      </c>
      <c r="B53">
        <v>2</v>
      </c>
      <c r="C53">
        <v>0</v>
      </c>
      <c r="D53">
        <v>1</v>
      </c>
      <c r="E53">
        <v>19</v>
      </c>
      <c r="F53">
        <v>0</v>
      </c>
      <c r="G53" s="1">
        <f>IF(ISERROR(E53/B53),"N/A",E53/B53)</f>
        <v>9.5</v>
      </c>
      <c r="H53" s="1">
        <f>IF(ISERROR((B53*6)/D53),"N/A",(B53*6)/D53)</f>
        <v>12</v>
      </c>
      <c r="I53" s="10">
        <f>IF(ISERROR(E53/D53),"N/A",E53/D53)</f>
        <v>19</v>
      </c>
      <c r="J53" s="3" t="s">
        <v>169</v>
      </c>
    </row>
    <row r="54" spans="1:10" x14ac:dyDescent="0.15">
      <c r="A54">
        <v>2010</v>
      </c>
      <c r="B54">
        <v>4</v>
      </c>
      <c r="C54">
        <v>0</v>
      </c>
      <c r="D54">
        <v>1</v>
      </c>
      <c r="E54">
        <v>31</v>
      </c>
      <c r="F54">
        <v>0</v>
      </c>
      <c r="G54" s="1">
        <f>IF(ISERROR(E54/B54),"N/A",E54/B54)</f>
        <v>7.75</v>
      </c>
      <c r="H54" s="1">
        <f>IF(ISERROR((B54*6)/D54),"N/A",(B54*6)/D54)</f>
        <v>24</v>
      </c>
      <c r="I54" s="10">
        <f>IF(ISERROR(E54/D54),"N/A",E54/D54)</f>
        <v>31</v>
      </c>
      <c r="J54" s="3" t="s">
        <v>189</v>
      </c>
    </row>
    <row r="55" spans="1:10" x14ac:dyDescent="0.15">
      <c r="A55">
        <v>2011</v>
      </c>
      <c r="B55">
        <v>3</v>
      </c>
      <c r="C55">
        <v>1</v>
      </c>
      <c r="D55">
        <v>0</v>
      </c>
      <c r="E55">
        <v>15</v>
      </c>
      <c r="F55">
        <v>0</v>
      </c>
      <c r="G55" s="10">
        <f>IF(ISERROR(E55/B55),"N/A",E55/B55)</f>
        <v>5</v>
      </c>
      <c r="H55" s="10" t="str">
        <f>IF(ISERROR((B55*6)/D55),"N/A",(B55*6)/D55)</f>
        <v>N/A</v>
      </c>
      <c r="I55" s="10" t="str">
        <f>IF(ISERROR(E55/D55),"N/A",E55/D55)</f>
        <v>N/A</v>
      </c>
      <c r="J55" s="3"/>
    </row>
    <row r="56" spans="1:10" x14ac:dyDescent="0.15">
      <c r="A56">
        <v>2012</v>
      </c>
      <c r="B56"/>
      <c r="C56"/>
      <c r="D56"/>
      <c r="E56"/>
      <c r="F56"/>
      <c r="G56" s="10"/>
      <c r="H56" s="10"/>
      <c r="I56" s="10"/>
      <c r="J56" s="3"/>
    </row>
    <row r="57" spans="1:10" x14ac:dyDescent="0.15">
      <c r="A57">
        <v>2013</v>
      </c>
      <c r="B57">
        <v>11</v>
      </c>
      <c r="C57">
        <v>3</v>
      </c>
      <c r="D57">
        <v>3</v>
      </c>
      <c r="E57">
        <v>44</v>
      </c>
      <c r="F57"/>
      <c r="G57" s="10">
        <f>IF(ISERROR(E57/B57),"N/A",E57/B57)</f>
        <v>4</v>
      </c>
      <c r="H57" s="10">
        <f>IF(ISERROR((B57*6)/D57),"N/A",(B57*6)/D57)</f>
        <v>22</v>
      </c>
      <c r="I57" s="10">
        <f>IF(ISERROR(E57/D57),"N/A",E57/D57)</f>
        <v>14.666666666666666</v>
      </c>
      <c r="J57" s="3" t="s">
        <v>216</v>
      </c>
    </row>
    <row r="58" spans="1:10" x14ac:dyDescent="0.15">
      <c r="A58">
        <v>2017</v>
      </c>
      <c r="B58">
        <v>2</v>
      </c>
      <c r="C58">
        <v>0</v>
      </c>
      <c r="D58">
        <v>1</v>
      </c>
      <c r="E58">
        <v>22</v>
      </c>
      <c r="F58">
        <v>0</v>
      </c>
      <c r="G58" s="1">
        <f>IF(ISERROR(E58/B58),"N/A",E58/B58)</f>
        <v>11</v>
      </c>
      <c r="H58" s="1">
        <f>IF(ISERROR((B58*6)/D58),"N/A",(B58*6)/D58)</f>
        <v>12</v>
      </c>
      <c r="I58" s="1">
        <f>IF(ISERROR(E58/D58),"N/A",E58/D58)</f>
        <v>22</v>
      </c>
      <c r="J58" s="3" t="s">
        <v>190</v>
      </c>
    </row>
    <row r="59" spans="1:10" x14ac:dyDescent="0.15">
      <c r="A59">
        <v>2018</v>
      </c>
      <c r="B59">
        <v>2</v>
      </c>
      <c r="C59">
        <v>0</v>
      </c>
      <c r="D59">
        <v>0</v>
      </c>
      <c r="E59">
        <v>25</v>
      </c>
      <c r="F59">
        <v>0</v>
      </c>
      <c r="G59" s="1">
        <v>12.5</v>
      </c>
      <c r="H59" s="10" t="s">
        <v>168</v>
      </c>
      <c r="I59" s="10" t="s">
        <v>168</v>
      </c>
      <c r="J59" s="3" t="s">
        <v>366</v>
      </c>
    </row>
    <row r="60" spans="1:10" x14ac:dyDescent="0.15">
      <c r="A60">
        <v>2019</v>
      </c>
      <c r="B60">
        <v>1</v>
      </c>
      <c r="C60">
        <v>0</v>
      </c>
      <c r="D60">
        <v>0</v>
      </c>
      <c r="E60">
        <v>10</v>
      </c>
      <c r="F60">
        <v>0</v>
      </c>
      <c r="G60" s="10">
        <f>IF(ISERROR(E60/B60),"N/A",E60/B60)</f>
        <v>10</v>
      </c>
      <c r="H60" s="10" t="str">
        <f>IF(ISERROR((B60*6)/D60),"N/A",(B60*6)/D60)</f>
        <v>N/A</v>
      </c>
      <c r="I60" s="10" t="str">
        <f>IF(ISERROR(E60/D60),"N/A",E60/D60)</f>
        <v>N/A</v>
      </c>
      <c r="J60" s="3" t="s">
        <v>405</v>
      </c>
    </row>
    <row r="61" spans="1:10" x14ac:dyDescent="0.15">
      <c r="A61">
        <v>2021</v>
      </c>
      <c r="B61">
        <v>1</v>
      </c>
      <c r="C61">
        <v>0</v>
      </c>
      <c r="D61">
        <v>0</v>
      </c>
      <c r="E61">
        <v>5</v>
      </c>
      <c r="F61">
        <v>0</v>
      </c>
      <c r="G61" s="10">
        <f>IF(ISERROR(E61/B61),"N/A",E61/B61)</f>
        <v>5</v>
      </c>
      <c r="H61" s="10" t="str">
        <f>IF(ISERROR((B61*6)/D61),"N/A",(B61*6)/D61)</f>
        <v>N/A</v>
      </c>
      <c r="I61" s="10" t="str">
        <f>IF(ISERROR(E61/D61),"N/A",E61/D61)</f>
        <v>N/A</v>
      </c>
      <c r="J61" s="3" t="s">
        <v>470</v>
      </c>
    </row>
    <row r="62" spans="1:10" x14ac:dyDescent="0.15">
      <c r="A62">
        <v>2022</v>
      </c>
      <c r="B62">
        <v>1</v>
      </c>
      <c r="C62">
        <v>0</v>
      </c>
      <c r="D62">
        <v>0</v>
      </c>
      <c r="E62">
        <v>6</v>
      </c>
      <c r="F62">
        <v>0</v>
      </c>
      <c r="G62" s="10">
        <f>IF(ISERROR(E62/B62),"N/A",E62/B62)</f>
        <v>6</v>
      </c>
      <c r="H62" s="10" t="str">
        <f>IF(ISERROR((B62*6)/D62),"N/A",(B62*6)/D62)</f>
        <v>N/A</v>
      </c>
      <c r="I62" s="10" t="str">
        <f>IF(ISERROR(E62/D62),"N/A",E62/D62)</f>
        <v>N/A</v>
      </c>
      <c r="J62" s="3" t="s">
        <v>433</v>
      </c>
    </row>
    <row r="63" spans="1:10" x14ac:dyDescent="0.15">
      <c r="A63">
        <v>2024</v>
      </c>
      <c r="B63">
        <v>5</v>
      </c>
      <c r="C63">
        <v>0</v>
      </c>
      <c r="D63">
        <v>1</v>
      </c>
      <c r="E63">
        <v>36</v>
      </c>
      <c r="F63">
        <v>0</v>
      </c>
      <c r="G63" s="10">
        <f t="shared" ref="G63" si="6">IF(ISERROR(E63/B63),"N/A",E63/B63)</f>
        <v>7.2</v>
      </c>
      <c r="H63" s="10">
        <f t="shared" ref="H63" si="7">IF(ISERROR((B63*6)/D63),"N/A",(B63*6)/D63)</f>
        <v>30</v>
      </c>
      <c r="I63" s="10">
        <f t="shared" ref="I63" si="8">IF(ISERROR(E63/D63),"N/A",E63/D63)</f>
        <v>36</v>
      </c>
      <c r="J63" s="3" t="s">
        <v>604</v>
      </c>
    </row>
    <row r="64" spans="1:10" x14ac:dyDescent="0.15">
      <c r="A64">
        <v>2025</v>
      </c>
      <c r="B64">
        <v>1</v>
      </c>
      <c r="C64">
        <v>0</v>
      </c>
      <c r="D64">
        <v>0</v>
      </c>
      <c r="E64">
        <v>5</v>
      </c>
      <c r="F64">
        <v>0</v>
      </c>
      <c r="G64" s="10">
        <f>IF(ISERROR(E64/B64),"N/A",E64/B64)</f>
        <v>5</v>
      </c>
      <c r="H64" s="10" t="str">
        <f>IF(ISERROR((B64*6)/D64),"N/A",(B64*6)/D64)</f>
        <v>N/A</v>
      </c>
      <c r="I64" s="10" t="str">
        <f>IF(ISERROR(E64/D64),"N/A",E64/D64)</f>
        <v>N/A</v>
      </c>
      <c r="J64" s="3" t="s">
        <v>470</v>
      </c>
    </row>
    <row r="65" spans="1:10" x14ac:dyDescent="0.15">
      <c r="B65"/>
      <c r="C65"/>
      <c r="D65"/>
      <c r="E65"/>
      <c r="F65"/>
      <c r="G65" s="1"/>
      <c r="H65" s="1"/>
      <c r="I65" s="1"/>
    </row>
    <row r="66" spans="1:10" x14ac:dyDescent="0.15">
      <c r="A66" t="s">
        <v>55</v>
      </c>
      <c r="B66">
        <f>SUM(B52:B65)</f>
        <v>38</v>
      </c>
      <c r="C66">
        <f>SUM(C52:C65)</f>
        <v>4</v>
      </c>
      <c r="D66">
        <f>SUM(D52:D65)</f>
        <v>9</v>
      </c>
      <c r="E66">
        <f>SUM(E52:E65)</f>
        <v>237</v>
      </c>
      <c r="F66">
        <f>SUM(F52:F65)</f>
        <v>0</v>
      </c>
      <c r="G66" s="1">
        <f>E66/B66</f>
        <v>6.2368421052631575</v>
      </c>
      <c r="H66" s="1">
        <f>(B66*6)/D66</f>
        <v>25.333333333333332</v>
      </c>
      <c r="I66" s="1">
        <f>E66/D66</f>
        <v>26.333333333333332</v>
      </c>
      <c r="J66" s="3" t="s">
        <v>197</v>
      </c>
    </row>
  </sheetData>
  <hyperlinks>
    <hyperlink ref="A1" location="'Overall ave'!A1" display="(back to front sheet)" xr:uid="{00000000-0004-0000-1B00-000000000000}"/>
  </hyperlinks>
  <pageMargins left="0.75" right="0.75" top="1" bottom="1" header="0.5" footer="0.5"/>
  <pageSetup paperSize="9" orientation="portrait" horizontalDpi="4294967292" verticalDpi="429496729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44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  <c r="C1" s="9" t="s">
        <v>273</v>
      </c>
    </row>
    <row r="2" spans="1:12" x14ac:dyDescent="0.15">
      <c r="A2" s="5" t="s">
        <v>272</v>
      </c>
      <c r="B2" s="5" t="s">
        <v>222</v>
      </c>
    </row>
    <row r="3" spans="1:12" x14ac:dyDescent="0.15">
      <c r="A3" s="5" t="s">
        <v>108</v>
      </c>
      <c r="B3" s="15"/>
    </row>
    <row r="4" spans="1:12" x14ac:dyDescent="0.15">
      <c r="A4" s="9">
        <f>COUNTA(A7:A12)</f>
        <v>5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7</v>
      </c>
    </row>
    <row r="5" spans="1:12" x14ac:dyDescent="0.15">
      <c r="A5" s="9">
        <f>COUNTA(A38:A43)</f>
        <v>5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  <c r="L5" s="9"/>
    </row>
    <row r="6" spans="1:12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3" t="s">
        <v>22</v>
      </c>
      <c r="H6" s="3" t="s">
        <v>35</v>
      </c>
      <c r="I6" s="3" t="s">
        <v>114</v>
      </c>
      <c r="J6" s="3" t="s">
        <v>195</v>
      </c>
      <c r="K6" s="3" t="s">
        <v>257</v>
      </c>
      <c r="L6" s="9" t="s">
        <v>264</v>
      </c>
    </row>
    <row r="7" spans="1:12" x14ac:dyDescent="0.15">
      <c r="A7">
        <v>2016</v>
      </c>
      <c r="B7">
        <v>7</v>
      </c>
      <c r="C7">
        <v>3</v>
      </c>
      <c r="D7">
        <v>1</v>
      </c>
      <c r="E7">
        <v>1</v>
      </c>
      <c r="F7">
        <v>12</v>
      </c>
      <c r="G7">
        <v>0</v>
      </c>
      <c r="H7">
        <v>0</v>
      </c>
      <c r="I7" s="4">
        <f>IFERROR(ROUND(F7/(C7-D7),3),"--")</f>
        <v>6</v>
      </c>
      <c r="J7">
        <v>12</v>
      </c>
      <c r="K7" t="s">
        <v>333</v>
      </c>
      <c r="L7">
        <v>3</v>
      </c>
    </row>
    <row r="8" spans="1:12" x14ac:dyDescent="0.15">
      <c r="A8">
        <v>2017</v>
      </c>
      <c r="B8">
        <v>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 s="4" t="str">
        <f>IF(C8-D8=0,"--",F8/(C8-D8))</f>
        <v>--</v>
      </c>
      <c r="J8">
        <v>0</v>
      </c>
      <c r="L8">
        <v>0</v>
      </c>
    </row>
    <row r="9" spans="1:12" x14ac:dyDescent="0.15">
      <c r="A9">
        <v>2018</v>
      </c>
      <c r="B9">
        <v>9</v>
      </c>
      <c r="C9">
        <v>5</v>
      </c>
      <c r="D9">
        <v>1</v>
      </c>
      <c r="E9">
        <v>4</v>
      </c>
      <c r="F9">
        <v>0</v>
      </c>
      <c r="G9">
        <v>0</v>
      </c>
      <c r="H9">
        <v>0</v>
      </c>
      <c r="I9" s="4">
        <f>IF(C9-D9=0,"--",F9/(C9-D9))</f>
        <v>0</v>
      </c>
      <c r="J9">
        <v>0</v>
      </c>
      <c r="L9">
        <v>3</v>
      </c>
    </row>
    <row r="10" spans="1:12" x14ac:dyDescent="0.15">
      <c r="A10">
        <v>2019</v>
      </c>
      <c r="B10">
        <v>7</v>
      </c>
      <c r="C10">
        <v>4</v>
      </c>
      <c r="D10">
        <v>1</v>
      </c>
      <c r="E10">
        <v>2</v>
      </c>
      <c r="F10">
        <v>15</v>
      </c>
      <c r="G10">
        <v>0</v>
      </c>
      <c r="H10">
        <v>0</v>
      </c>
      <c r="I10" s="4">
        <f>IF(C10-D10=0,"--",F10/(C10-D10))</f>
        <v>5</v>
      </c>
      <c r="J10">
        <v>1</v>
      </c>
      <c r="L10">
        <v>1</v>
      </c>
    </row>
    <row r="11" spans="1:12" x14ac:dyDescent="0.15">
      <c r="A11">
        <v>2020</v>
      </c>
      <c r="B11">
        <v>2</v>
      </c>
      <c r="C11">
        <v>1</v>
      </c>
      <c r="D11">
        <v>1</v>
      </c>
      <c r="E11">
        <v>0</v>
      </c>
      <c r="F11">
        <v>2</v>
      </c>
      <c r="G11">
        <v>0</v>
      </c>
      <c r="H11">
        <v>0</v>
      </c>
      <c r="I11" s="4" t="str">
        <f>IF(C11-D11=0,"--",F11/(C11-D11))</f>
        <v>--</v>
      </c>
      <c r="J11" s="9">
        <v>2</v>
      </c>
      <c r="K11" s="9" t="s">
        <v>388</v>
      </c>
      <c r="L11">
        <v>1</v>
      </c>
    </row>
    <row r="12" spans="1:12" x14ac:dyDescent="0.15">
      <c r="I12" s="9"/>
    </row>
    <row r="13" spans="1:12" x14ac:dyDescent="0.15">
      <c r="A13" t="s">
        <v>142</v>
      </c>
      <c r="B13" s="9">
        <f t="shared" ref="B13:H13" si="0">SUM(B7:B12)</f>
        <v>27</v>
      </c>
      <c r="C13" s="9">
        <f t="shared" si="0"/>
        <v>13</v>
      </c>
      <c r="D13" s="9">
        <f t="shared" si="0"/>
        <v>4</v>
      </c>
      <c r="E13" s="9">
        <f t="shared" si="0"/>
        <v>7</v>
      </c>
      <c r="F13" s="9">
        <f t="shared" si="0"/>
        <v>29</v>
      </c>
      <c r="G13" s="9">
        <f t="shared" si="0"/>
        <v>0</v>
      </c>
      <c r="H13" s="9">
        <f t="shared" si="0"/>
        <v>0</v>
      </c>
      <c r="I13" s="4">
        <f>IFERROR(ROUND(F13/(C13-D13),3),"--")</f>
        <v>3.222</v>
      </c>
      <c r="J13">
        <f>MAX(J7:J12)</f>
        <v>12</v>
      </c>
      <c r="K13" t="s">
        <v>335</v>
      </c>
      <c r="L13" s="9">
        <f>SUM(L7:L12)</f>
        <v>8</v>
      </c>
    </row>
    <row r="14" spans="1:12" x14ac:dyDescent="0.15">
      <c r="H14" s="10"/>
    </row>
    <row r="15" spans="1:12" x14ac:dyDescent="0.15">
      <c r="H15" s="10"/>
    </row>
    <row r="16" spans="1:12" x14ac:dyDescent="0.15">
      <c r="H16" s="10"/>
    </row>
    <row r="17" spans="8:8" x14ac:dyDescent="0.15">
      <c r="H17" s="10"/>
    </row>
    <row r="18" spans="8:8" x14ac:dyDescent="0.15">
      <c r="H18" s="10"/>
    </row>
    <row r="19" spans="8:8" x14ac:dyDescent="0.15">
      <c r="H19" s="10"/>
    </row>
    <row r="20" spans="8:8" x14ac:dyDescent="0.15">
      <c r="H20" s="10"/>
    </row>
    <row r="21" spans="8:8" x14ac:dyDescent="0.15">
      <c r="H21" s="10"/>
    </row>
    <row r="22" spans="8:8" x14ac:dyDescent="0.15">
      <c r="H22" s="10"/>
    </row>
    <row r="23" spans="8:8" x14ac:dyDescent="0.15">
      <c r="H23" s="10"/>
    </row>
    <row r="24" spans="8:8" x14ac:dyDescent="0.15">
      <c r="H24" s="10"/>
    </row>
    <row r="25" spans="8:8" x14ac:dyDescent="0.15">
      <c r="H25" s="10"/>
    </row>
    <row r="26" spans="8:8" x14ac:dyDescent="0.15">
      <c r="H26" s="10"/>
    </row>
    <row r="27" spans="8:8" x14ac:dyDescent="0.15">
      <c r="H27" s="10"/>
    </row>
    <row r="28" spans="8:8" x14ac:dyDescent="0.15">
      <c r="H28" s="10"/>
    </row>
    <row r="29" spans="8:8" x14ac:dyDescent="0.15">
      <c r="H29" s="10"/>
    </row>
    <row r="30" spans="8:8" x14ac:dyDescent="0.15">
      <c r="H30" s="10"/>
    </row>
    <row r="31" spans="8:8" x14ac:dyDescent="0.15">
      <c r="H31" s="10"/>
    </row>
    <row r="32" spans="8:8" x14ac:dyDescent="0.15">
      <c r="H32" s="10"/>
    </row>
    <row r="33" spans="1:10" x14ac:dyDescent="0.15">
      <c r="H33" s="10"/>
    </row>
    <row r="35" spans="1:10" x14ac:dyDescent="0.15">
      <c r="A35" s="5" t="s">
        <v>118</v>
      </c>
    </row>
    <row r="36" spans="1:10" x14ac:dyDescent="0.15">
      <c r="A36" s="5"/>
    </row>
    <row r="37" spans="1:10" x14ac:dyDescent="0.15">
      <c r="A37" s="3" t="s">
        <v>99</v>
      </c>
      <c r="B37" s="3" t="s">
        <v>58</v>
      </c>
      <c r="C37" s="3" t="s">
        <v>59</v>
      </c>
      <c r="D37" s="3" t="s">
        <v>60</v>
      </c>
      <c r="E37" s="3" t="s">
        <v>34</v>
      </c>
      <c r="F37" s="3" t="s">
        <v>62</v>
      </c>
      <c r="G37" s="4" t="s">
        <v>63</v>
      </c>
      <c r="H37" s="4" t="s">
        <v>64</v>
      </c>
      <c r="I37" s="4" t="s">
        <v>36</v>
      </c>
      <c r="J37" s="4" t="s">
        <v>61</v>
      </c>
    </row>
    <row r="38" spans="1:10" x14ac:dyDescent="0.15">
      <c r="A38">
        <v>2016</v>
      </c>
      <c r="B38">
        <v>29</v>
      </c>
      <c r="C38">
        <v>2</v>
      </c>
      <c r="D38">
        <v>10</v>
      </c>
      <c r="E38">
        <v>120</v>
      </c>
      <c r="F38">
        <v>1</v>
      </c>
      <c r="G38" s="10">
        <f>IF(ISERROR(E38/B38),"N/A",E38/B38)</f>
        <v>4.1379310344827589</v>
      </c>
      <c r="H38" s="10">
        <f>IF(ISERROR((B38*6)/D38),"N/A",(B38*6)/D38)</f>
        <v>17.399999999999999</v>
      </c>
      <c r="I38" s="10">
        <f>IF(ISERROR(E38/D38),"N/A",E38/D38)</f>
        <v>12</v>
      </c>
      <c r="J38" s="3" t="s">
        <v>336</v>
      </c>
    </row>
    <row r="39" spans="1:10" x14ac:dyDescent="0.15">
      <c r="A39">
        <v>2017</v>
      </c>
      <c r="B39">
        <v>4</v>
      </c>
      <c r="C39">
        <v>0</v>
      </c>
      <c r="D39">
        <v>0</v>
      </c>
      <c r="E39">
        <v>26</v>
      </c>
      <c r="F39">
        <v>0</v>
      </c>
      <c r="G39" s="1">
        <f>IF(ISERROR(E39/B39),"N/A",E39/B39)</f>
        <v>6.5</v>
      </c>
      <c r="H39" s="10" t="str">
        <f>IF(ISERROR((B39*6)/D39),"N/A",(B39*6)/D39)</f>
        <v>N/A</v>
      </c>
      <c r="I39" s="10" t="str">
        <f>IF(ISERROR(E39/D39),"N/A",E39/D39)</f>
        <v>N/A</v>
      </c>
      <c r="J39" s="3" t="s">
        <v>231</v>
      </c>
    </row>
    <row r="40" spans="1:10" x14ac:dyDescent="0.15">
      <c r="A40">
        <v>2018</v>
      </c>
      <c r="B40">
        <v>28</v>
      </c>
      <c r="C40">
        <v>1</v>
      </c>
      <c r="D40">
        <v>7</v>
      </c>
      <c r="E40">
        <v>139</v>
      </c>
      <c r="F40">
        <v>0</v>
      </c>
      <c r="G40" s="1">
        <f>IF(ISERROR(E40/B40),"N/A",E40/B40)</f>
        <v>4.9642857142857144</v>
      </c>
      <c r="H40" s="10">
        <f>IF(ISERROR((B40*6)/D40),"N/A",(B40*6)/D40)</f>
        <v>24</v>
      </c>
      <c r="I40" s="10">
        <f>IF(ISERROR(E40/D40),"N/A",E40/D40)</f>
        <v>19.857142857142858</v>
      </c>
      <c r="J40" s="3" t="s">
        <v>394</v>
      </c>
    </row>
    <row r="41" spans="1:10" x14ac:dyDescent="0.15">
      <c r="A41">
        <v>2019</v>
      </c>
      <c r="B41">
        <v>17.2</v>
      </c>
      <c r="C41">
        <v>2</v>
      </c>
      <c r="D41">
        <v>5</v>
      </c>
      <c r="E41">
        <v>105</v>
      </c>
      <c r="F41">
        <v>0</v>
      </c>
      <c r="G41" s="10">
        <f>IF(ISERROR(E41/B41),"N/A",E41/B41)</f>
        <v>6.1046511627906979</v>
      </c>
      <c r="H41" s="10">
        <f>IF(ISERROR((B41*6)/D41),"N/A",(B41*6)/D41)</f>
        <v>20.639999999999997</v>
      </c>
      <c r="I41" s="10">
        <f>IF(ISERROR(E41/D41),"N/A",E41/D41)</f>
        <v>21</v>
      </c>
      <c r="J41" s="3" t="s">
        <v>406</v>
      </c>
    </row>
    <row r="42" spans="1:10" x14ac:dyDescent="0.15">
      <c r="A42">
        <v>2020</v>
      </c>
      <c r="B42">
        <v>4</v>
      </c>
      <c r="C42">
        <v>0</v>
      </c>
      <c r="D42">
        <v>0</v>
      </c>
      <c r="E42">
        <v>23</v>
      </c>
      <c r="F42">
        <v>0</v>
      </c>
      <c r="G42" s="10">
        <f>IF(ISERROR(E42/B42),"N/A",E42/B42)</f>
        <v>5.75</v>
      </c>
      <c r="H42" s="10" t="str">
        <f>IF(ISERROR((B42*6)/D42),"N/A",(B42*6)/D42)</f>
        <v>N/A</v>
      </c>
      <c r="I42" s="10" t="str">
        <f>IF(ISERROR(E42/D42),"N/A",E42/D42)</f>
        <v>N/A</v>
      </c>
      <c r="J42" s="3" t="s">
        <v>449</v>
      </c>
    </row>
    <row r="43" spans="1:10" x14ac:dyDescent="0.15">
      <c r="B43"/>
      <c r="C43"/>
      <c r="D43"/>
      <c r="E43"/>
      <c r="F43"/>
      <c r="G43" s="1"/>
      <c r="H43" s="1"/>
      <c r="I43" s="1"/>
    </row>
    <row r="44" spans="1:10" x14ac:dyDescent="0.15">
      <c r="A44" t="s">
        <v>55</v>
      </c>
      <c r="B44">
        <f>SUM(B38:B43)</f>
        <v>82.2</v>
      </c>
      <c r="C44">
        <f>SUM(C38:C43)</f>
        <v>5</v>
      </c>
      <c r="D44">
        <f>SUM(D38:D43)</f>
        <v>22</v>
      </c>
      <c r="E44">
        <f>SUM(E38:E43)</f>
        <v>413</v>
      </c>
      <c r="F44">
        <f>SUM(F38:F43)</f>
        <v>1</v>
      </c>
      <c r="G44" s="1">
        <f>E44/B44</f>
        <v>5.0243309002433092</v>
      </c>
      <c r="H44" s="1">
        <f>(B44*6)/D44</f>
        <v>22.418181818181822</v>
      </c>
      <c r="I44" s="1">
        <f>E44/D44</f>
        <v>18.772727272727273</v>
      </c>
      <c r="J44" s="3" t="s">
        <v>276</v>
      </c>
    </row>
  </sheetData>
  <hyperlinks>
    <hyperlink ref="A1" location="'Overall ave'!A1" display="(back to front sheet)" xr:uid="{00000000-0004-0000-1C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44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  <c r="C1" s="9" t="s">
        <v>319</v>
      </c>
    </row>
    <row r="2" spans="1:12" x14ac:dyDescent="0.15">
      <c r="A2" s="29" t="s">
        <v>320</v>
      </c>
      <c r="B2" s="5" t="s">
        <v>252</v>
      </c>
    </row>
    <row r="3" spans="1:12" x14ac:dyDescent="0.15">
      <c r="A3" s="5" t="s">
        <v>108</v>
      </c>
      <c r="B3" s="15"/>
    </row>
    <row r="4" spans="1:12" x14ac:dyDescent="0.15">
      <c r="A4" s="9">
        <f>COUNTA(A7:A12)</f>
        <v>5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7</v>
      </c>
    </row>
    <row r="5" spans="1:12" x14ac:dyDescent="0.15">
      <c r="A5" s="9">
        <f>COUNTA(A38:A43)</f>
        <v>5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  <c r="L5" s="9"/>
    </row>
    <row r="6" spans="1:12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3" t="s">
        <v>22</v>
      </c>
      <c r="H6" s="3" t="s">
        <v>35</v>
      </c>
      <c r="I6" s="3" t="s">
        <v>114</v>
      </c>
      <c r="J6" s="3" t="s">
        <v>195</v>
      </c>
      <c r="K6" s="3" t="s">
        <v>257</v>
      </c>
      <c r="L6" s="9" t="s">
        <v>264</v>
      </c>
    </row>
    <row r="7" spans="1:12" x14ac:dyDescent="0.15">
      <c r="A7">
        <v>2015</v>
      </c>
      <c r="B7">
        <v>3</v>
      </c>
      <c r="C7">
        <v>3</v>
      </c>
      <c r="D7">
        <v>1</v>
      </c>
      <c r="E7">
        <v>1</v>
      </c>
      <c r="F7">
        <v>53</v>
      </c>
      <c r="G7" s="9">
        <v>0</v>
      </c>
      <c r="H7" s="9">
        <v>0</v>
      </c>
      <c r="I7" s="4">
        <f>IF(C7=0,"",ROUND(F7/(C7-D7),3))</f>
        <v>26.5</v>
      </c>
      <c r="J7" s="9">
        <v>26</v>
      </c>
      <c r="L7">
        <v>1</v>
      </c>
    </row>
    <row r="8" spans="1:12" x14ac:dyDescent="0.15">
      <c r="A8">
        <v>2016</v>
      </c>
      <c r="B8">
        <v>6</v>
      </c>
      <c r="C8">
        <v>4</v>
      </c>
      <c r="D8">
        <v>2</v>
      </c>
      <c r="E8">
        <v>0</v>
      </c>
      <c r="F8">
        <v>39</v>
      </c>
      <c r="G8">
        <v>0</v>
      </c>
      <c r="H8">
        <v>0</v>
      </c>
      <c r="I8" s="4">
        <f>IF(C8-D8=0,"--",F8/(C8-D8))</f>
        <v>19.5</v>
      </c>
      <c r="J8">
        <v>17</v>
      </c>
      <c r="K8" t="s">
        <v>26</v>
      </c>
      <c r="L8">
        <v>3</v>
      </c>
    </row>
    <row r="9" spans="1:12" x14ac:dyDescent="0.15">
      <c r="A9">
        <v>2017</v>
      </c>
      <c r="B9">
        <v>6</v>
      </c>
      <c r="C9">
        <v>5</v>
      </c>
      <c r="D9">
        <v>1</v>
      </c>
      <c r="E9">
        <v>0</v>
      </c>
      <c r="F9">
        <v>49</v>
      </c>
      <c r="G9">
        <v>0</v>
      </c>
      <c r="H9">
        <v>0</v>
      </c>
      <c r="I9" s="4">
        <f>IF(C9-D9=0,"--",F9/(C9-D9))</f>
        <v>12.25</v>
      </c>
      <c r="J9">
        <v>37</v>
      </c>
      <c r="L9">
        <v>2</v>
      </c>
    </row>
    <row r="10" spans="1:12" x14ac:dyDescent="0.15">
      <c r="A10">
        <v>2018</v>
      </c>
      <c r="B10">
        <v>3</v>
      </c>
      <c r="C10">
        <v>3</v>
      </c>
      <c r="D10">
        <v>1</v>
      </c>
      <c r="E10">
        <v>1</v>
      </c>
      <c r="F10">
        <v>21</v>
      </c>
      <c r="G10">
        <v>0</v>
      </c>
      <c r="H10">
        <v>0</v>
      </c>
      <c r="I10" s="4">
        <f>IF(C10-D10=0,"--",F10/(C10-D10))</f>
        <v>10.5</v>
      </c>
      <c r="J10">
        <v>13</v>
      </c>
      <c r="L10">
        <v>1</v>
      </c>
    </row>
    <row r="11" spans="1:12" x14ac:dyDescent="0.15">
      <c r="A11">
        <v>2019</v>
      </c>
      <c r="B11">
        <v>3</v>
      </c>
      <c r="C11">
        <v>2</v>
      </c>
      <c r="D11">
        <v>1</v>
      </c>
      <c r="E11">
        <v>0</v>
      </c>
      <c r="F11">
        <v>13</v>
      </c>
      <c r="G11">
        <v>0</v>
      </c>
      <c r="H11">
        <v>0</v>
      </c>
      <c r="I11" s="4">
        <f>IF(C11-D11=0,"--",F11/(C11-D11))</f>
        <v>13</v>
      </c>
      <c r="J11">
        <v>7</v>
      </c>
      <c r="K11" t="s">
        <v>26</v>
      </c>
      <c r="L11">
        <v>0</v>
      </c>
    </row>
    <row r="12" spans="1:12" x14ac:dyDescent="0.15">
      <c r="I12" s="9"/>
    </row>
    <row r="13" spans="1:12" x14ac:dyDescent="0.15">
      <c r="A13" t="s">
        <v>142</v>
      </c>
      <c r="B13" s="9">
        <f t="shared" ref="B13:H13" si="0">SUM(B7:B12)</f>
        <v>21</v>
      </c>
      <c r="C13" s="9">
        <f t="shared" si="0"/>
        <v>17</v>
      </c>
      <c r="D13" s="9">
        <f t="shared" si="0"/>
        <v>6</v>
      </c>
      <c r="E13" s="9">
        <f t="shared" si="0"/>
        <v>2</v>
      </c>
      <c r="F13" s="9">
        <f t="shared" si="0"/>
        <v>175</v>
      </c>
      <c r="G13" s="9">
        <f t="shared" si="0"/>
        <v>0</v>
      </c>
      <c r="H13" s="9">
        <f t="shared" si="0"/>
        <v>0</v>
      </c>
      <c r="I13" s="4">
        <f>F13/(C13-D13)</f>
        <v>15.909090909090908</v>
      </c>
      <c r="J13">
        <f>MAX(J7:J12)</f>
        <v>37</v>
      </c>
      <c r="L13" s="9">
        <f>SUM(L7:L12)</f>
        <v>7</v>
      </c>
    </row>
    <row r="14" spans="1:12" x14ac:dyDescent="0.15">
      <c r="H14" s="10"/>
    </row>
    <row r="15" spans="1:12" x14ac:dyDescent="0.15">
      <c r="H15" s="10"/>
    </row>
    <row r="16" spans="1:12" x14ac:dyDescent="0.15">
      <c r="H16" s="10"/>
    </row>
    <row r="17" spans="8:8" x14ac:dyDescent="0.15">
      <c r="H17" s="10"/>
    </row>
    <row r="18" spans="8:8" x14ac:dyDescent="0.15">
      <c r="H18" s="10"/>
    </row>
    <row r="19" spans="8:8" x14ac:dyDescent="0.15">
      <c r="H19" s="10"/>
    </row>
    <row r="20" spans="8:8" x14ac:dyDescent="0.15">
      <c r="H20" s="10"/>
    </row>
    <row r="21" spans="8:8" x14ac:dyDescent="0.15">
      <c r="H21" s="10"/>
    </row>
    <row r="22" spans="8:8" x14ac:dyDescent="0.15">
      <c r="H22" s="10"/>
    </row>
    <row r="23" spans="8:8" x14ac:dyDescent="0.15">
      <c r="H23" s="10"/>
    </row>
    <row r="24" spans="8:8" x14ac:dyDescent="0.15">
      <c r="H24" s="10"/>
    </row>
    <row r="25" spans="8:8" x14ac:dyDescent="0.15">
      <c r="H25" s="10"/>
    </row>
    <row r="26" spans="8:8" x14ac:dyDescent="0.15">
      <c r="H26" s="10"/>
    </row>
    <row r="27" spans="8:8" x14ac:dyDescent="0.15">
      <c r="H27" s="10"/>
    </row>
    <row r="28" spans="8:8" x14ac:dyDescent="0.15">
      <c r="H28" s="10"/>
    </row>
    <row r="29" spans="8:8" x14ac:dyDescent="0.15">
      <c r="H29" s="10"/>
    </row>
    <row r="30" spans="8:8" x14ac:dyDescent="0.15">
      <c r="H30" s="10"/>
    </row>
    <row r="31" spans="8:8" x14ac:dyDescent="0.15">
      <c r="H31" s="10"/>
    </row>
    <row r="32" spans="8:8" x14ac:dyDescent="0.15">
      <c r="H32" s="10"/>
    </row>
    <row r="35" spans="1:10" x14ac:dyDescent="0.15">
      <c r="A35" s="5" t="s">
        <v>118</v>
      </c>
    </row>
    <row r="36" spans="1:10" x14ac:dyDescent="0.15">
      <c r="A36" s="5"/>
    </row>
    <row r="37" spans="1:10" x14ac:dyDescent="0.15">
      <c r="A37" s="3" t="s">
        <v>99</v>
      </c>
      <c r="B37" s="3" t="s">
        <v>58</v>
      </c>
      <c r="C37" s="3" t="s">
        <v>59</v>
      </c>
      <c r="D37" s="3" t="s">
        <v>60</v>
      </c>
      <c r="E37" s="3" t="s">
        <v>34</v>
      </c>
      <c r="F37" s="3" t="s">
        <v>62</v>
      </c>
      <c r="G37" s="4" t="s">
        <v>63</v>
      </c>
      <c r="H37" s="4" t="s">
        <v>64</v>
      </c>
      <c r="I37" s="4" t="s">
        <v>36</v>
      </c>
      <c r="J37" s="4" t="s">
        <v>61</v>
      </c>
    </row>
    <row r="38" spans="1:10" x14ac:dyDescent="0.15">
      <c r="A38">
        <v>2015</v>
      </c>
      <c r="B38">
        <v>9</v>
      </c>
      <c r="C38">
        <v>0</v>
      </c>
      <c r="D38" s="9">
        <v>0</v>
      </c>
      <c r="E38">
        <v>84</v>
      </c>
      <c r="F38">
        <v>0</v>
      </c>
      <c r="G38" s="10">
        <f>IF(ISERROR(E38/B38),"N/A",E38/B38)</f>
        <v>9.3333333333333339</v>
      </c>
      <c r="H38" s="10" t="str">
        <f>IF(ISERROR((B38*6)/D38),"N/A",(B38*6)/D38)</f>
        <v>N/A</v>
      </c>
      <c r="I38" s="10" t="str">
        <f>IF(ISERROR(E38/D38),"N/A",E38/D38)</f>
        <v>N/A</v>
      </c>
      <c r="J38" s="3"/>
    </row>
    <row r="39" spans="1:10" x14ac:dyDescent="0.15">
      <c r="A39">
        <v>2016</v>
      </c>
      <c r="B39">
        <v>17.5</v>
      </c>
      <c r="C39">
        <v>1</v>
      </c>
      <c r="D39">
        <v>6</v>
      </c>
      <c r="E39">
        <v>116</v>
      </c>
      <c r="F39">
        <v>0</v>
      </c>
      <c r="G39" s="10">
        <f>IF(ISERROR(E39/B39),"N/A",E39/B39)</f>
        <v>6.628571428571429</v>
      </c>
      <c r="H39" s="10">
        <f>IF(ISERROR((B39*6)/D39),"N/A",(B39*6)/D39)</f>
        <v>17.5</v>
      </c>
      <c r="I39" s="10">
        <f>IF(ISERROR(E39/D39),"N/A",E39/D39)</f>
        <v>19.333333333333332</v>
      </c>
      <c r="J39" s="3" t="s">
        <v>121</v>
      </c>
    </row>
    <row r="40" spans="1:10" x14ac:dyDescent="0.15">
      <c r="A40">
        <v>2017</v>
      </c>
      <c r="B40">
        <v>32</v>
      </c>
      <c r="C40">
        <v>2</v>
      </c>
      <c r="D40">
        <v>10</v>
      </c>
      <c r="E40">
        <v>181</v>
      </c>
      <c r="F40">
        <v>1</v>
      </c>
      <c r="G40" s="1">
        <f>IF(ISERROR(E40/B40),"N/A",E40/B40)</f>
        <v>5.65625</v>
      </c>
      <c r="H40" s="1">
        <f>IF(ISERROR((B40*6)/D40),"N/A",(B40*6)/D40)</f>
        <v>19.2</v>
      </c>
      <c r="I40" s="1">
        <f>IF(ISERROR(E40/D40),"N/A",E40/D40)</f>
        <v>18.100000000000001</v>
      </c>
      <c r="J40" s="3" t="s">
        <v>531</v>
      </c>
    </row>
    <row r="41" spans="1:10" x14ac:dyDescent="0.15">
      <c r="A41">
        <v>2018</v>
      </c>
      <c r="B41">
        <v>13</v>
      </c>
      <c r="C41">
        <v>1</v>
      </c>
      <c r="D41">
        <v>5</v>
      </c>
      <c r="E41">
        <v>52</v>
      </c>
      <c r="F41">
        <v>0</v>
      </c>
      <c r="G41" s="1">
        <f>IF(ISERROR(E41/B41),"N/A",E41/B41)</f>
        <v>4</v>
      </c>
      <c r="H41" s="1">
        <f>IF(ISERROR((B41*6)/D41),"N/A",(B41*6)/D41)</f>
        <v>15.6</v>
      </c>
      <c r="I41" s="1">
        <f>IF(ISERROR(E41/D41),"N/A",E41/D41)</f>
        <v>10.4</v>
      </c>
      <c r="J41" s="3" t="s">
        <v>196</v>
      </c>
    </row>
    <row r="42" spans="1:10" x14ac:dyDescent="0.15">
      <c r="A42">
        <v>2019</v>
      </c>
      <c r="B42">
        <v>20.5</v>
      </c>
      <c r="C42">
        <v>3</v>
      </c>
      <c r="D42">
        <v>4</v>
      </c>
      <c r="E42">
        <v>58</v>
      </c>
      <c r="F42">
        <v>0</v>
      </c>
      <c r="G42" s="10">
        <f>IF(ISERROR(E42/B42),"N/A",E42/B42)</f>
        <v>2.8292682926829267</v>
      </c>
      <c r="H42" s="10">
        <f>IF(ISERROR((B42*6)/D42),"N/A",(B42*6)/D42)</f>
        <v>30.75</v>
      </c>
      <c r="I42" s="10">
        <f>IF(ISERROR(E42/D42),"N/A",E42/D42)</f>
        <v>14.5</v>
      </c>
      <c r="J42" s="3" t="s">
        <v>536</v>
      </c>
    </row>
    <row r="43" spans="1:10" x14ac:dyDescent="0.15">
      <c r="B43"/>
      <c r="C43"/>
      <c r="D43"/>
      <c r="E43"/>
      <c r="F43"/>
      <c r="G43" s="1"/>
      <c r="H43" s="1"/>
      <c r="I43" s="1"/>
    </row>
    <row r="44" spans="1:10" x14ac:dyDescent="0.15">
      <c r="A44" t="s">
        <v>55</v>
      </c>
      <c r="B44">
        <f>SUM(B38:B43)</f>
        <v>92</v>
      </c>
      <c r="C44">
        <f>SUM(C38:C43)</f>
        <v>7</v>
      </c>
      <c r="D44">
        <f>SUM(D38:D43)</f>
        <v>25</v>
      </c>
      <c r="E44">
        <f>SUM(E38:E43)</f>
        <v>491</v>
      </c>
      <c r="F44">
        <f>SUM(F38:F43)</f>
        <v>1</v>
      </c>
      <c r="G44" s="1">
        <f>E44/B44</f>
        <v>5.3369565217391308</v>
      </c>
      <c r="H44" s="1">
        <f>(B44*6)/D44</f>
        <v>22.08</v>
      </c>
      <c r="I44" s="1">
        <f>E44/D44</f>
        <v>19.64</v>
      </c>
      <c r="J44" s="3" t="s">
        <v>531</v>
      </c>
    </row>
  </sheetData>
  <hyperlinks>
    <hyperlink ref="A1" location="'Overall ave'!A1" display="(back to front sheet)" xr:uid="{00000000-0004-0000-1D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53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  <col min="12" max="12" width="11.8671875" customWidth="1"/>
  </cols>
  <sheetData>
    <row r="1" spans="1:15" x14ac:dyDescent="0.15">
      <c r="A1" s="19" t="s">
        <v>164</v>
      </c>
      <c r="C1" s="37"/>
    </row>
    <row r="2" spans="1:15" x14ac:dyDescent="0.15">
      <c r="A2" s="5" t="s">
        <v>270</v>
      </c>
      <c r="B2" s="5" t="s">
        <v>271</v>
      </c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f>COUNTA(A7:A17)</f>
        <v>10</v>
      </c>
      <c r="B4" s="9">
        <f>COUNTA(A43:A52)</f>
        <v>9</v>
      </c>
      <c r="J4" s="9"/>
      <c r="K4" s="9"/>
      <c r="M4" s="9"/>
      <c r="N4" s="9"/>
      <c r="O4" s="9"/>
    </row>
    <row r="5" spans="1:15" x14ac:dyDescent="0.15">
      <c r="A5" s="9"/>
      <c r="M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3" t="s">
        <v>22</v>
      </c>
      <c r="H6" s="3" t="s">
        <v>35</v>
      </c>
      <c r="I6" s="3" t="s">
        <v>114</v>
      </c>
      <c r="J6" s="3" t="s">
        <v>195</v>
      </c>
      <c r="K6" s="3" t="s">
        <v>257</v>
      </c>
      <c r="M6" s="3" t="s">
        <v>538</v>
      </c>
      <c r="N6" s="3" t="s">
        <v>539</v>
      </c>
      <c r="O6" s="9" t="s">
        <v>264</v>
      </c>
    </row>
    <row r="7" spans="1:15" x14ac:dyDescent="0.15">
      <c r="A7">
        <v>2015</v>
      </c>
      <c r="B7">
        <v>1</v>
      </c>
      <c r="C7">
        <v>1</v>
      </c>
      <c r="D7">
        <v>1</v>
      </c>
      <c r="E7">
        <v>0</v>
      </c>
      <c r="F7">
        <v>119</v>
      </c>
      <c r="G7" s="9">
        <v>1</v>
      </c>
      <c r="H7" s="9">
        <v>0</v>
      </c>
      <c r="I7" s="4" t="str">
        <f>IFERROR(ROUND(F7/(C7-D7),3),"--")</f>
        <v>--</v>
      </c>
      <c r="J7" s="9">
        <v>119</v>
      </c>
      <c r="K7" t="s">
        <v>335</v>
      </c>
      <c r="L7" t="s">
        <v>516</v>
      </c>
      <c r="M7">
        <v>0</v>
      </c>
      <c r="N7">
        <v>0</v>
      </c>
      <c r="O7">
        <v>0</v>
      </c>
    </row>
    <row r="8" spans="1:15" x14ac:dyDescent="0.15">
      <c r="A8">
        <v>2016</v>
      </c>
      <c r="B8">
        <v>4</v>
      </c>
      <c r="C8">
        <v>2</v>
      </c>
      <c r="D8">
        <v>2</v>
      </c>
      <c r="E8">
        <v>0</v>
      </c>
      <c r="F8">
        <v>66</v>
      </c>
      <c r="G8">
        <v>0</v>
      </c>
      <c r="H8">
        <v>0</v>
      </c>
      <c r="I8" s="4" t="str">
        <f>IFERROR(ROUND(F8/(C8-D8),3),"--")</f>
        <v>--</v>
      </c>
      <c r="J8">
        <v>47</v>
      </c>
      <c r="K8" t="s">
        <v>335</v>
      </c>
      <c r="M8">
        <v>3</v>
      </c>
      <c r="N8">
        <v>0</v>
      </c>
      <c r="O8">
        <f>SUM(M8:N8)</f>
        <v>3</v>
      </c>
    </row>
    <row r="9" spans="1:15" x14ac:dyDescent="0.15">
      <c r="A9">
        <v>2017</v>
      </c>
      <c r="B9">
        <v>2</v>
      </c>
      <c r="C9">
        <v>1</v>
      </c>
      <c r="D9">
        <v>0</v>
      </c>
      <c r="E9">
        <v>0</v>
      </c>
      <c r="F9">
        <v>4</v>
      </c>
      <c r="G9">
        <v>0</v>
      </c>
      <c r="H9">
        <v>0</v>
      </c>
      <c r="I9" s="4">
        <f>IF(C9-D9=0,"--",F9/(C9-D9))</f>
        <v>4</v>
      </c>
      <c r="J9">
        <v>45</v>
      </c>
      <c r="M9">
        <v>2</v>
      </c>
      <c r="N9">
        <v>0</v>
      </c>
      <c r="O9">
        <f>SUM(M9:N9)</f>
        <v>2</v>
      </c>
    </row>
    <row r="10" spans="1:15" x14ac:dyDescent="0.15">
      <c r="A10">
        <v>2018</v>
      </c>
      <c r="B10">
        <v>1</v>
      </c>
      <c r="C10">
        <v>1</v>
      </c>
      <c r="D10">
        <v>0</v>
      </c>
      <c r="E10">
        <v>1</v>
      </c>
      <c r="F10">
        <v>0</v>
      </c>
      <c r="G10">
        <v>0</v>
      </c>
      <c r="H10">
        <v>0</v>
      </c>
      <c r="I10" s="4">
        <f>IF(C10-D10=0,"--",F10/(C10-D10))</f>
        <v>0</v>
      </c>
      <c r="J10">
        <v>0</v>
      </c>
      <c r="M10">
        <v>0</v>
      </c>
      <c r="N10">
        <v>1</v>
      </c>
      <c r="O10">
        <f t="shared" ref="O10:O16" si="0">SUM(M10:N10)</f>
        <v>1</v>
      </c>
    </row>
    <row r="11" spans="1:15" x14ac:dyDescent="0.15">
      <c r="A11">
        <v>2019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 s="4" t="s">
        <v>231</v>
      </c>
      <c r="J11">
        <v>0</v>
      </c>
      <c r="M11">
        <v>0</v>
      </c>
      <c r="N11">
        <v>0</v>
      </c>
      <c r="O11">
        <f t="shared" si="0"/>
        <v>0</v>
      </c>
    </row>
    <row r="12" spans="1:15" x14ac:dyDescent="0.15">
      <c r="A12">
        <v>2020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 s="4" t="str">
        <f>IF(C12-D12=0,"--",F12/(C12-D12))</f>
        <v>--</v>
      </c>
      <c r="J12" s="9"/>
      <c r="K12" s="9"/>
      <c r="M12">
        <v>0</v>
      </c>
      <c r="N12">
        <v>0</v>
      </c>
      <c r="O12">
        <f t="shared" si="0"/>
        <v>0</v>
      </c>
    </row>
    <row r="13" spans="1:15" x14ac:dyDescent="0.15">
      <c r="A13">
        <v>2021</v>
      </c>
      <c r="B13">
        <v>1</v>
      </c>
      <c r="C13">
        <v>1</v>
      </c>
      <c r="D13">
        <v>1</v>
      </c>
      <c r="E13">
        <v>0</v>
      </c>
      <c r="F13">
        <v>89</v>
      </c>
      <c r="G13">
        <v>0</v>
      </c>
      <c r="H13">
        <v>1</v>
      </c>
      <c r="I13" s="4" t="str">
        <f>IF(C13-D13=0,"--",F13/(C13-D13))</f>
        <v>--</v>
      </c>
      <c r="J13">
        <v>89</v>
      </c>
      <c r="K13" t="s">
        <v>335</v>
      </c>
      <c r="M13">
        <v>1</v>
      </c>
      <c r="N13">
        <v>0</v>
      </c>
      <c r="O13">
        <f t="shared" si="0"/>
        <v>1</v>
      </c>
    </row>
    <row r="14" spans="1:15" x14ac:dyDescent="0.15">
      <c r="A14">
        <v>2022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 s="4" t="str">
        <f>IF(C14-D14=0,"--",F14/(C14-D14))</f>
        <v>--</v>
      </c>
      <c r="J14">
        <v>0</v>
      </c>
      <c r="K14" t="s">
        <v>388</v>
      </c>
      <c r="M14">
        <v>0</v>
      </c>
      <c r="N14">
        <v>0</v>
      </c>
      <c r="O14">
        <f t="shared" si="0"/>
        <v>0</v>
      </c>
    </row>
    <row r="15" spans="1:15" x14ac:dyDescent="0.15">
      <c r="A15">
        <v>2023</v>
      </c>
      <c r="B15">
        <v>1</v>
      </c>
      <c r="C15">
        <v>1</v>
      </c>
      <c r="D15">
        <v>0</v>
      </c>
      <c r="E15">
        <v>0</v>
      </c>
      <c r="F15">
        <v>14</v>
      </c>
      <c r="G15">
        <v>0</v>
      </c>
      <c r="H15">
        <v>0</v>
      </c>
      <c r="I15" s="1">
        <f t="shared" ref="I15" si="1">IF(C15-D15=0,"--",F15/(C15-D15))</f>
        <v>14</v>
      </c>
      <c r="J15">
        <v>14</v>
      </c>
      <c r="K15" t="s">
        <v>388</v>
      </c>
      <c r="M15">
        <v>0</v>
      </c>
      <c r="N15">
        <v>0</v>
      </c>
      <c r="O15">
        <f t="shared" si="0"/>
        <v>0</v>
      </c>
    </row>
    <row r="16" spans="1:15" x14ac:dyDescent="0.15">
      <c r="A16">
        <v>2025</v>
      </c>
      <c r="B16">
        <v>3</v>
      </c>
      <c r="C16">
        <v>2</v>
      </c>
      <c r="D16">
        <v>0</v>
      </c>
      <c r="E16">
        <v>0</v>
      </c>
      <c r="F16">
        <v>135</v>
      </c>
      <c r="G16">
        <v>1</v>
      </c>
      <c r="H16">
        <v>0</v>
      </c>
      <c r="I16" s="10">
        <f>IF(C16-D16=0,"--",F16/(C16-D16))</f>
        <v>67.5</v>
      </c>
      <c r="J16">
        <v>112</v>
      </c>
      <c r="K16" t="s">
        <v>388</v>
      </c>
      <c r="L16" t="s">
        <v>571</v>
      </c>
      <c r="M16">
        <v>2</v>
      </c>
      <c r="N16">
        <v>0</v>
      </c>
      <c r="O16">
        <f t="shared" si="0"/>
        <v>2</v>
      </c>
    </row>
    <row r="17" spans="1:15" x14ac:dyDescent="0.15">
      <c r="I17" s="9"/>
    </row>
    <row r="18" spans="1:15" x14ac:dyDescent="0.15">
      <c r="A18" t="s">
        <v>142</v>
      </c>
      <c r="B18" s="9">
        <f t="shared" ref="B18:H18" si="2">SUM(B7:B17)</f>
        <v>13</v>
      </c>
      <c r="C18" s="9">
        <f t="shared" si="2"/>
        <v>9</v>
      </c>
      <c r="D18" s="9">
        <f t="shared" si="2"/>
        <v>4</v>
      </c>
      <c r="E18" s="9">
        <f t="shared" si="2"/>
        <v>1</v>
      </c>
      <c r="F18" s="9">
        <f t="shared" si="2"/>
        <v>427</v>
      </c>
      <c r="G18" s="9">
        <f t="shared" si="2"/>
        <v>2</v>
      </c>
      <c r="H18" s="9">
        <f t="shared" si="2"/>
        <v>1</v>
      </c>
      <c r="I18" s="4">
        <f>IFERROR(ROUND(F18/(C18-D18),3),"--")</f>
        <v>85.4</v>
      </c>
      <c r="J18">
        <f>MAX(J7:J17)</f>
        <v>119</v>
      </c>
      <c r="K18" t="str">
        <f>IF(INDEX(K6:K17,MATCH(J18,J6:J17,0),)=0,"",INDEX(K6:K17,MATCH(J18,J6:J17,0),))</f>
        <v>NO</v>
      </c>
      <c r="L18" t="s">
        <v>516</v>
      </c>
      <c r="M18" s="9">
        <f t="shared" ref="M18:N18" si="3">SUM(M7:M17)</f>
        <v>8</v>
      </c>
      <c r="N18" s="9">
        <f t="shared" si="3"/>
        <v>1</v>
      </c>
      <c r="O18" s="9">
        <f>SUM(O7:O17)</f>
        <v>9</v>
      </c>
    </row>
    <row r="19" spans="1:15" x14ac:dyDescent="0.15">
      <c r="H19" s="10"/>
    </row>
    <row r="20" spans="1:15" x14ac:dyDescent="0.15">
      <c r="H20" s="10"/>
    </row>
    <row r="21" spans="1:15" x14ac:dyDescent="0.15">
      <c r="H21" s="10"/>
    </row>
    <row r="22" spans="1:15" x14ac:dyDescent="0.15">
      <c r="H22" s="10"/>
    </row>
    <row r="23" spans="1:15" x14ac:dyDescent="0.15">
      <c r="H23" s="10"/>
    </row>
    <row r="24" spans="1:15" x14ac:dyDescent="0.15">
      <c r="H24" s="10"/>
    </row>
    <row r="25" spans="1:15" x14ac:dyDescent="0.15">
      <c r="H25" s="10"/>
    </row>
    <row r="26" spans="1:15" x14ac:dyDescent="0.15">
      <c r="H26" s="10"/>
    </row>
    <row r="27" spans="1:15" x14ac:dyDescent="0.15">
      <c r="H27" s="10"/>
    </row>
    <row r="28" spans="1:15" x14ac:dyDescent="0.15">
      <c r="H28" s="10"/>
    </row>
    <row r="29" spans="1:15" x14ac:dyDescent="0.15">
      <c r="H29" s="10"/>
    </row>
    <row r="30" spans="1:15" x14ac:dyDescent="0.15">
      <c r="H30" s="10"/>
    </row>
    <row r="31" spans="1:15" x14ac:dyDescent="0.15">
      <c r="H31" s="10"/>
    </row>
    <row r="32" spans="1:15" x14ac:dyDescent="0.15">
      <c r="H32" s="10"/>
    </row>
    <row r="33" spans="1:11" x14ac:dyDescent="0.15">
      <c r="H33" s="10"/>
    </row>
    <row r="34" spans="1:11" x14ac:dyDescent="0.15">
      <c r="H34" s="10"/>
    </row>
    <row r="35" spans="1:11" x14ac:dyDescent="0.15">
      <c r="H35" s="10"/>
    </row>
    <row r="36" spans="1:11" x14ac:dyDescent="0.15">
      <c r="H36" s="10"/>
    </row>
    <row r="37" spans="1:11" x14ac:dyDescent="0.15">
      <c r="H37" s="10"/>
    </row>
    <row r="40" spans="1:11" x14ac:dyDescent="0.15">
      <c r="A40" s="5" t="s">
        <v>118</v>
      </c>
    </row>
    <row r="41" spans="1:11" x14ac:dyDescent="0.15">
      <c r="A41" s="5"/>
    </row>
    <row r="42" spans="1:11" x14ac:dyDescent="0.15">
      <c r="A42" s="3" t="s">
        <v>99</v>
      </c>
      <c r="B42" s="3" t="s">
        <v>58</v>
      </c>
      <c r="C42" s="3" t="s">
        <v>59</v>
      </c>
      <c r="D42" s="3" t="s">
        <v>60</v>
      </c>
      <c r="E42" s="3" t="s">
        <v>34</v>
      </c>
      <c r="F42" s="3" t="s">
        <v>62</v>
      </c>
      <c r="G42" s="4" t="s">
        <v>63</v>
      </c>
      <c r="H42" s="4" t="s">
        <v>64</v>
      </c>
      <c r="I42" s="4" t="s">
        <v>36</v>
      </c>
      <c r="J42" s="4" t="s">
        <v>61</v>
      </c>
    </row>
    <row r="43" spans="1:11" x14ac:dyDescent="0.15">
      <c r="A43">
        <v>2015</v>
      </c>
      <c r="B43" s="25">
        <v>11</v>
      </c>
      <c r="C43">
        <v>2</v>
      </c>
      <c r="D43" s="9">
        <v>1</v>
      </c>
      <c r="E43">
        <v>36</v>
      </c>
      <c r="F43">
        <v>0</v>
      </c>
      <c r="G43" s="10">
        <f>IF(ISERROR(E43/B43),"N/A",E43/B43)</f>
        <v>3.2727272727272729</v>
      </c>
      <c r="H43" s="10">
        <f>IF(ISERROR((B43*6)/D43),"N/A",(B43*6)/D43)</f>
        <v>66</v>
      </c>
      <c r="I43" s="10">
        <f>IF(ISERROR(E43/D43),"N/A",E43/D43)</f>
        <v>36</v>
      </c>
      <c r="J43" s="3" t="s">
        <v>338</v>
      </c>
    </row>
    <row r="44" spans="1:11" x14ac:dyDescent="0.15">
      <c r="A44">
        <v>2016</v>
      </c>
      <c r="B44" s="25">
        <v>27.04</v>
      </c>
      <c r="C44">
        <v>7</v>
      </c>
      <c r="D44">
        <v>8</v>
      </c>
      <c r="E44">
        <v>81</v>
      </c>
      <c r="F44">
        <v>1</v>
      </c>
      <c r="G44" s="10">
        <f>IF(ISERROR(E44/B44),"N/A",E44/B44)</f>
        <v>2.995562130177515</v>
      </c>
      <c r="H44" s="10">
        <f>IF(ISERROR((B44*6)/D44),"N/A",(B44*6)/D44)</f>
        <v>20.28</v>
      </c>
      <c r="I44" s="10">
        <f>IF(ISERROR(E44/D44),"N/A",E44/D44)</f>
        <v>10.125</v>
      </c>
      <c r="J44" s="3" t="s">
        <v>337</v>
      </c>
      <c r="K44" t="s">
        <v>511</v>
      </c>
    </row>
    <row r="45" spans="1:11" x14ac:dyDescent="0.15">
      <c r="A45">
        <v>2017</v>
      </c>
      <c r="B45">
        <v>19</v>
      </c>
      <c r="C45">
        <v>1</v>
      </c>
      <c r="D45">
        <v>4</v>
      </c>
      <c r="E45">
        <v>45</v>
      </c>
      <c r="F45">
        <v>0</v>
      </c>
      <c r="G45" s="1">
        <f>IF(ISERROR(E45/B45),"N/A",E45/B45)</f>
        <v>2.3684210526315788</v>
      </c>
      <c r="H45" s="1">
        <f>IF(ISERROR((B45*6)/D45),"N/A",(B45*6)/D45)</f>
        <v>28.5</v>
      </c>
      <c r="I45" s="1">
        <f>IF(ISERROR(E45/D45),"N/A",E45/D45)</f>
        <v>11.25</v>
      </c>
      <c r="J45" s="3" t="s">
        <v>339</v>
      </c>
    </row>
    <row r="46" spans="1:11" x14ac:dyDescent="0.15">
      <c r="A46">
        <v>2018</v>
      </c>
      <c r="B46">
        <v>2</v>
      </c>
      <c r="C46">
        <v>0</v>
      </c>
      <c r="D46">
        <v>0</v>
      </c>
      <c r="E46">
        <v>14</v>
      </c>
      <c r="F46">
        <v>0</v>
      </c>
      <c r="G46" s="1">
        <f>IF(ISERROR(E46/B46),"N/A",E46/B46)</f>
        <v>7</v>
      </c>
      <c r="H46" s="10" t="str">
        <f>IF(ISERROR((B46*6)/D46),"N/A",(B46*6)/D46)</f>
        <v>N/A</v>
      </c>
      <c r="I46" s="10" t="str">
        <f>IF(ISERROR(E46/D46),"N/A",E46/D46)</f>
        <v>N/A</v>
      </c>
      <c r="J46" s="3" t="s">
        <v>395</v>
      </c>
    </row>
    <row r="47" spans="1:11" x14ac:dyDescent="0.15">
      <c r="A47">
        <v>2019</v>
      </c>
      <c r="B47">
        <v>0</v>
      </c>
      <c r="C47">
        <v>0</v>
      </c>
      <c r="D47">
        <v>0</v>
      </c>
      <c r="E47">
        <v>0</v>
      </c>
      <c r="F47">
        <v>0</v>
      </c>
      <c r="G47" s="1" t="s">
        <v>168</v>
      </c>
      <c r="H47" s="10" t="s">
        <v>168</v>
      </c>
      <c r="I47" s="10" t="s">
        <v>168</v>
      </c>
      <c r="J47" s="3" t="s">
        <v>381</v>
      </c>
    </row>
    <row r="48" spans="1:11" x14ac:dyDescent="0.15">
      <c r="A48">
        <v>2020</v>
      </c>
      <c r="B48">
        <v>0</v>
      </c>
      <c r="C48">
        <v>0</v>
      </c>
      <c r="D48">
        <v>0</v>
      </c>
      <c r="E48">
        <v>0</v>
      </c>
      <c r="F48">
        <v>0</v>
      </c>
      <c r="G48" s="10" t="str">
        <f>IF(ISERROR(E48/B48),"N/A",E48/B48)</f>
        <v>N/A</v>
      </c>
      <c r="H48" s="10" t="str">
        <f>IF(ISERROR((B48*6)/D48),"N/A",(B48*6)/D48)</f>
        <v>N/A</v>
      </c>
      <c r="I48" s="10" t="str">
        <f>IF(ISERROR(E48/D48),"N/A",E48/D48)</f>
        <v>N/A</v>
      </c>
      <c r="J48" s="3" t="s">
        <v>381</v>
      </c>
    </row>
    <row r="49" spans="1:11" x14ac:dyDescent="0.15">
      <c r="A49">
        <v>2021</v>
      </c>
      <c r="B49">
        <v>9</v>
      </c>
      <c r="C49">
        <v>1</v>
      </c>
      <c r="D49">
        <v>2</v>
      </c>
      <c r="E49">
        <v>38</v>
      </c>
      <c r="F49">
        <v>0</v>
      </c>
      <c r="G49" s="10">
        <f>IF(ISERROR(E49/B49),"N/A",E49/B49)</f>
        <v>4.2222222222222223</v>
      </c>
      <c r="H49" s="10">
        <f>IF(ISERROR((B49*6)/D49),"N/A",(B49*6)/D49)</f>
        <v>27</v>
      </c>
      <c r="I49" s="10">
        <f>IF(ISERROR(E49/D49),"N/A",E49/D49)</f>
        <v>19</v>
      </c>
      <c r="J49" s="3" t="s">
        <v>437</v>
      </c>
    </row>
    <row r="50" spans="1:11" x14ac:dyDescent="0.15">
      <c r="A50">
        <v>2022</v>
      </c>
      <c r="B50">
        <v>0</v>
      </c>
      <c r="C50">
        <v>0</v>
      </c>
      <c r="D50">
        <v>0</v>
      </c>
      <c r="E50">
        <v>0</v>
      </c>
      <c r="F50">
        <v>0</v>
      </c>
      <c r="G50" s="10" t="str">
        <f>IF(ISERROR(E50/B50),"N/A",E50/B50)</f>
        <v>N/A</v>
      </c>
      <c r="H50" s="10" t="str">
        <f>IF(ISERROR((B50*6)/D50),"N/A",(B50*6)/D50)</f>
        <v>N/A</v>
      </c>
      <c r="I50" s="10" t="str">
        <f>IF(ISERROR(E50/D50),"N/A",E50/D50)</f>
        <v>N/A</v>
      </c>
      <c r="J50" s="3" t="s">
        <v>381</v>
      </c>
    </row>
    <row r="51" spans="1:11" x14ac:dyDescent="0.15">
      <c r="A51">
        <v>2025</v>
      </c>
      <c r="B51">
        <v>15</v>
      </c>
      <c r="C51">
        <v>2</v>
      </c>
      <c r="D51">
        <v>3</v>
      </c>
      <c r="E51">
        <v>83</v>
      </c>
      <c r="F51">
        <v>0</v>
      </c>
      <c r="G51" s="10">
        <f>IF(ISERROR(E51/B51),"N/A",E51/B51)</f>
        <v>5.5333333333333332</v>
      </c>
      <c r="H51" s="10">
        <f>IF(ISERROR((B51*6)/D51),"N/A",(B51*6)/D51)</f>
        <v>30</v>
      </c>
      <c r="I51" s="10">
        <f>IF(ISERROR(E51/D51),"N/A",E51/D51)</f>
        <v>27.666666666666668</v>
      </c>
      <c r="J51" s="3" t="s">
        <v>430</v>
      </c>
    </row>
    <row r="52" spans="1:11" x14ac:dyDescent="0.15">
      <c r="B52"/>
      <c r="C52"/>
      <c r="D52"/>
      <c r="E52"/>
      <c r="F52"/>
      <c r="G52" s="1"/>
      <c r="H52" s="1"/>
      <c r="I52" s="1"/>
    </row>
    <row r="53" spans="1:11" x14ac:dyDescent="0.15">
      <c r="A53" t="s">
        <v>55</v>
      </c>
      <c r="B53">
        <f>SUM(B43:B52)</f>
        <v>83.039999999999992</v>
      </c>
      <c r="C53">
        <f>SUM(C43:C52)</f>
        <v>13</v>
      </c>
      <c r="D53">
        <f>SUM(D43:D52)</f>
        <v>18</v>
      </c>
      <c r="E53">
        <f>SUM(E43:E52)</f>
        <v>297</v>
      </c>
      <c r="F53">
        <f>SUM(F43:F52)</f>
        <v>1</v>
      </c>
      <c r="G53" s="1">
        <f>E53/B53</f>
        <v>3.5765895953757227</v>
      </c>
      <c r="H53" s="1">
        <f>(B53*6)/D53</f>
        <v>27.679999999999996</v>
      </c>
      <c r="I53" s="1">
        <f>E53/D53</f>
        <v>16.5</v>
      </c>
      <c r="J53" s="3" t="s">
        <v>277</v>
      </c>
      <c r="K53" t="s">
        <v>511</v>
      </c>
    </row>
  </sheetData>
  <hyperlinks>
    <hyperlink ref="A1" location="'Overall ave'!A1" display="(back to front sheet)" xr:uid="{00000000-0004-0000-1E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8"/>
  <dimension ref="A1:L49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</row>
    <row r="2" spans="1:12" x14ac:dyDescent="0.15">
      <c r="A2" s="5" t="s">
        <v>154</v>
      </c>
      <c r="B2" s="5" t="s">
        <v>155</v>
      </c>
    </row>
    <row r="3" spans="1:12" x14ac:dyDescent="0.15">
      <c r="A3" s="5" t="s">
        <v>108</v>
      </c>
      <c r="B3" s="15"/>
    </row>
    <row r="5" spans="1:12" x14ac:dyDescent="0.15">
      <c r="A5" t="s">
        <v>99</v>
      </c>
      <c r="B5" s="9" t="s">
        <v>140</v>
      </c>
      <c r="C5" s="9" t="s">
        <v>141</v>
      </c>
      <c r="D5" s="9" t="s">
        <v>26</v>
      </c>
      <c r="E5" s="9" t="s">
        <v>259</v>
      </c>
      <c r="F5" s="9" t="s">
        <v>34</v>
      </c>
      <c r="G5" s="9" t="s">
        <v>22</v>
      </c>
      <c r="H5" s="9" t="s">
        <v>35</v>
      </c>
      <c r="I5" s="9" t="s">
        <v>114</v>
      </c>
      <c r="J5" s="9" t="s">
        <v>195</v>
      </c>
      <c r="K5" s="9" t="s">
        <v>417</v>
      </c>
      <c r="L5" s="9" t="s">
        <v>264</v>
      </c>
    </row>
    <row r="6" spans="1:12" x14ac:dyDescent="0.15">
      <c r="A6">
        <v>2008</v>
      </c>
      <c r="B6" s="9">
        <v>3</v>
      </c>
      <c r="C6" s="9">
        <v>3</v>
      </c>
      <c r="D6" s="9">
        <v>0</v>
      </c>
      <c r="E6" s="9">
        <v>2</v>
      </c>
      <c r="F6" s="9">
        <v>13</v>
      </c>
      <c r="I6" s="1">
        <f>IF(C6=0,"",ROUND(F6/(C6-D6),3))</f>
        <v>4.3330000000000002</v>
      </c>
      <c r="J6">
        <v>13</v>
      </c>
      <c r="L6">
        <v>0</v>
      </c>
    </row>
    <row r="7" spans="1:12" x14ac:dyDescent="0.15">
      <c r="A7">
        <v>2009</v>
      </c>
      <c r="B7" s="9">
        <v>7</v>
      </c>
      <c r="C7" s="9">
        <v>6</v>
      </c>
      <c r="D7" s="9">
        <v>1</v>
      </c>
      <c r="E7" s="9">
        <v>1</v>
      </c>
      <c r="F7" s="9">
        <v>28</v>
      </c>
      <c r="I7" s="1">
        <f>IF(C7=0,"",ROUND(F7/(C7-D7),3))</f>
        <v>5.6</v>
      </c>
      <c r="J7">
        <v>14</v>
      </c>
    </row>
    <row r="8" spans="1:12" x14ac:dyDescent="0.15">
      <c r="A8">
        <v>2010</v>
      </c>
      <c r="B8"/>
      <c r="C8"/>
      <c r="D8"/>
      <c r="E8"/>
      <c r="F8"/>
      <c r="G8"/>
      <c r="H8"/>
    </row>
    <row r="9" spans="1:12" x14ac:dyDescent="0.15">
      <c r="A9">
        <v>2011</v>
      </c>
      <c r="B9">
        <v>5</v>
      </c>
      <c r="C9">
        <v>5</v>
      </c>
      <c r="D9">
        <v>3</v>
      </c>
      <c r="E9"/>
      <c r="F9">
        <v>33</v>
      </c>
      <c r="G9"/>
      <c r="H9"/>
      <c r="I9" s="1">
        <f>IF(C9=0,"",ROUND(F9/(C9-D9),3))</f>
        <v>16.5</v>
      </c>
      <c r="J9">
        <v>18</v>
      </c>
    </row>
    <row r="10" spans="1:12" x14ac:dyDescent="0.15">
      <c r="A10">
        <v>2012</v>
      </c>
      <c r="B10" s="9">
        <v>2</v>
      </c>
      <c r="C10" s="9">
        <v>1</v>
      </c>
      <c r="D10" s="9">
        <v>0</v>
      </c>
      <c r="E10" s="9">
        <v>1</v>
      </c>
      <c r="F10" s="9">
        <v>0</v>
      </c>
      <c r="I10" s="1">
        <f>IF(C10=0,"",ROUND(F10/(C10-D10),3))</f>
        <v>0</v>
      </c>
    </row>
    <row r="11" spans="1:12" x14ac:dyDescent="0.15">
      <c r="A11">
        <v>2013</v>
      </c>
      <c r="I11" s="9"/>
    </row>
    <row r="12" spans="1:12" x14ac:dyDescent="0.15">
      <c r="A12">
        <v>2014</v>
      </c>
      <c r="B12" s="9">
        <v>3</v>
      </c>
      <c r="C12" s="9">
        <v>3</v>
      </c>
      <c r="D12" s="9">
        <v>2</v>
      </c>
      <c r="E12" s="9">
        <v>1</v>
      </c>
      <c r="F12" s="9">
        <v>12</v>
      </c>
      <c r="I12" s="1">
        <f>IF(C12=0,"",ROUND(F12/(C12-D12),3))</f>
        <v>12</v>
      </c>
      <c r="J12">
        <v>12</v>
      </c>
    </row>
    <row r="13" spans="1:12" x14ac:dyDescent="0.15">
      <c r="A13">
        <v>2015</v>
      </c>
      <c r="B13" s="9">
        <v>5</v>
      </c>
      <c r="C13" s="9">
        <v>2</v>
      </c>
      <c r="D13" s="9">
        <v>0</v>
      </c>
      <c r="F13" s="9">
        <v>0</v>
      </c>
      <c r="I13" s="1">
        <f>IF(C13=0,"",ROUND(F13/(C13-D13),3))</f>
        <v>0</v>
      </c>
    </row>
    <row r="14" spans="1:12" x14ac:dyDescent="0.15">
      <c r="I14" s="9"/>
    </row>
    <row r="15" spans="1:12" x14ac:dyDescent="0.15">
      <c r="A15" t="s">
        <v>142</v>
      </c>
      <c r="B15" s="9">
        <f t="shared" ref="B15:H15" si="0">SUM(B6:B14)</f>
        <v>25</v>
      </c>
      <c r="C15" s="9">
        <f t="shared" si="0"/>
        <v>20</v>
      </c>
      <c r="D15" s="9">
        <f t="shared" si="0"/>
        <v>6</v>
      </c>
      <c r="E15" s="9">
        <f t="shared" si="0"/>
        <v>5</v>
      </c>
      <c r="F15" s="9">
        <f t="shared" si="0"/>
        <v>86</v>
      </c>
      <c r="G15" s="9">
        <f t="shared" si="0"/>
        <v>0</v>
      </c>
      <c r="H15" s="9">
        <f t="shared" si="0"/>
        <v>0</v>
      </c>
      <c r="I15" s="10">
        <f>F15/(C15-D15)</f>
        <v>6.1428571428571432</v>
      </c>
      <c r="J15">
        <f>MAX(J6:J14)</f>
        <v>18</v>
      </c>
    </row>
    <row r="16" spans="1:12" x14ac:dyDescent="0.15">
      <c r="H16" s="10"/>
    </row>
    <row r="17" spans="8:8" x14ac:dyDescent="0.15">
      <c r="H17" s="10"/>
    </row>
    <row r="18" spans="8:8" x14ac:dyDescent="0.15">
      <c r="H18" s="10"/>
    </row>
    <row r="19" spans="8:8" x14ac:dyDescent="0.15">
      <c r="H19" s="10"/>
    </row>
    <row r="20" spans="8:8" x14ac:dyDescent="0.15">
      <c r="H20" s="10"/>
    </row>
    <row r="21" spans="8:8" x14ac:dyDescent="0.15">
      <c r="H21" s="10"/>
    </row>
    <row r="22" spans="8:8" x14ac:dyDescent="0.15">
      <c r="H22" s="10"/>
    </row>
    <row r="23" spans="8:8" x14ac:dyDescent="0.15">
      <c r="H23" s="10"/>
    </row>
    <row r="24" spans="8:8" x14ac:dyDescent="0.15">
      <c r="H24" s="10"/>
    </row>
    <row r="25" spans="8:8" x14ac:dyDescent="0.15">
      <c r="H25" s="10"/>
    </row>
    <row r="26" spans="8:8" x14ac:dyDescent="0.15">
      <c r="H26" s="10"/>
    </row>
    <row r="27" spans="8:8" x14ac:dyDescent="0.15">
      <c r="H27" s="10"/>
    </row>
    <row r="28" spans="8:8" x14ac:dyDescent="0.15">
      <c r="H28" s="10"/>
    </row>
    <row r="29" spans="8:8" x14ac:dyDescent="0.15">
      <c r="H29" s="10"/>
    </row>
    <row r="30" spans="8:8" x14ac:dyDescent="0.15">
      <c r="H30" s="10"/>
    </row>
    <row r="31" spans="8:8" x14ac:dyDescent="0.15">
      <c r="H31" s="10"/>
    </row>
    <row r="32" spans="8:8" x14ac:dyDescent="0.15">
      <c r="H32" s="10"/>
    </row>
    <row r="33" spans="1:10" x14ac:dyDescent="0.15">
      <c r="H33" s="10"/>
    </row>
    <row r="34" spans="1:10" x14ac:dyDescent="0.15">
      <c r="H34" s="10"/>
    </row>
    <row r="37" spans="1:10" x14ac:dyDescent="0.15">
      <c r="A37" s="5" t="s">
        <v>118</v>
      </c>
    </row>
    <row r="38" spans="1:10" x14ac:dyDescent="0.15">
      <c r="A38" s="5"/>
    </row>
    <row r="39" spans="1:10" x14ac:dyDescent="0.15">
      <c r="A39" t="s">
        <v>99</v>
      </c>
      <c r="B39" t="s">
        <v>58</v>
      </c>
      <c r="C39" t="s">
        <v>59</v>
      </c>
      <c r="D39" t="s">
        <v>60</v>
      </c>
      <c r="E39" t="s">
        <v>34</v>
      </c>
      <c r="F39" t="s">
        <v>62</v>
      </c>
      <c r="G39" s="1" t="s">
        <v>63</v>
      </c>
      <c r="H39" s="1" t="s">
        <v>64</v>
      </c>
      <c r="I39" s="1" t="s">
        <v>36</v>
      </c>
      <c r="J39" s="1" t="s">
        <v>61</v>
      </c>
    </row>
    <row r="40" spans="1:10" x14ac:dyDescent="0.15">
      <c r="A40">
        <v>2008</v>
      </c>
      <c r="B40">
        <v>2</v>
      </c>
      <c r="C40">
        <v>0</v>
      </c>
      <c r="D40">
        <v>0</v>
      </c>
      <c r="E40">
        <v>13</v>
      </c>
      <c r="F40"/>
      <c r="G40" s="10">
        <f>IF(ISERROR(E40/B40),"N/A",E40/B40)</f>
        <v>6.5</v>
      </c>
      <c r="H40" s="10" t="str">
        <f>IF(ISERROR((B40*6)/D40),"N/A",(B40*6)/D40)</f>
        <v>N/A</v>
      </c>
      <c r="I40" s="10" t="str">
        <f>IF(ISERROR(E40/D40),"N/A",E40/D40)</f>
        <v>N/A</v>
      </c>
      <c r="J40" t="s">
        <v>201</v>
      </c>
    </row>
    <row r="41" spans="1:10" x14ac:dyDescent="0.15">
      <c r="A41">
        <v>2009</v>
      </c>
      <c r="B41">
        <v>17</v>
      </c>
      <c r="C41">
        <v>3</v>
      </c>
      <c r="D41">
        <v>2</v>
      </c>
      <c r="E41">
        <v>69</v>
      </c>
      <c r="F41"/>
      <c r="G41" s="10">
        <f>IF(ISERROR(E41/B41),"N/A",E41/B41)</f>
        <v>4.0588235294117645</v>
      </c>
      <c r="H41" s="10">
        <f>IF(ISERROR((B41*6)/D41),"N/A",(B41*6)/D41)</f>
        <v>51</v>
      </c>
      <c r="I41" s="10">
        <f>IF(ISERROR(E41/D41),"N/A",E41/D41)</f>
        <v>34.5</v>
      </c>
      <c r="J41" t="s">
        <v>190</v>
      </c>
    </row>
    <row r="42" spans="1:10" x14ac:dyDescent="0.15">
      <c r="A42">
        <v>2010</v>
      </c>
      <c r="B42"/>
      <c r="C42"/>
      <c r="D42"/>
      <c r="E42"/>
      <c r="F42"/>
      <c r="G42" s="10"/>
      <c r="H42" s="10"/>
      <c r="I42" s="10"/>
    </row>
    <row r="43" spans="1:10" x14ac:dyDescent="0.15">
      <c r="A43">
        <v>2011</v>
      </c>
      <c r="B43">
        <v>22.5</v>
      </c>
      <c r="C43">
        <v>2</v>
      </c>
      <c r="D43">
        <v>7</v>
      </c>
      <c r="E43">
        <v>115</v>
      </c>
      <c r="F43"/>
      <c r="G43" s="10">
        <f>IF(ISERROR(E43/B43),"N/A",E43/B43)</f>
        <v>5.1111111111111107</v>
      </c>
      <c r="H43" s="10">
        <f>IF(ISERROR((B43*6)/D43),"N/A",(B43*6)/D43)</f>
        <v>19.285714285714285</v>
      </c>
      <c r="I43" s="10">
        <f>IF(ISERROR(E43/D43),"N/A",E43/D43)</f>
        <v>16.428571428571427</v>
      </c>
      <c r="J43" t="s">
        <v>12</v>
      </c>
    </row>
    <row r="44" spans="1:10" x14ac:dyDescent="0.15">
      <c r="A44">
        <v>2012</v>
      </c>
      <c r="B44"/>
      <c r="C44"/>
      <c r="D44"/>
      <c r="E44"/>
      <c r="F44"/>
      <c r="G44" s="10"/>
      <c r="H44" s="10"/>
      <c r="I44" s="10"/>
    </row>
    <row r="45" spans="1:10" x14ac:dyDescent="0.15">
      <c r="A45">
        <v>2013</v>
      </c>
      <c r="B45"/>
      <c r="C45"/>
      <c r="D45"/>
      <c r="E45"/>
      <c r="F45"/>
      <c r="G45" s="10"/>
      <c r="H45" s="10"/>
      <c r="I45" s="10"/>
    </row>
    <row r="46" spans="1:10" x14ac:dyDescent="0.15">
      <c r="A46">
        <v>2014</v>
      </c>
      <c r="B46">
        <v>21</v>
      </c>
      <c r="C46">
        <v>1</v>
      </c>
      <c r="D46">
        <v>1</v>
      </c>
      <c r="E46">
        <v>100</v>
      </c>
      <c r="F46"/>
      <c r="G46" s="10">
        <f>IF(ISERROR(E46/B46),"N/A",E46/B46)</f>
        <v>4.7619047619047619</v>
      </c>
      <c r="H46" s="10">
        <f>IF(ISERROR((B46*6)/D46),"N/A",(B46*6)/D46)</f>
        <v>126</v>
      </c>
      <c r="I46" s="10">
        <f>IF(ISERROR(E46/D46),"N/A",E46/D46)</f>
        <v>100</v>
      </c>
      <c r="J46" t="s">
        <v>232</v>
      </c>
    </row>
    <row r="47" spans="1:10" x14ac:dyDescent="0.15">
      <c r="A47">
        <v>2015</v>
      </c>
      <c r="B47">
        <v>11.5</v>
      </c>
      <c r="C47">
        <v>2</v>
      </c>
      <c r="D47">
        <v>5</v>
      </c>
      <c r="E47">
        <v>58</v>
      </c>
      <c r="F47"/>
      <c r="G47" s="10">
        <f>IF(ISERROR(E47/B47),"N/A",E47/B47)</f>
        <v>5.0434782608695654</v>
      </c>
      <c r="H47" s="10">
        <f>IF(ISERROR((B47*6)/D47),"N/A",(B47*6)/D47)</f>
        <v>13.8</v>
      </c>
      <c r="I47" s="10">
        <f>IF(ISERROR(E47/D47),"N/A",E47/D47)</f>
        <v>11.6</v>
      </c>
      <c r="J47" t="s">
        <v>240</v>
      </c>
    </row>
    <row r="48" spans="1:10" x14ac:dyDescent="0.15">
      <c r="B48"/>
      <c r="C48"/>
      <c r="D48"/>
      <c r="E48"/>
      <c r="F48"/>
      <c r="G48" s="1"/>
      <c r="H48" s="1"/>
      <c r="I48" s="1"/>
    </row>
    <row r="49" spans="1:10" x14ac:dyDescent="0.15">
      <c r="A49" t="s">
        <v>55</v>
      </c>
      <c r="B49">
        <f>SUM(B40:B48)</f>
        <v>74</v>
      </c>
      <c r="C49">
        <f>SUM(C40:C48)</f>
        <v>8</v>
      </c>
      <c r="D49">
        <f>SUM(D40:D48)</f>
        <v>15</v>
      </c>
      <c r="E49">
        <f>SUM(E40:E48)</f>
        <v>355</v>
      </c>
      <c r="F49">
        <f>SUM(F40:F48)</f>
        <v>0</v>
      </c>
      <c r="G49" s="1">
        <f>E49/B49</f>
        <v>4.7972972972972974</v>
      </c>
      <c r="H49" s="1">
        <f>(B49*6)/D49</f>
        <v>29.6</v>
      </c>
      <c r="I49" s="1">
        <f>E49/D49</f>
        <v>23.666666666666668</v>
      </c>
      <c r="J49" t="s">
        <v>12</v>
      </c>
    </row>
  </sheetData>
  <hyperlinks>
    <hyperlink ref="A1" location="'Overall ave'!A1" display="(back to front sheet)" xr:uid="{00000000-0004-0000-1F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0"/>
  <sheetViews>
    <sheetView zoomScale="125" zoomScaleNormal="125" zoomScalePageLayoutView="125" workbookViewId="0">
      <selection activeCell="M7" sqref="M7:N7"/>
    </sheetView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  <c r="C1" s="9" t="s">
        <v>282</v>
      </c>
    </row>
    <row r="2" spans="1:15" x14ac:dyDescent="0.15">
      <c r="A2" s="5" t="s">
        <v>280</v>
      </c>
      <c r="B2" s="5" t="s">
        <v>281</v>
      </c>
    </row>
    <row r="3" spans="1:15" x14ac:dyDescent="0.15">
      <c r="A3" s="5" t="s">
        <v>108</v>
      </c>
      <c r="B3" s="15"/>
    </row>
    <row r="4" spans="1:15" x14ac:dyDescent="0.15">
      <c r="A4" s="9">
        <f>COUNTA(A8:A16)</f>
        <v>8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/>
      <c r="M4" s="9">
        <v>3</v>
      </c>
      <c r="N4" s="9">
        <v>4</v>
      </c>
      <c r="O4" s="9">
        <v>7</v>
      </c>
    </row>
    <row r="5" spans="1:15" x14ac:dyDescent="0.15">
      <c r="A5" s="9">
        <f>COUNTA(A43:A49)</f>
        <v>6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  <c r="K5" s="9"/>
      <c r="L5" s="9"/>
      <c r="M5" s="9"/>
      <c r="N5" s="9"/>
      <c r="O5" s="9"/>
    </row>
    <row r="6" spans="1:15" x14ac:dyDescent="0.15">
      <c r="A6" s="9"/>
      <c r="K6" s="9"/>
      <c r="L6" s="9"/>
      <c r="M6" s="9"/>
      <c r="N6" s="9"/>
      <c r="O6" s="9"/>
    </row>
    <row r="7" spans="1:15" x14ac:dyDescent="0.15">
      <c r="A7" t="s">
        <v>99</v>
      </c>
      <c r="B7" s="9" t="s">
        <v>140</v>
      </c>
      <c r="C7" s="9" t="s">
        <v>141</v>
      </c>
      <c r="D7" s="9" t="s">
        <v>26</v>
      </c>
      <c r="E7" s="9" t="s">
        <v>259</v>
      </c>
      <c r="F7" s="9" t="s">
        <v>34</v>
      </c>
      <c r="G7" s="3" t="s">
        <v>22</v>
      </c>
      <c r="H7" s="3" t="s">
        <v>35</v>
      </c>
      <c r="I7" s="3" t="s">
        <v>114</v>
      </c>
      <c r="J7" s="3" t="s">
        <v>195</v>
      </c>
      <c r="K7" s="3" t="s">
        <v>257</v>
      </c>
      <c r="L7" s="3"/>
      <c r="M7" s="9" t="s">
        <v>538</v>
      </c>
      <c r="N7" s="9" t="s">
        <v>539</v>
      </c>
      <c r="O7" s="9" t="s">
        <v>264</v>
      </c>
    </row>
    <row r="8" spans="1:15" x14ac:dyDescent="0.15">
      <c r="A8">
        <v>2015</v>
      </c>
      <c r="B8" s="9">
        <v>2</v>
      </c>
      <c r="C8" s="9">
        <v>2</v>
      </c>
      <c r="D8" s="9">
        <v>0</v>
      </c>
      <c r="E8" s="9">
        <v>1</v>
      </c>
      <c r="F8" s="9">
        <v>1</v>
      </c>
      <c r="G8" s="3"/>
      <c r="H8" s="3"/>
      <c r="I8" s="4">
        <f>IFERROR(ROUND(F8/(C8-D8),3),"--")</f>
        <v>0.5</v>
      </c>
      <c r="J8">
        <v>1</v>
      </c>
      <c r="K8" s="3"/>
      <c r="L8" s="3"/>
      <c r="M8">
        <v>0</v>
      </c>
      <c r="N8">
        <v>0</v>
      </c>
      <c r="O8" s="9">
        <v>0</v>
      </c>
    </row>
    <row r="9" spans="1:15" x14ac:dyDescent="0.15">
      <c r="A9">
        <v>2016</v>
      </c>
      <c r="B9">
        <v>2</v>
      </c>
      <c r="C9">
        <v>2</v>
      </c>
      <c r="D9">
        <v>1</v>
      </c>
      <c r="E9">
        <v>0</v>
      </c>
      <c r="F9">
        <v>23</v>
      </c>
      <c r="G9">
        <v>0</v>
      </c>
      <c r="H9">
        <v>0</v>
      </c>
      <c r="I9" s="4">
        <f>IFERROR(ROUND(F9/(C9-D9),3),"--")</f>
        <v>23</v>
      </c>
      <c r="J9">
        <v>16</v>
      </c>
      <c r="K9" t="s">
        <v>333</v>
      </c>
      <c r="M9">
        <v>0</v>
      </c>
      <c r="N9">
        <v>0</v>
      </c>
      <c r="O9">
        <v>3</v>
      </c>
    </row>
    <row r="10" spans="1:15" x14ac:dyDescent="0.15">
      <c r="A10">
        <v>2017</v>
      </c>
      <c r="B10">
        <v>2</v>
      </c>
      <c r="C10">
        <v>1</v>
      </c>
      <c r="D10">
        <v>1</v>
      </c>
      <c r="E10">
        <v>0</v>
      </c>
      <c r="F10">
        <v>1</v>
      </c>
      <c r="G10">
        <v>0</v>
      </c>
      <c r="H10">
        <v>0</v>
      </c>
      <c r="I10" s="4" t="str">
        <f t="shared" ref="I10:I15" si="0">IF(C10-D10=0,"--",F10/(C10-D10))</f>
        <v>--</v>
      </c>
      <c r="J10">
        <v>1</v>
      </c>
      <c r="M10">
        <v>0</v>
      </c>
      <c r="N10">
        <v>0</v>
      </c>
      <c r="O10" s="9">
        <v>0</v>
      </c>
    </row>
    <row r="11" spans="1:15" x14ac:dyDescent="0.15">
      <c r="A11">
        <v>2018</v>
      </c>
      <c r="B11">
        <v>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 s="4" t="str">
        <f t="shared" si="0"/>
        <v>--</v>
      </c>
      <c r="J11">
        <v>0</v>
      </c>
      <c r="M11">
        <v>0</v>
      </c>
      <c r="N11">
        <v>0</v>
      </c>
      <c r="O11" s="9">
        <v>0</v>
      </c>
    </row>
    <row r="12" spans="1:15" x14ac:dyDescent="0.15">
      <c r="A12">
        <v>2019</v>
      </c>
      <c r="B12">
        <v>1</v>
      </c>
      <c r="C12">
        <v>1</v>
      </c>
      <c r="D12">
        <v>0</v>
      </c>
      <c r="E12">
        <v>1</v>
      </c>
      <c r="F12">
        <v>0</v>
      </c>
      <c r="G12">
        <v>0</v>
      </c>
      <c r="H12">
        <v>0</v>
      </c>
      <c r="I12" s="4">
        <f t="shared" si="0"/>
        <v>0</v>
      </c>
      <c r="J12">
        <v>0</v>
      </c>
      <c r="K12" t="s">
        <v>388</v>
      </c>
      <c r="M12">
        <v>0</v>
      </c>
      <c r="N12">
        <v>0</v>
      </c>
      <c r="O12">
        <v>0</v>
      </c>
    </row>
    <row r="13" spans="1:15" x14ac:dyDescent="0.15">
      <c r="A13">
        <v>2020</v>
      </c>
      <c r="B13">
        <v>2</v>
      </c>
      <c r="C13">
        <v>2</v>
      </c>
      <c r="D13">
        <v>1</v>
      </c>
      <c r="E13">
        <v>0</v>
      </c>
      <c r="F13">
        <v>16</v>
      </c>
      <c r="G13">
        <v>0</v>
      </c>
      <c r="H13">
        <v>0</v>
      </c>
      <c r="I13" s="4">
        <f t="shared" si="0"/>
        <v>16</v>
      </c>
      <c r="J13">
        <v>12</v>
      </c>
      <c r="K13" t="s">
        <v>388</v>
      </c>
      <c r="M13">
        <v>0</v>
      </c>
      <c r="N13">
        <v>0</v>
      </c>
      <c r="O13">
        <v>0</v>
      </c>
    </row>
    <row r="14" spans="1:15" x14ac:dyDescent="0.15">
      <c r="A14">
        <v>2021</v>
      </c>
      <c r="B14">
        <v>1</v>
      </c>
      <c r="C14">
        <v>1</v>
      </c>
      <c r="D14">
        <v>1</v>
      </c>
      <c r="E14">
        <v>0</v>
      </c>
      <c r="F14">
        <v>1</v>
      </c>
      <c r="G14">
        <v>0</v>
      </c>
      <c r="H14">
        <v>0</v>
      </c>
      <c r="I14" s="1" t="str">
        <f t="shared" si="0"/>
        <v>--</v>
      </c>
      <c r="J14">
        <v>1</v>
      </c>
      <c r="K14" t="s">
        <v>334</v>
      </c>
      <c r="M14">
        <v>0</v>
      </c>
      <c r="N14">
        <v>0</v>
      </c>
      <c r="O14">
        <v>0</v>
      </c>
    </row>
    <row r="15" spans="1:15" x14ac:dyDescent="0.15">
      <c r="A15">
        <v>2022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 s="1" t="str">
        <f t="shared" si="0"/>
        <v>--</v>
      </c>
      <c r="J15">
        <v>0</v>
      </c>
      <c r="K15" t="s">
        <v>388</v>
      </c>
      <c r="M15">
        <v>1</v>
      </c>
      <c r="N15">
        <v>0</v>
      </c>
      <c r="O15">
        <v>1</v>
      </c>
    </row>
    <row r="16" spans="1:15" x14ac:dyDescent="0.15">
      <c r="I16" s="9"/>
    </row>
    <row r="17" spans="1:15" x14ac:dyDescent="0.15">
      <c r="A17" t="s">
        <v>142</v>
      </c>
      <c r="B17" s="9">
        <f>SUM(B8:B16)</f>
        <v>14</v>
      </c>
      <c r="C17" s="9">
        <f t="shared" ref="C17:H17" si="1">SUM(C8:C16)</f>
        <v>9</v>
      </c>
      <c r="D17" s="9">
        <f t="shared" si="1"/>
        <v>4</v>
      </c>
      <c r="E17" s="9">
        <f t="shared" si="1"/>
        <v>2</v>
      </c>
      <c r="F17" s="9">
        <f t="shared" si="1"/>
        <v>42</v>
      </c>
      <c r="G17" s="9">
        <f t="shared" si="1"/>
        <v>0</v>
      </c>
      <c r="H17" s="9">
        <f t="shared" si="1"/>
        <v>0</v>
      </c>
      <c r="I17" s="4">
        <f>IFERROR(ROUND(F17/(C17-D17),3),"--")</f>
        <v>8.4</v>
      </c>
      <c r="J17">
        <f>MAX(J9:J16)</f>
        <v>16</v>
      </c>
      <c r="K17" t="s">
        <v>26</v>
      </c>
      <c r="M17" s="9">
        <f t="shared" ref="M17:N17" si="2">SUM(M8:M16)</f>
        <v>1</v>
      </c>
      <c r="N17" s="9">
        <f t="shared" si="2"/>
        <v>0</v>
      </c>
      <c r="O17" s="9">
        <f>SUM(O8:O16)</f>
        <v>4</v>
      </c>
    </row>
    <row r="18" spans="1:15" x14ac:dyDescent="0.15">
      <c r="H18" s="10"/>
    </row>
    <row r="19" spans="1:15" x14ac:dyDescent="0.15">
      <c r="H19" s="10"/>
    </row>
    <row r="20" spans="1:15" x14ac:dyDescent="0.15">
      <c r="H20" s="10"/>
    </row>
    <row r="21" spans="1:15" x14ac:dyDescent="0.15">
      <c r="H21" s="10"/>
    </row>
    <row r="22" spans="1:15" x14ac:dyDescent="0.15">
      <c r="H22" s="10"/>
    </row>
    <row r="23" spans="1:15" x14ac:dyDescent="0.15">
      <c r="H23" s="10"/>
    </row>
    <row r="24" spans="1:15" x14ac:dyDescent="0.15">
      <c r="H24" s="10"/>
    </row>
    <row r="25" spans="1:15" x14ac:dyDescent="0.15">
      <c r="H25" s="10"/>
    </row>
    <row r="26" spans="1:15" x14ac:dyDescent="0.15">
      <c r="H26" s="10"/>
    </row>
    <row r="27" spans="1:15" x14ac:dyDescent="0.15">
      <c r="H27" s="10"/>
    </row>
    <row r="28" spans="1:15" x14ac:dyDescent="0.15">
      <c r="H28" s="10"/>
    </row>
    <row r="29" spans="1:15" x14ac:dyDescent="0.15">
      <c r="H29" s="10"/>
    </row>
    <row r="30" spans="1:15" x14ac:dyDescent="0.15">
      <c r="H30" s="10"/>
    </row>
    <row r="31" spans="1:15" x14ac:dyDescent="0.15">
      <c r="H31" s="10"/>
    </row>
    <row r="32" spans="1:15" x14ac:dyDescent="0.15">
      <c r="H32" s="10"/>
    </row>
    <row r="33" spans="1:10" x14ac:dyDescent="0.15">
      <c r="H33" s="10"/>
    </row>
    <row r="34" spans="1:10" x14ac:dyDescent="0.15">
      <c r="H34" s="10"/>
    </row>
    <row r="35" spans="1:10" x14ac:dyDescent="0.15">
      <c r="H35" s="10"/>
    </row>
    <row r="36" spans="1:10" x14ac:dyDescent="0.15">
      <c r="H36" s="10"/>
    </row>
    <row r="37" spans="1:10" x14ac:dyDescent="0.15">
      <c r="H37" s="10"/>
    </row>
    <row r="38" spans="1:10" x14ac:dyDescent="0.15">
      <c r="H38" s="10"/>
    </row>
    <row r="40" spans="1:10" x14ac:dyDescent="0.15">
      <c r="A40" s="5" t="s">
        <v>118</v>
      </c>
    </row>
    <row r="42" spans="1:10" x14ac:dyDescent="0.15">
      <c r="A42" s="3" t="s">
        <v>99</v>
      </c>
      <c r="B42" s="3" t="s">
        <v>58</v>
      </c>
      <c r="C42" s="3" t="s">
        <v>59</v>
      </c>
      <c r="D42" s="3" t="s">
        <v>60</v>
      </c>
      <c r="E42" s="3" t="s">
        <v>34</v>
      </c>
      <c r="F42" s="3" t="s">
        <v>62</v>
      </c>
      <c r="G42" s="4" t="s">
        <v>63</v>
      </c>
      <c r="H42" s="4" t="s">
        <v>64</v>
      </c>
      <c r="I42" s="4" t="s">
        <v>36</v>
      </c>
      <c r="J42" s="4" t="s">
        <v>61</v>
      </c>
    </row>
    <row r="43" spans="1:10" x14ac:dyDescent="0.15">
      <c r="A43">
        <v>2015</v>
      </c>
      <c r="B43">
        <v>3</v>
      </c>
      <c r="C43">
        <v>1</v>
      </c>
      <c r="D43">
        <v>2</v>
      </c>
      <c r="E43">
        <v>10</v>
      </c>
      <c r="F43">
        <v>0</v>
      </c>
      <c r="G43" s="10">
        <f t="shared" ref="G43:G48" si="3">IF(ISERROR(E43/B43),"N/A",E43/B43)</f>
        <v>3.3333333333333335</v>
      </c>
      <c r="H43" s="10">
        <f t="shared" ref="H43:H48" si="4">IF(ISERROR((B43*6)/D43),"N/A",(B43*6)/D43)</f>
        <v>9</v>
      </c>
      <c r="I43" s="10">
        <f t="shared" ref="I43:I48" si="5">IF(ISERROR(E43/D43),"N/A",E43/D43)</f>
        <v>5</v>
      </c>
      <c r="J43" s="32" t="s">
        <v>283</v>
      </c>
    </row>
    <row r="44" spans="1:10" x14ac:dyDescent="0.15">
      <c r="A44">
        <v>2016</v>
      </c>
      <c r="B44">
        <v>0</v>
      </c>
      <c r="C44">
        <v>0</v>
      </c>
      <c r="D44">
        <v>0</v>
      </c>
      <c r="E44">
        <v>0</v>
      </c>
      <c r="F44">
        <v>0</v>
      </c>
      <c r="G44" s="10" t="str">
        <f t="shared" si="3"/>
        <v>N/A</v>
      </c>
      <c r="H44" s="10" t="str">
        <f t="shared" si="4"/>
        <v>N/A</v>
      </c>
      <c r="I44" s="10" t="str">
        <f t="shared" si="5"/>
        <v>N/A</v>
      </c>
      <c r="J44" s="32" t="s">
        <v>231</v>
      </c>
    </row>
    <row r="45" spans="1:10" x14ac:dyDescent="0.15">
      <c r="A45">
        <v>2017</v>
      </c>
      <c r="B45">
        <v>0</v>
      </c>
      <c r="C45">
        <v>0</v>
      </c>
      <c r="D45">
        <v>0</v>
      </c>
      <c r="E45">
        <v>0</v>
      </c>
      <c r="F45">
        <v>0</v>
      </c>
      <c r="G45" s="10" t="str">
        <f t="shared" si="3"/>
        <v>N/A</v>
      </c>
      <c r="H45" s="10" t="str">
        <f t="shared" si="4"/>
        <v>N/A</v>
      </c>
      <c r="I45" s="10" t="str">
        <f t="shared" si="5"/>
        <v>N/A</v>
      </c>
      <c r="J45" s="32" t="s">
        <v>231</v>
      </c>
    </row>
    <row r="46" spans="1:10" x14ac:dyDescent="0.15">
      <c r="A46">
        <v>2018</v>
      </c>
      <c r="B46">
        <v>2</v>
      </c>
      <c r="C46">
        <v>1</v>
      </c>
      <c r="D46">
        <v>0</v>
      </c>
      <c r="E46">
        <v>17</v>
      </c>
      <c r="F46">
        <v>0</v>
      </c>
      <c r="G46" s="10">
        <f t="shared" si="3"/>
        <v>8.5</v>
      </c>
      <c r="H46" s="10" t="str">
        <f t="shared" si="4"/>
        <v>N/A</v>
      </c>
      <c r="I46" s="10" t="str">
        <f t="shared" si="5"/>
        <v>N/A</v>
      </c>
      <c r="J46" s="3" t="s">
        <v>362</v>
      </c>
    </row>
    <row r="47" spans="1:10" x14ac:dyDescent="0.15">
      <c r="A47">
        <v>2019</v>
      </c>
      <c r="B47">
        <v>0</v>
      </c>
      <c r="C47">
        <v>0</v>
      </c>
      <c r="D47">
        <v>0</v>
      </c>
      <c r="E47">
        <v>0</v>
      </c>
      <c r="F47">
        <v>0</v>
      </c>
      <c r="G47" s="10" t="str">
        <f t="shared" si="3"/>
        <v>N/A</v>
      </c>
      <c r="H47" s="10" t="str">
        <f t="shared" si="4"/>
        <v>N/A</v>
      </c>
      <c r="I47" s="10" t="str">
        <f t="shared" si="5"/>
        <v>N/A</v>
      </c>
      <c r="J47" s="3" t="s">
        <v>381</v>
      </c>
    </row>
    <row r="48" spans="1:10" x14ac:dyDescent="0.15">
      <c r="A48">
        <v>2020</v>
      </c>
      <c r="B48">
        <v>0</v>
      </c>
      <c r="C48">
        <v>0</v>
      </c>
      <c r="D48">
        <v>0</v>
      </c>
      <c r="E48">
        <v>0</v>
      </c>
      <c r="F48">
        <v>0</v>
      </c>
      <c r="G48" s="10" t="str">
        <f t="shared" si="3"/>
        <v>N/A</v>
      </c>
      <c r="H48" s="10" t="str">
        <f t="shared" si="4"/>
        <v>N/A</v>
      </c>
      <c r="I48" s="10" t="str">
        <f t="shared" si="5"/>
        <v>N/A</v>
      </c>
      <c r="J48" s="3" t="s">
        <v>381</v>
      </c>
    </row>
    <row r="49" spans="1:10" x14ac:dyDescent="0.15">
      <c r="B49"/>
      <c r="C49"/>
      <c r="D49"/>
      <c r="E49"/>
      <c r="F49"/>
      <c r="G49" s="1"/>
      <c r="H49" s="1"/>
      <c r="I49" s="1"/>
    </row>
    <row r="50" spans="1:10" x14ac:dyDescent="0.15">
      <c r="A50" t="s">
        <v>55</v>
      </c>
      <c r="B50">
        <f>SUM(B43:B49)</f>
        <v>5</v>
      </c>
      <c r="C50">
        <f>SUM(C43:C49)</f>
        <v>2</v>
      </c>
      <c r="D50">
        <f>SUM(D43:D49)</f>
        <v>2</v>
      </c>
      <c r="E50">
        <f>SUM(E43:E49)</f>
        <v>27</v>
      </c>
      <c r="F50">
        <f>SUM(F43:F49)</f>
        <v>0</v>
      </c>
      <c r="G50" s="1">
        <f>E50/B50</f>
        <v>5.4</v>
      </c>
      <c r="H50" s="1">
        <f>(B50*6)/D50</f>
        <v>15</v>
      </c>
      <c r="I50" s="1">
        <f>E50/D50</f>
        <v>13.5</v>
      </c>
      <c r="J50" s="3" t="s">
        <v>276</v>
      </c>
    </row>
  </sheetData>
  <hyperlinks>
    <hyperlink ref="A1" location="'Overall ave'!A1" display="(back to front sheet)" xr:uid="{00000000-0004-0000-04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9"/>
  <dimension ref="A1:L34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2" x14ac:dyDescent="0.15">
      <c r="A1" s="19" t="s">
        <v>164</v>
      </c>
    </row>
    <row r="2" spans="1:12" x14ac:dyDescent="0.15">
      <c r="A2" s="5" t="s">
        <v>153</v>
      </c>
      <c r="B2" s="5" t="s">
        <v>120</v>
      </c>
    </row>
    <row r="3" spans="1:12" x14ac:dyDescent="0.15">
      <c r="A3" s="5" t="s">
        <v>108</v>
      </c>
      <c r="B3" s="15"/>
    </row>
    <row r="5" spans="1:12" x14ac:dyDescent="0.15">
      <c r="A5" t="s">
        <v>99</v>
      </c>
      <c r="B5" s="9" t="s">
        <v>140</v>
      </c>
      <c r="C5" s="9" t="s">
        <v>141</v>
      </c>
      <c r="D5" s="9" t="s">
        <v>26</v>
      </c>
      <c r="E5" s="9" t="s">
        <v>259</v>
      </c>
      <c r="F5" s="9" t="s">
        <v>34</v>
      </c>
      <c r="G5" s="9" t="s">
        <v>22</v>
      </c>
      <c r="H5" s="9" t="s">
        <v>35</v>
      </c>
      <c r="I5" s="9" t="s">
        <v>114</v>
      </c>
      <c r="J5" s="9" t="s">
        <v>195</v>
      </c>
      <c r="K5" s="9" t="s">
        <v>257</v>
      </c>
      <c r="L5" s="9" t="s">
        <v>264</v>
      </c>
    </row>
    <row r="6" spans="1:12" x14ac:dyDescent="0.15">
      <c r="A6">
        <v>2008</v>
      </c>
      <c r="B6" s="9">
        <v>2</v>
      </c>
      <c r="C6" s="9">
        <v>2</v>
      </c>
      <c r="D6" s="9">
        <v>0</v>
      </c>
      <c r="E6" s="9">
        <v>0</v>
      </c>
      <c r="F6" s="9">
        <v>8</v>
      </c>
      <c r="I6" s="1">
        <f t="shared" ref="I6:I13" si="0">IF(C6=0,"",ROUND(F6/(C6-D6),3))</f>
        <v>4</v>
      </c>
      <c r="J6">
        <v>5</v>
      </c>
      <c r="L6">
        <v>0</v>
      </c>
    </row>
    <row r="7" spans="1:12" x14ac:dyDescent="0.15">
      <c r="A7">
        <v>2009</v>
      </c>
      <c r="B7" s="9">
        <v>5</v>
      </c>
      <c r="C7" s="9">
        <v>4</v>
      </c>
      <c r="D7" s="9">
        <v>1</v>
      </c>
      <c r="F7" s="9">
        <v>34</v>
      </c>
      <c r="I7" s="1">
        <f t="shared" si="0"/>
        <v>11.333</v>
      </c>
      <c r="J7">
        <v>17</v>
      </c>
    </row>
    <row r="8" spans="1:12" x14ac:dyDescent="0.15">
      <c r="A8">
        <v>2010</v>
      </c>
      <c r="B8">
        <v>8</v>
      </c>
      <c r="C8">
        <v>8</v>
      </c>
      <c r="D8">
        <v>1</v>
      </c>
      <c r="E8"/>
      <c r="F8">
        <v>194</v>
      </c>
      <c r="G8"/>
      <c r="H8"/>
      <c r="I8" s="1">
        <f t="shared" si="0"/>
        <v>27.713999999999999</v>
      </c>
      <c r="J8">
        <v>42</v>
      </c>
    </row>
    <row r="9" spans="1:12" x14ac:dyDescent="0.15">
      <c r="A9">
        <v>2011</v>
      </c>
      <c r="B9">
        <v>8</v>
      </c>
      <c r="C9">
        <v>6</v>
      </c>
      <c r="D9">
        <v>2</v>
      </c>
      <c r="E9">
        <v>1</v>
      </c>
      <c r="F9">
        <v>29</v>
      </c>
      <c r="G9"/>
      <c r="H9"/>
      <c r="I9" s="1">
        <f t="shared" si="0"/>
        <v>7.25</v>
      </c>
      <c r="J9">
        <v>8</v>
      </c>
    </row>
    <row r="10" spans="1:12" x14ac:dyDescent="0.15">
      <c r="A10">
        <v>2012</v>
      </c>
      <c r="B10" s="9">
        <v>5</v>
      </c>
      <c r="C10" s="9">
        <v>4</v>
      </c>
      <c r="D10" s="9">
        <v>1</v>
      </c>
      <c r="E10" s="9">
        <v>1</v>
      </c>
      <c r="F10" s="9">
        <v>73</v>
      </c>
      <c r="I10" s="1">
        <f t="shared" si="0"/>
        <v>24.332999999999998</v>
      </c>
      <c r="J10">
        <v>47</v>
      </c>
    </row>
    <row r="11" spans="1:12" x14ac:dyDescent="0.15">
      <c r="A11">
        <v>2013</v>
      </c>
      <c r="B11">
        <v>6</v>
      </c>
      <c r="C11">
        <v>6</v>
      </c>
      <c r="D11">
        <v>0</v>
      </c>
      <c r="E11"/>
      <c r="F11">
        <v>100</v>
      </c>
      <c r="I11" s="1">
        <f t="shared" si="0"/>
        <v>16.667000000000002</v>
      </c>
      <c r="J11">
        <v>37</v>
      </c>
      <c r="L11">
        <v>1</v>
      </c>
    </row>
    <row r="12" spans="1:12" x14ac:dyDescent="0.15">
      <c r="A12">
        <v>2014</v>
      </c>
      <c r="B12">
        <v>5</v>
      </c>
      <c r="C12">
        <v>5</v>
      </c>
      <c r="D12">
        <v>0</v>
      </c>
      <c r="E12">
        <v>2</v>
      </c>
      <c r="F12">
        <v>23</v>
      </c>
      <c r="I12" s="1">
        <f t="shared" si="0"/>
        <v>4.5999999999999996</v>
      </c>
      <c r="J12">
        <v>21</v>
      </c>
      <c r="L12">
        <v>2</v>
      </c>
    </row>
    <row r="13" spans="1:12" x14ac:dyDescent="0.15">
      <c r="A13">
        <v>2015</v>
      </c>
      <c r="B13">
        <v>4</v>
      </c>
      <c r="C13">
        <v>4</v>
      </c>
      <c r="D13">
        <v>1</v>
      </c>
      <c r="E13"/>
      <c r="F13">
        <v>48</v>
      </c>
      <c r="I13" s="1">
        <f t="shared" si="0"/>
        <v>16</v>
      </c>
      <c r="J13">
        <v>33</v>
      </c>
      <c r="L13">
        <v>1</v>
      </c>
    </row>
    <row r="14" spans="1:12" x14ac:dyDescent="0.15">
      <c r="I14" s="9"/>
    </row>
    <row r="15" spans="1:12" x14ac:dyDescent="0.15">
      <c r="A15" t="s">
        <v>142</v>
      </c>
      <c r="B15" s="9">
        <f t="shared" ref="B15:H15" si="1">SUM(B6:B14)</f>
        <v>43</v>
      </c>
      <c r="C15" s="9">
        <f t="shared" si="1"/>
        <v>39</v>
      </c>
      <c r="D15" s="9">
        <f t="shared" si="1"/>
        <v>6</v>
      </c>
      <c r="E15" s="9">
        <f t="shared" si="1"/>
        <v>4</v>
      </c>
      <c r="F15" s="9">
        <f t="shared" si="1"/>
        <v>509</v>
      </c>
      <c r="G15" s="9">
        <f t="shared" si="1"/>
        <v>0</v>
      </c>
      <c r="H15" s="9">
        <f t="shared" si="1"/>
        <v>0</v>
      </c>
      <c r="I15" s="10">
        <f>F15/(C15-D15)</f>
        <v>15.424242424242424</v>
      </c>
      <c r="J15">
        <f>MAX(J6:J14)</f>
        <v>47</v>
      </c>
      <c r="L15" s="9">
        <f>SUM(L6:L14)</f>
        <v>4</v>
      </c>
    </row>
    <row r="16" spans="1:12" x14ac:dyDescent="0.15">
      <c r="H16" s="10"/>
    </row>
    <row r="17" spans="8:8" x14ac:dyDescent="0.15">
      <c r="H17" s="10"/>
    </row>
    <row r="18" spans="8:8" x14ac:dyDescent="0.15">
      <c r="H18" s="10"/>
    </row>
    <row r="19" spans="8:8" x14ac:dyDescent="0.15">
      <c r="H19" s="10"/>
    </row>
    <row r="20" spans="8:8" x14ac:dyDescent="0.15">
      <c r="H20" s="10"/>
    </row>
    <row r="21" spans="8:8" x14ac:dyDescent="0.15">
      <c r="H21" s="10"/>
    </row>
    <row r="22" spans="8:8" x14ac:dyDescent="0.15">
      <c r="H22" s="10"/>
    </row>
    <row r="23" spans="8:8" x14ac:dyDescent="0.15">
      <c r="H23" s="10"/>
    </row>
    <row r="24" spans="8:8" x14ac:dyDescent="0.15">
      <c r="H24" s="10"/>
    </row>
    <row r="25" spans="8:8" x14ac:dyDescent="0.15">
      <c r="H25" s="10"/>
    </row>
    <row r="26" spans="8:8" x14ac:dyDescent="0.15">
      <c r="H26" s="10"/>
    </row>
    <row r="27" spans="8:8" x14ac:dyDescent="0.15">
      <c r="H27" s="10"/>
    </row>
    <row r="28" spans="8:8" x14ac:dyDescent="0.15">
      <c r="H28" s="10"/>
    </row>
    <row r="29" spans="8:8" x14ac:dyDescent="0.15">
      <c r="H29" s="10"/>
    </row>
    <row r="30" spans="8:8" x14ac:dyDescent="0.15">
      <c r="H30" s="10"/>
    </row>
    <row r="31" spans="8:8" x14ac:dyDescent="0.15">
      <c r="H31" s="10"/>
    </row>
    <row r="32" spans="8:8" x14ac:dyDescent="0.15">
      <c r="H32" s="10"/>
    </row>
    <row r="33" spans="8:8" x14ac:dyDescent="0.15">
      <c r="H33" s="10"/>
    </row>
    <row r="34" spans="8:8" x14ac:dyDescent="0.15">
      <c r="H34" s="10"/>
    </row>
  </sheetData>
  <hyperlinks>
    <hyperlink ref="A1" location="'Overall ave'!A1" display="(back to front sheet)" xr:uid="{00000000-0004-0000-20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0"/>
  <dimension ref="A1:N100"/>
  <sheetViews>
    <sheetView zoomScale="126" zoomScaleNormal="125" zoomScalePageLayoutView="125" workbookViewId="0"/>
  </sheetViews>
  <sheetFormatPr defaultColWidth="8.76171875" defaultRowHeight="12.75" x14ac:dyDescent="0.15"/>
  <cols>
    <col min="8" max="8" width="9.16796875" bestFit="1" customWidth="1"/>
  </cols>
  <sheetData>
    <row r="1" spans="1:14" x14ac:dyDescent="0.15">
      <c r="A1" s="19" t="s">
        <v>164</v>
      </c>
    </row>
    <row r="2" spans="1:14" x14ac:dyDescent="0.15">
      <c r="A2" s="5" t="s">
        <v>40</v>
      </c>
      <c r="B2" s="5" t="s">
        <v>120</v>
      </c>
    </row>
    <row r="3" spans="1:14" x14ac:dyDescent="0.15">
      <c r="A3" s="5" t="s">
        <v>108</v>
      </c>
      <c r="B3" s="5"/>
      <c r="L3" s="5" t="s">
        <v>544</v>
      </c>
    </row>
    <row r="4" spans="1:14" hidden="1" x14ac:dyDescent="0.15">
      <c r="A4" s="9">
        <f>COUNTA(A7:A39)</f>
        <v>32</v>
      </c>
      <c r="B4" s="9">
        <f>COUNTA(A67:A92)</f>
        <v>26</v>
      </c>
      <c r="C4" s="9"/>
      <c r="D4" s="9"/>
      <c r="E4" s="9"/>
      <c r="F4" s="9"/>
      <c r="G4" s="9"/>
      <c r="H4" s="9"/>
      <c r="J4" s="9"/>
      <c r="K4" s="9"/>
      <c r="L4" s="9"/>
      <c r="M4" s="9"/>
      <c r="N4" s="9"/>
    </row>
    <row r="5" spans="1:14" x14ac:dyDescent="0.15">
      <c r="A5" s="9"/>
      <c r="B5" s="9"/>
      <c r="C5" s="9"/>
      <c r="D5" s="9"/>
      <c r="E5" s="9"/>
      <c r="F5" s="9"/>
      <c r="G5" s="9"/>
      <c r="H5" s="9"/>
      <c r="N5" s="9"/>
    </row>
    <row r="6" spans="1:14" x14ac:dyDescent="0.15">
      <c r="A6" t="s">
        <v>99</v>
      </c>
      <c r="B6" t="s">
        <v>31</v>
      </c>
      <c r="C6" t="s">
        <v>32</v>
      </c>
      <c r="D6" t="s">
        <v>33</v>
      </c>
      <c r="E6" t="s">
        <v>258</v>
      </c>
      <c r="F6" t="s">
        <v>34</v>
      </c>
      <c r="G6" t="s">
        <v>22</v>
      </c>
      <c r="H6" t="s">
        <v>35</v>
      </c>
      <c r="I6" t="s">
        <v>36</v>
      </c>
      <c r="J6" t="s">
        <v>195</v>
      </c>
      <c r="K6" t="s">
        <v>257</v>
      </c>
      <c r="L6" s="3" t="s">
        <v>538</v>
      </c>
      <c r="M6" s="3" t="s">
        <v>539</v>
      </c>
      <c r="N6" t="s">
        <v>264</v>
      </c>
    </row>
    <row r="7" spans="1:14" x14ac:dyDescent="0.15">
      <c r="A7">
        <v>1994</v>
      </c>
      <c r="B7">
        <v>5</v>
      </c>
      <c r="C7">
        <v>5</v>
      </c>
      <c r="D7">
        <v>0</v>
      </c>
      <c r="F7">
        <v>32</v>
      </c>
      <c r="I7" s="1">
        <f t="shared" ref="I7:I28" si="0">IF(C7=0,"",ROUND(F7/(C7-D7),3))</f>
        <v>6.4</v>
      </c>
      <c r="N7">
        <v>3</v>
      </c>
    </row>
    <row r="8" spans="1:14" x14ac:dyDescent="0.15">
      <c r="A8">
        <v>1995</v>
      </c>
      <c r="B8">
        <v>6</v>
      </c>
      <c r="C8">
        <v>6</v>
      </c>
      <c r="D8">
        <v>1</v>
      </c>
      <c r="E8">
        <v>2</v>
      </c>
      <c r="F8">
        <v>52</v>
      </c>
      <c r="I8" s="1">
        <f t="shared" si="0"/>
        <v>10.4</v>
      </c>
      <c r="J8">
        <v>24</v>
      </c>
      <c r="K8" t="s">
        <v>335</v>
      </c>
      <c r="N8">
        <v>3</v>
      </c>
    </row>
    <row r="9" spans="1:14" x14ac:dyDescent="0.15">
      <c r="A9">
        <v>1996</v>
      </c>
      <c r="B9">
        <v>13</v>
      </c>
      <c r="C9">
        <v>9</v>
      </c>
      <c r="D9">
        <v>2</v>
      </c>
      <c r="F9">
        <v>54</v>
      </c>
      <c r="I9" s="1">
        <f t="shared" si="0"/>
        <v>7.7140000000000004</v>
      </c>
      <c r="J9">
        <v>13</v>
      </c>
      <c r="N9">
        <v>9</v>
      </c>
    </row>
    <row r="10" spans="1:14" x14ac:dyDescent="0.15">
      <c r="A10">
        <v>1997</v>
      </c>
      <c r="B10">
        <v>12</v>
      </c>
      <c r="C10">
        <v>6</v>
      </c>
      <c r="D10">
        <v>1</v>
      </c>
      <c r="F10">
        <v>13</v>
      </c>
      <c r="I10" s="1">
        <f t="shared" si="0"/>
        <v>2.6</v>
      </c>
      <c r="J10">
        <v>6</v>
      </c>
      <c r="N10">
        <v>5</v>
      </c>
    </row>
    <row r="11" spans="1:14" x14ac:dyDescent="0.15">
      <c r="A11">
        <v>1998</v>
      </c>
      <c r="B11">
        <v>15</v>
      </c>
      <c r="C11">
        <v>9</v>
      </c>
      <c r="D11">
        <v>5</v>
      </c>
      <c r="E11">
        <v>1</v>
      </c>
      <c r="F11">
        <v>23</v>
      </c>
      <c r="I11" s="1">
        <f t="shared" si="0"/>
        <v>5.75</v>
      </c>
      <c r="J11">
        <v>8</v>
      </c>
      <c r="N11">
        <v>5</v>
      </c>
    </row>
    <row r="12" spans="1:14" x14ac:dyDescent="0.15">
      <c r="A12">
        <v>1999</v>
      </c>
      <c r="B12">
        <v>14</v>
      </c>
      <c r="C12">
        <v>12</v>
      </c>
      <c r="D12">
        <v>5</v>
      </c>
      <c r="E12">
        <v>4</v>
      </c>
      <c r="F12">
        <v>62</v>
      </c>
      <c r="I12" s="1">
        <f t="shared" si="0"/>
        <v>8.8569999999999993</v>
      </c>
      <c r="J12">
        <v>21</v>
      </c>
      <c r="K12" t="s">
        <v>335</v>
      </c>
      <c r="N12">
        <v>3</v>
      </c>
    </row>
    <row r="13" spans="1:14" x14ac:dyDescent="0.15">
      <c r="A13">
        <v>2000</v>
      </c>
      <c r="B13">
        <v>12</v>
      </c>
      <c r="C13">
        <v>10</v>
      </c>
      <c r="D13">
        <v>1</v>
      </c>
      <c r="E13">
        <v>1</v>
      </c>
      <c r="F13">
        <v>91</v>
      </c>
      <c r="G13">
        <v>0</v>
      </c>
      <c r="H13">
        <v>0</v>
      </c>
      <c r="I13" s="1">
        <f t="shared" si="0"/>
        <v>10.111000000000001</v>
      </c>
      <c r="J13">
        <v>29</v>
      </c>
      <c r="N13">
        <v>6</v>
      </c>
    </row>
    <row r="14" spans="1:14" x14ac:dyDescent="0.15">
      <c r="A14">
        <v>2001</v>
      </c>
      <c r="B14">
        <v>14</v>
      </c>
      <c r="C14">
        <v>14</v>
      </c>
      <c r="D14">
        <v>2</v>
      </c>
      <c r="E14">
        <v>1</v>
      </c>
      <c r="F14">
        <v>274</v>
      </c>
      <c r="G14">
        <v>0</v>
      </c>
      <c r="H14">
        <v>0</v>
      </c>
      <c r="I14" s="1">
        <f t="shared" si="0"/>
        <v>22.832999999999998</v>
      </c>
      <c r="J14">
        <v>47</v>
      </c>
      <c r="N14">
        <v>5</v>
      </c>
    </row>
    <row r="15" spans="1:14" x14ac:dyDescent="0.15">
      <c r="A15">
        <v>2002</v>
      </c>
      <c r="B15">
        <v>13</v>
      </c>
      <c r="C15">
        <v>13</v>
      </c>
      <c r="D15">
        <v>0</v>
      </c>
      <c r="E15">
        <v>3</v>
      </c>
      <c r="F15">
        <v>174</v>
      </c>
      <c r="G15">
        <v>0</v>
      </c>
      <c r="H15">
        <v>1</v>
      </c>
      <c r="I15" s="1">
        <f t="shared" si="0"/>
        <v>13.385</v>
      </c>
      <c r="J15">
        <v>60</v>
      </c>
      <c r="N15">
        <v>5</v>
      </c>
    </row>
    <row r="16" spans="1:14" x14ac:dyDescent="0.15">
      <c r="A16">
        <v>2003</v>
      </c>
      <c r="B16">
        <v>14</v>
      </c>
      <c r="C16">
        <v>12</v>
      </c>
      <c r="D16">
        <v>0</v>
      </c>
      <c r="E16">
        <v>3</v>
      </c>
      <c r="F16">
        <v>89</v>
      </c>
      <c r="G16">
        <v>0</v>
      </c>
      <c r="H16">
        <v>0</v>
      </c>
      <c r="I16" s="1">
        <f t="shared" si="0"/>
        <v>7.4169999999999998</v>
      </c>
      <c r="J16">
        <v>23</v>
      </c>
      <c r="N16">
        <v>7</v>
      </c>
    </row>
    <row r="17" spans="1:14" x14ac:dyDescent="0.15">
      <c r="A17">
        <v>2004</v>
      </c>
      <c r="B17">
        <v>14</v>
      </c>
      <c r="C17">
        <v>14</v>
      </c>
      <c r="D17">
        <v>2</v>
      </c>
      <c r="E17">
        <v>1</v>
      </c>
      <c r="F17">
        <v>122</v>
      </c>
      <c r="I17" s="1">
        <f t="shared" si="0"/>
        <v>10.167</v>
      </c>
      <c r="J17">
        <v>37</v>
      </c>
      <c r="N17">
        <v>4</v>
      </c>
    </row>
    <row r="18" spans="1:14" x14ac:dyDescent="0.15">
      <c r="A18">
        <v>2005</v>
      </c>
      <c r="B18">
        <v>15</v>
      </c>
      <c r="C18">
        <v>14</v>
      </c>
      <c r="D18">
        <v>3</v>
      </c>
      <c r="E18">
        <v>1</v>
      </c>
      <c r="F18">
        <v>247</v>
      </c>
      <c r="I18" s="1">
        <f t="shared" si="0"/>
        <v>22.454999999999998</v>
      </c>
      <c r="J18" s="9">
        <v>46</v>
      </c>
      <c r="K18" t="s">
        <v>335</v>
      </c>
      <c r="N18">
        <v>4</v>
      </c>
    </row>
    <row r="19" spans="1:14" x14ac:dyDescent="0.15">
      <c r="A19">
        <v>2006</v>
      </c>
      <c r="B19">
        <v>14</v>
      </c>
      <c r="C19">
        <v>14</v>
      </c>
      <c r="D19">
        <v>1</v>
      </c>
      <c r="E19">
        <v>2</v>
      </c>
      <c r="F19">
        <v>171</v>
      </c>
      <c r="I19" s="1">
        <f t="shared" si="0"/>
        <v>13.154</v>
      </c>
      <c r="J19">
        <v>41</v>
      </c>
      <c r="N19">
        <v>3</v>
      </c>
    </row>
    <row r="20" spans="1:14" x14ac:dyDescent="0.15">
      <c r="A20">
        <v>2007</v>
      </c>
      <c r="B20" s="9">
        <v>11</v>
      </c>
      <c r="C20" s="9">
        <v>10</v>
      </c>
      <c r="D20" s="9">
        <v>2</v>
      </c>
      <c r="E20" s="9">
        <v>1</v>
      </c>
      <c r="F20" s="9">
        <v>192</v>
      </c>
      <c r="G20" s="9"/>
      <c r="H20" s="9"/>
      <c r="I20" s="1">
        <f t="shared" si="0"/>
        <v>24</v>
      </c>
      <c r="J20">
        <v>43</v>
      </c>
      <c r="N20">
        <v>2</v>
      </c>
    </row>
    <row r="21" spans="1:14" x14ac:dyDescent="0.15">
      <c r="A21">
        <v>2008</v>
      </c>
      <c r="B21" s="9">
        <v>16</v>
      </c>
      <c r="C21" s="9">
        <v>15</v>
      </c>
      <c r="D21" s="9">
        <v>1</v>
      </c>
      <c r="E21" s="9">
        <v>2</v>
      </c>
      <c r="F21" s="9">
        <v>184</v>
      </c>
      <c r="G21" s="9"/>
      <c r="H21" s="9"/>
      <c r="I21" s="1">
        <f t="shared" si="0"/>
        <v>13.143000000000001</v>
      </c>
      <c r="J21">
        <v>28</v>
      </c>
      <c r="N21">
        <v>2</v>
      </c>
    </row>
    <row r="22" spans="1:14" x14ac:dyDescent="0.15">
      <c r="A22">
        <v>2009</v>
      </c>
      <c r="B22" s="11">
        <v>15</v>
      </c>
      <c r="C22">
        <v>13</v>
      </c>
      <c r="D22">
        <v>0</v>
      </c>
      <c r="E22">
        <v>2</v>
      </c>
      <c r="F22">
        <v>166</v>
      </c>
      <c r="I22" s="1">
        <f t="shared" si="0"/>
        <v>12.769</v>
      </c>
      <c r="J22">
        <v>26</v>
      </c>
      <c r="N22">
        <v>3</v>
      </c>
    </row>
    <row r="23" spans="1:14" x14ac:dyDescent="0.15">
      <c r="A23">
        <v>2010</v>
      </c>
      <c r="B23">
        <v>14</v>
      </c>
      <c r="C23">
        <v>12</v>
      </c>
      <c r="D23">
        <v>2</v>
      </c>
      <c r="E23">
        <v>3</v>
      </c>
      <c r="F23">
        <v>94</v>
      </c>
      <c r="I23" s="1">
        <f t="shared" si="0"/>
        <v>9.4</v>
      </c>
      <c r="J23">
        <v>35</v>
      </c>
      <c r="N23">
        <v>8</v>
      </c>
    </row>
    <row r="24" spans="1:14" x14ac:dyDescent="0.15">
      <c r="A24">
        <v>2011</v>
      </c>
      <c r="B24">
        <v>16</v>
      </c>
      <c r="C24">
        <v>10</v>
      </c>
      <c r="D24">
        <v>1</v>
      </c>
      <c r="E24">
        <v>1</v>
      </c>
      <c r="F24">
        <v>178</v>
      </c>
      <c r="I24" s="1">
        <f t="shared" si="0"/>
        <v>19.777999999999999</v>
      </c>
      <c r="J24">
        <v>37</v>
      </c>
      <c r="L24">
        <v>1</v>
      </c>
      <c r="M24">
        <v>0</v>
      </c>
      <c r="N24">
        <v>1</v>
      </c>
    </row>
    <row r="25" spans="1:14" x14ac:dyDescent="0.15">
      <c r="A25">
        <v>2012</v>
      </c>
      <c r="B25">
        <v>11</v>
      </c>
      <c r="C25">
        <v>11</v>
      </c>
      <c r="D25">
        <v>2</v>
      </c>
      <c r="E25">
        <v>4</v>
      </c>
      <c r="F25">
        <v>53</v>
      </c>
      <c r="I25" s="1">
        <f t="shared" si="0"/>
        <v>5.8890000000000002</v>
      </c>
      <c r="J25">
        <v>20</v>
      </c>
      <c r="L25">
        <v>1</v>
      </c>
      <c r="M25">
        <v>1</v>
      </c>
      <c r="N25">
        <v>2</v>
      </c>
    </row>
    <row r="26" spans="1:14" x14ac:dyDescent="0.15">
      <c r="A26">
        <v>2013</v>
      </c>
      <c r="B26">
        <v>16</v>
      </c>
      <c r="C26">
        <v>13</v>
      </c>
      <c r="D26">
        <v>1</v>
      </c>
      <c r="E26">
        <v>3</v>
      </c>
      <c r="F26">
        <v>101</v>
      </c>
      <c r="I26" s="1">
        <f t="shared" si="0"/>
        <v>8.4169999999999998</v>
      </c>
      <c r="J26">
        <v>18</v>
      </c>
      <c r="L26">
        <v>2</v>
      </c>
      <c r="M26">
        <v>0</v>
      </c>
      <c r="N26">
        <v>2</v>
      </c>
    </row>
    <row r="27" spans="1:14" x14ac:dyDescent="0.15">
      <c r="A27">
        <v>2014</v>
      </c>
      <c r="B27">
        <v>12</v>
      </c>
      <c r="C27">
        <v>9</v>
      </c>
      <c r="D27">
        <v>0</v>
      </c>
      <c r="E27">
        <v>1</v>
      </c>
      <c r="F27">
        <v>72</v>
      </c>
      <c r="I27" s="1">
        <f t="shared" si="0"/>
        <v>8</v>
      </c>
      <c r="J27">
        <v>26</v>
      </c>
      <c r="L27">
        <v>0</v>
      </c>
      <c r="M27">
        <v>0</v>
      </c>
      <c r="N27">
        <v>0</v>
      </c>
    </row>
    <row r="28" spans="1:14" x14ac:dyDescent="0.15">
      <c r="A28">
        <v>2015</v>
      </c>
      <c r="B28">
        <v>10</v>
      </c>
      <c r="C28">
        <v>6</v>
      </c>
      <c r="D28">
        <v>3</v>
      </c>
      <c r="E28">
        <v>0</v>
      </c>
      <c r="F28">
        <v>27</v>
      </c>
      <c r="I28" s="1">
        <f t="shared" si="0"/>
        <v>9</v>
      </c>
      <c r="J28">
        <v>9</v>
      </c>
      <c r="L28">
        <v>5</v>
      </c>
      <c r="M28">
        <v>0</v>
      </c>
      <c r="N28">
        <v>5</v>
      </c>
    </row>
    <row r="29" spans="1:14" x14ac:dyDescent="0.15">
      <c r="A29">
        <v>2016</v>
      </c>
      <c r="B29">
        <v>9</v>
      </c>
      <c r="C29">
        <v>5</v>
      </c>
      <c r="D29">
        <v>0</v>
      </c>
      <c r="E29">
        <v>0</v>
      </c>
      <c r="F29">
        <v>34</v>
      </c>
      <c r="G29">
        <v>0</v>
      </c>
      <c r="H29">
        <v>0</v>
      </c>
      <c r="I29" s="10">
        <f t="shared" ref="I29:I34" si="1">IF(C29-D29=0,"--",F29/(C29-D29))</f>
        <v>6.8</v>
      </c>
      <c r="J29">
        <v>13</v>
      </c>
      <c r="L29">
        <v>2</v>
      </c>
      <c r="M29">
        <v>0</v>
      </c>
      <c r="N29">
        <v>2</v>
      </c>
    </row>
    <row r="30" spans="1:14" x14ac:dyDescent="0.15">
      <c r="A30">
        <v>2017</v>
      </c>
      <c r="B30">
        <v>16</v>
      </c>
      <c r="C30">
        <v>9</v>
      </c>
      <c r="D30">
        <v>1</v>
      </c>
      <c r="E30">
        <v>3</v>
      </c>
      <c r="F30">
        <v>98</v>
      </c>
      <c r="G30">
        <v>0</v>
      </c>
      <c r="H30">
        <v>1</v>
      </c>
      <c r="I30" s="1">
        <f t="shared" si="1"/>
        <v>12.25</v>
      </c>
      <c r="J30">
        <v>56</v>
      </c>
      <c r="L30">
        <v>2</v>
      </c>
      <c r="M30">
        <v>0</v>
      </c>
      <c r="N30">
        <v>1</v>
      </c>
    </row>
    <row r="31" spans="1:14" x14ac:dyDescent="0.15">
      <c r="A31">
        <v>2018</v>
      </c>
      <c r="B31">
        <v>12</v>
      </c>
      <c r="C31">
        <v>9</v>
      </c>
      <c r="D31">
        <v>1</v>
      </c>
      <c r="E31">
        <v>1</v>
      </c>
      <c r="F31">
        <v>84</v>
      </c>
      <c r="G31">
        <v>0</v>
      </c>
      <c r="H31">
        <v>0</v>
      </c>
      <c r="I31" s="1">
        <f t="shared" si="1"/>
        <v>10.5</v>
      </c>
      <c r="J31">
        <v>26</v>
      </c>
      <c r="L31">
        <v>0</v>
      </c>
      <c r="M31">
        <v>0</v>
      </c>
      <c r="N31">
        <v>0</v>
      </c>
    </row>
    <row r="32" spans="1:14" x14ac:dyDescent="0.15">
      <c r="A32">
        <v>2019</v>
      </c>
      <c r="B32">
        <v>12</v>
      </c>
      <c r="C32">
        <v>5</v>
      </c>
      <c r="D32">
        <v>1</v>
      </c>
      <c r="E32">
        <v>1</v>
      </c>
      <c r="F32">
        <v>49</v>
      </c>
      <c r="G32">
        <v>0</v>
      </c>
      <c r="H32">
        <v>0</v>
      </c>
      <c r="I32" s="10">
        <f t="shared" si="1"/>
        <v>12.25</v>
      </c>
      <c r="J32">
        <v>19</v>
      </c>
      <c r="L32">
        <v>4</v>
      </c>
      <c r="M32">
        <v>0</v>
      </c>
      <c r="N32">
        <v>4</v>
      </c>
    </row>
    <row r="33" spans="1:14" x14ac:dyDescent="0.15">
      <c r="A33">
        <v>2020</v>
      </c>
      <c r="B33">
        <v>11</v>
      </c>
      <c r="C33">
        <v>9</v>
      </c>
      <c r="D33">
        <v>0</v>
      </c>
      <c r="E33">
        <v>3</v>
      </c>
      <c r="F33">
        <v>113</v>
      </c>
      <c r="G33">
        <v>0</v>
      </c>
      <c r="H33">
        <v>0</v>
      </c>
      <c r="I33" s="1">
        <f t="shared" si="1"/>
        <v>12.555555555555555</v>
      </c>
      <c r="J33">
        <v>42</v>
      </c>
      <c r="K33" s="9"/>
      <c r="L33">
        <v>1</v>
      </c>
      <c r="M33">
        <v>0</v>
      </c>
      <c r="N33">
        <v>1</v>
      </c>
    </row>
    <row r="34" spans="1:14" x14ac:dyDescent="0.15">
      <c r="A34">
        <v>2021</v>
      </c>
      <c r="B34">
        <v>14</v>
      </c>
      <c r="C34">
        <v>13</v>
      </c>
      <c r="D34">
        <v>1</v>
      </c>
      <c r="E34">
        <v>2</v>
      </c>
      <c r="F34">
        <v>192</v>
      </c>
      <c r="G34">
        <v>0</v>
      </c>
      <c r="H34">
        <v>0</v>
      </c>
      <c r="I34" s="1">
        <f t="shared" si="1"/>
        <v>16</v>
      </c>
      <c r="J34">
        <v>43</v>
      </c>
      <c r="K34" t="s">
        <v>388</v>
      </c>
      <c r="L34">
        <v>2</v>
      </c>
      <c r="M34">
        <v>0</v>
      </c>
      <c r="N34">
        <v>2</v>
      </c>
    </row>
    <row r="35" spans="1:14" x14ac:dyDescent="0.15">
      <c r="A35">
        <v>2022</v>
      </c>
      <c r="B35">
        <v>16</v>
      </c>
      <c r="C35">
        <v>15</v>
      </c>
      <c r="D35">
        <v>1</v>
      </c>
      <c r="E35">
        <v>4</v>
      </c>
      <c r="F35">
        <v>196</v>
      </c>
      <c r="G35">
        <v>0</v>
      </c>
      <c r="H35">
        <v>2</v>
      </c>
      <c r="I35" s="1">
        <f>IF(C35-D35=0,"--",F35/(C35-D35))</f>
        <v>14</v>
      </c>
      <c r="J35">
        <v>56</v>
      </c>
      <c r="K35" t="s">
        <v>388</v>
      </c>
      <c r="L35">
        <v>2</v>
      </c>
      <c r="M35">
        <v>0</v>
      </c>
      <c r="N35">
        <v>2</v>
      </c>
    </row>
    <row r="36" spans="1:14" x14ac:dyDescent="0.15">
      <c r="A36">
        <v>2023</v>
      </c>
      <c r="B36">
        <v>13</v>
      </c>
      <c r="C36">
        <v>10</v>
      </c>
      <c r="D36">
        <v>2</v>
      </c>
      <c r="E36">
        <v>1</v>
      </c>
      <c r="F36">
        <v>35</v>
      </c>
      <c r="G36">
        <v>0</v>
      </c>
      <c r="H36">
        <v>0</v>
      </c>
      <c r="I36" s="1">
        <f t="shared" ref="I36" si="2">IF(C36-D36=0,"--",F36/(C36-D36))</f>
        <v>4.375</v>
      </c>
      <c r="J36">
        <v>8</v>
      </c>
      <c r="K36" t="s">
        <v>388</v>
      </c>
      <c r="L36">
        <v>1</v>
      </c>
      <c r="M36">
        <v>0</v>
      </c>
      <c r="N36">
        <v>1</v>
      </c>
    </row>
    <row r="37" spans="1:14" x14ac:dyDescent="0.15">
      <c r="A37">
        <v>2024</v>
      </c>
      <c r="B37">
        <v>16</v>
      </c>
      <c r="C37">
        <v>9</v>
      </c>
      <c r="D37">
        <v>2</v>
      </c>
      <c r="E37">
        <v>1</v>
      </c>
      <c r="F37">
        <v>47</v>
      </c>
      <c r="G37">
        <v>0</v>
      </c>
      <c r="H37">
        <v>0</v>
      </c>
      <c r="I37" s="10">
        <f>IF(C37-D37=0,"--",F37/(C37-D37))</f>
        <v>6.7142857142857144</v>
      </c>
      <c r="J37">
        <v>13</v>
      </c>
      <c r="K37" t="s">
        <v>335</v>
      </c>
      <c r="L37">
        <v>1</v>
      </c>
      <c r="M37">
        <v>0</v>
      </c>
      <c r="N37">
        <v>1</v>
      </c>
    </row>
    <row r="38" spans="1:14" x14ac:dyDescent="0.15">
      <c r="A38">
        <v>2025</v>
      </c>
      <c r="B38">
        <v>14</v>
      </c>
      <c r="C38">
        <v>7</v>
      </c>
      <c r="D38">
        <v>2</v>
      </c>
      <c r="E38">
        <v>2</v>
      </c>
      <c r="F38">
        <v>26</v>
      </c>
      <c r="G38">
        <v>0</v>
      </c>
      <c r="H38">
        <v>0</v>
      </c>
      <c r="I38" s="10">
        <f>IF(C38-D38=0,"--",F38/(C38-D38))</f>
        <v>5.2</v>
      </c>
      <c r="J38">
        <v>9</v>
      </c>
      <c r="K38" t="s">
        <v>335</v>
      </c>
      <c r="L38">
        <v>0</v>
      </c>
      <c r="M38">
        <v>0</v>
      </c>
      <c r="N38">
        <f t="shared" ref="N38" si="3">SUM(L38:M38)</f>
        <v>0</v>
      </c>
    </row>
    <row r="39" spans="1:14" x14ac:dyDescent="0.15">
      <c r="I39" s="1"/>
    </row>
    <row r="40" spans="1:14" x14ac:dyDescent="0.15">
      <c r="A40" t="s">
        <v>54</v>
      </c>
      <c r="B40">
        <f t="shared" ref="B40:H40" si="4">SUM(B7:B39)</f>
        <v>415</v>
      </c>
      <c r="C40">
        <f t="shared" si="4"/>
        <v>328</v>
      </c>
      <c r="D40">
        <f t="shared" si="4"/>
        <v>46</v>
      </c>
      <c r="E40">
        <f t="shared" si="4"/>
        <v>54</v>
      </c>
      <c r="F40">
        <f t="shared" si="4"/>
        <v>3345</v>
      </c>
      <c r="G40">
        <f t="shared" si="4"/>
        <v>0</v>
      </c>
      <c r="H40">
        <f t="shared" si="4"/>
        <v>4</v>
      </c>
      <c r="I40" s="1">
        <f>F40/(C40-D40)</f>
        <v>11.861702127659575</v>
      </c>
      <c r="J40">
        <f>MAX(J7:J39)</f>
        <v>60</v>
      </c>
      <c r="K40" t="str">
        <f>IF(INDEX(K7:K39,MATCH(J40,J7:J39,0),)=0,"",INDEX(K7:K39,MATCH(J40,J7:J39,0),))</f>
        <v/>
      </c>
      <c r="L40">
        <f t="shared" ref="L40:M40" si="5">SUM(L7:L39)</f>
        <v>24</v>
      </c>
      <c r="M40">
        <f t="shared" si="5"/>
        <v>1</v>
      </c>
      <c r="N40">
        <f>SUM(N7:N39)</f>
        <v>101</v>
      </c>
    </row>
    <row r="64" spans="2:8" x14ac:dyDescent="0.15">
      <c r="B64" s="9"/>
      <c r="C64" s="9"/>
      <c r="D64" s="9"/>
      <c r="E64" s="9"/>
      <c r="F64" s="9"/>
      <c r="G64" s="9"/>
      <c r="H64" s="9"/>
    </row>
    <row r="65" spans="1:11" x14ac:dyDescent="0.15">
      <c r="A65" s="5" t="s">
        <v>118</v>
      </c>
      <c r="G65" s="2"/>
      <c r="I65" s="1"/>
      <c r="J65" s="1"/>
      <c r="K65" s="1"/>
    </row>
    <row r="66" spans="1:11" x14ac:dyDescent="0.15">
      <c r="A66" s="3" t="s">
        <v>99</v>
      </c>
      <c r="B66" s="3" t="s">
        <v>112</v>
      </c>
      <c r="C66" s="3" t="s">
        <v>117</v>
      </c>
      <c r="D66" s="3" t="s">
        <v>111</v>
      </c>
      <c r="E66" s="3" t="s">
        <v>34</v>
      </c>
      <c r="F66" s="3" t="s">
        <v>62</v>
      </c>
      <c r="G66" s="4" t="s">
        <v>115</v>
      </c>
      <c r="H66" s="4" t="s">
        <v>113</v>
      </c>
      <c r="I66" s="4" t="s">
        <v>114</v>
      </c>
      <c r="J66" s="14" t="s">
        <v>61</v>
      </c>
    </row>
    <row r="67" spans="1:11" x14ac:dyDescent="0.15">
      <c r="A67">
        <v>1994</v>
      </c>
      <c r="B67">
        <v>3</v>
      </c>
      <c r="C67">
        <v>0</v>
      </c>
      <c r="D67">
        <v>0</v>
      </c>
      <c r="E67">
        <v>12</v>
      </c>
      <c r="G67" s="1">
        <f>E67/B67</f>
        <v>4</v>
      </c>
      <c r="H67" s="1" t="str">
        <f>IF(D67=0,"",(B67*6)/D67)</f>
        <v/>
      </c>
      <c r="I67" s="1" t="str">
        <f>IF(D67=0,"",E67/D67)</f>
        <v/>
      </c>
      <c r="J67" s="12"/>
    </row>
    <row r="68" spans="1:11" x14ac:dyDescent="0.15">
      <c r="A68">
        <v>1995</v>
      </c>
      <c r="B68">
        <v>11</v>
      </c>
      <c r="C68">
        <v>1</v>
      </c>
      <c r="D68">
        <v>2</v>
      </c>
      <c r="E68">
        <v>45</v>
      </c>
      <c r="G68" s="10">
        <f t="shared" ref="G68:G87" si="6">IF(ISERROR(E68/B68),"N/A",E68/B68)</f>
        <v>4.0909090909090908</v>
      </c>
      <c r="H68" s="10">
        <f t="shared" ref="H68:H87" si="7">IF(ISERROR((B68*6)/D68),"N/A",(B68*6)/D68)</f>
        <v>33</v>
      </c>
      <c r="I68" s="10">
        <f t="shared" ref="I68:I87" si="8">IF(ISERROR(E68/D68),"N/A",E68/D68)</f>
        <v>22.5</v>
      </c>
      <c r="J68" s="12"/>
    </row>
    <row r="69" spans="1:11" x14ac:dyDescent="0.15">
      <c r="A69">
        <v>1996</v>
      </c>
      <c r="B69">
        <v>57</v>
      </c>
      <c r="C69">
        <v>9</v>
      </c>
      <c r="D69">
        <v>22</v>
      </c>
      <c r="E69">
        <v>245</v>
      </c>
      <c r="G69" s="10">
        <f t="shared" si="6"/>
        <v>4.2982456140350873</v>
      </c>
      <c r="H69" s="10">
        <f t="shared" si="7"/>
        <v>15.545454545454545</v>
      </c>
      <c r="I69" s="10">
        <f t="shared" si="8"/>
        <v>11.136363636363637</v>
      </c>
      <c r="J69" s="12"/>
    </row>
    <row r="70" spans="1:11" x14ac:dyDescent="0.15">
      <c r="A70">
        <v>1997</v>
      </c>
      <c r="B70">
        <v>24.4</v>
      </c>
      <c r="C70">
        <v>0</v>
      </c>
      <c r="D70">
        <v>5</v>
      </c>
      <c r="E70">
        <v>164</v>
      </c>
      <c r="G70" s="10">
        <f t="shared" si="6"/>
        <v>6.7213114754098369</v>
      </c>
      <c r="H70" s="10">
        <f t="shared" si="7"/>
        <v>29.279999999999994</v>
      </c>
      <c r="I70" s="10">
        <f t="shared" si="8"/>
        <v>32.799999999999997</v>
      </c>
      <c r="J70" s="12"/>
    </row>
    <row r="71" spans="1:11" x14ac:dyDescent="0.15">
      <c r="A71" s="28">
        <v>1998</v>
      </c>
      <c r="B71">
        <v>79</v>
      </c>
      <c r="C71">
        <v>17</v>
      </c>
      <c r="D71">
        <v>21</v>
      </c>
      <c r="E71">
        <v>327</v>
      </c>
      <c r="F71">
        <v>1</v>
      </c>
      <c r="G71" s="10">
        <f t="shared" si="6"/>
        <v>4.1392405063291138</v>
      </c>
      <c r="H71" s="10">
        <f t="shared" si="7"/>
        <v>22.571428571428573</v>
      </c>
      <c r="I71" s="10">
        <f t="shared" si="8"/>
        <v>15.571428571428571</v>
      </c>
      <c r="J71" s="3" t="s">
        <v>10</v>
      </c>
    </row>
    <row r="72" spans="1:11" x14ac:dyDescent="0.15">
      <c r="A72">
        <v>1999</v>
      </c>
      <c r="B72">
        <v>17.399999999999999</v>
      </c>
      <c r="C72">
        <v>0</v>
      </c>
      <c r="D72">
        <v>2</v>
      </c>
      <c r="E72">
        <v>167</v>
      </c>
      <c r="G72" s="10">
        <f t="shared" si="6"/>
        <v>9.5977011494252888</v>
      </c>
      <c r="H72" s="10">
        <f t="shared" si="7"/>
        <v>52.199999999999996</v>
      </c>
      <c r="I72" s="10">
        <f t="shared" si="8"/>
        <v>83.5</v>
      </c>
      <c r="J72" s="3" t="s">
        <v>8</v>
      </c>
    </row>
    <row r="73" spans="1:11" x14ac:dyDescent="0.15">
      <c r="A73">
        <v>2000</v>
      </c>
      <c r="B73">
        <v>21</v>
      </c>
      <c r="C73">
        <v>2</v>
      </c>
      <c r="D73">
        <v>6</v>
      </c>
      <c r="E73">
        <v>75</v>
      </c>
      <c r="G73" s="10">
        <f t="shared" si="6"/>
        <v>3.5714285714285716</v>
      </c>
      <c r="H73" s="10">
        <f t="shared" si="7"/>
        <v>21</v>
      </c>
      <c r="I73" s="10">
        <f t="shared" si="8"/>
        <v>12.5</v>
      </c>
      <c r="J73" s="3" t="s">
        <v>2</v>
      </c>
    </row>
    <row r="74" spans="1:11" x14ac:dyDescent="0.15">
      <c r="A74">
        <v>2001</v>
      </c>
      <c r="B74">
        <v>53.5</v>
      </c>
      <c r="C74">
        <v>5</v>
      </c>
      <c r="D74">
        <v>13</v>
      </c>
      <c r="E74">
        <v>236</v>
      </c>
      <c r="G74" s="10">
        <f t="shared" si="6"/>
        <v>4.4112149532710276</v>
      </c>
      <c r="H74" s="10">
        <f t="shared" si="7"/>
        <v>24.692307692307693</v>
      </c>
      <c r="I74" s="10">
        <f t="shared" si="8"/>
        <v>18.153846153846153</v>
      </c>
      <c r="J74" s="3" t="s">
        <v>93</v>
      </c>
    </row>
    <row r="75" spans="1:11" x14ac:dyDescent="0.15">
      <c r="A75">
        <v>2002</v>
      </c>
      <c r="B75">
        <v>56</v>
      </c>
      <c r="C75">
        <v>4</v>
      </c>
      <c r="D75">
        <v>6</v>
      </c>
      <c r="E75">
        <v>264</v>
      </c>
      <c r="G75" s="10">
        <f t="shared" si="6"/>
        <v>4.7142857142857144</v>
      </c>
      <c r="H75" s="10">
        <f t="shared" si="7"/>
        <v>56</v>
      </c>
      <c r="I75" s="10">
        <f t="shared" si="8"/>
        <v>44</v>
      </c>
      <c r="J75" s="3" t="s">
        <v>91</v>
      </c>
    </row>
    <row r="76" spans="1:11" x14ac:dyDescent="0.15">
      <c r="A76">
        <v>2003</v>
      </c>
      <c r="B76">
        <v>40.299999999999997</v>
      </c>
      <c r="C76">
        <v>2</v>
      </c>
      <c r="D76">
        <v>7</v>
      </c>
      <c r="E76">
        <v>242</v>
      </c>
      <c r="F76" s="1"/>
      <c r="G76" s="10">
        <f t="shared" si="6"/>
        <v>6.0049627791563278</v>
      </c>
      <c r="H76" s="10">
        <f t="shared" si="7"/>
        <v>34.542857142857137</v>
      </c>
      <c r="I76" s="10">
        <f t="shared" si="8"/>
        <v>34.571428571428569</v>
      </c>
      <c r="J76" s="3" t="s">
        <v>88</v>
      </c>
    </row>
    <row r="77" spans="1:11" x14ac:dyDescent="0.15">
      <c r="A77">
        <v>2004</v>
      </c>
      <c r="B77">
        <v>35</v>
      </c>
      <c r="C77">
        <v>2</v>
      </c>
      <c r="D77">
        <v>11</v>
      </c>
      <c r="E77">
        <v>148</v>
      </c>
      <c r="G77" s="10">
        <f t="shared" si="6"/>
        <v>4.2285714285714286</v>
      </c>
      <c r="H77" s="10">
        <f t="shared" si="7"/>
        <v>19.09090909090909</v>
      </c>
      <c r="I77" s="10">
        <f t="shared" si="8"/>
        <v>13.454545454545455</v>
      </c>
      <c r="J77" s="3" t="s">
        <v>83</v>
      </c>
    </row>
    <row r="78" spans="1:11" x14ac:dyDescent="0.15">
      <c r="A78">
        <v>2005</v>
      </c>
      <c r="B78">
        <v>30</v>
      </c>
      <c r="C78">
        <v>2</v>
      </c>
      <c r="D78">
        <v>5</v>
      </c>
      <c r="E78">
        <v>190</v>
      </c>
      <c r="G78" s="10">
        <f t="shared" si="6"/>
        <v>6.333333333333333</v>
      </c>
      <c r="H78" s="10">
        <f t="shared" si="7"/>
        <v>36</v>
      </c>
      <c r="I78" s="10">
        <f t="shared" si="8"/>
        <v>38</v>
      </c>
      <c r="J78" s="3" t="s">
        <v>79</v>
      </c>
    </row>
    <row r="79" spans="1:11" x14ac:dyDescent="0.15">
      <c r="A79">
        <v>2006</v>
      </c>
      <c r="B79">
        <v>27</v>
      </c>
      <c r="C79">
        <v>3</v>
      </c>
      <c r="D79">
        <v>9</v>
      </c>
      <c r="E79">
        <v>157</v>
      </c>
      <c r="G79" s="10">
        <f t="shared" si="6"/>
        <v>5.8148148148148149</v>
      </c>
      <c r="H79" s="10">
        <f t="shared" si="7"/>
        <v>18</v>
      </c>
      <c r="I79" s="10">
        <f t="shared" si="8"/>
        <v>17.444444444444443</v>
      </c>
      <c r="J79" s="3" t="s">
        <v>68</v>
      </c>
    </row>
    <row r="80" spans="1:11" x14ac:dyDescent="0.15">
      <c r="A80">
        <v>2007</v>
      </c>
      <c r="B80">
        <v>13.1</v>
      </c>
      <c r="C80">
        <v>3</v>
      </c>
      <c r="D80">
        <v>6</v>
      </c>
      <c r="E80">
        <v>57</v>
      </c>
      <c r="G80" s="10">
        <f t="shared" si="6"/>
        <v>4.3511450381679388</v>
      </c>
      <c r="H80" s="10">
        <f t="shared" si="7"/>
        <v>13.1</v>
      </c>
      <c r="I80" s="10">
        <f t="shared" si="8"/>
        <v>9.5</v>
      </c>
      <c r="J80" s="3" t="s">
        <v>16</v>
      </c>
    </row>
    <row r="81" spans="1:10" x14ac:dyDescent="0.15">
      <c r="A81">
        <v>2008</v>
      </c>
      <c r="B81">
        <v>39.299999999999997</v>
      </c>
      <c r="C81">
        <v>6</v>
      </c>
      <c r="D81">
        <v>14</v>
      </c>
      <c r="E81">
        <v>163</v>
      </c>
      <c r="G81" s="10">
        <f t="shared" si="6"/>
        <v>4.1475826972010177</v>
      </c>
      <c r="H81" s="10">
        <f t="shared" si="7"/>
        <v>16.842857142857142</v>
      </c>
      <c r="I81" s="10">
        <f t="shared" si="8"/>
        <v>11.642857142857142</v>
      </c>
      <c r="J81" s="3" t="s">
        <v>69</v>
      </c>
    </row>
    <row r="82" spans="1:10" x14ac:dyDescent="0.15">
      <c r="A82">
        <v>2009</v>
      </c>
      <c r="B82">
        <v>39.200000000000003</v>
      </c>
      <c r="C82">
        <v>8</v>
      </c>
      <c r="D82">
        <v>11</v>
      </c>
      <c r="E82">
        <v>145</v>
      </c>
      <c r="G82" s="10">
        <f t="shared" si="6"/>
        <v>3.6989795918367343</v>
      </c>
      <c r="H82" s="10">
        <f t="shared" si="7"/>
        <v>21.381818181818183</v>
      </c>
      <c r="I82" s="10">
        <f t="shared" si="8"/>
        <v>13.181818181818182</v>
      </c>
      <c r="J82" s="3" t="s">
        <v>16</v>
      </c>
    </row>
    <row r="83" spans="1:10" x14ac:dyDescent="0.15">
      <c r="A83">
        <v>2010</v>
      </c>
      <c r="B83">
        <v>19.399999999999999</v>
      </c>
      <c r="C83">
        <v>2</v>
      </c>
      <c r="D83">
        <v>7</v>
      </c>
      <c r="E83">
        <v>105</v>
      </c>
      <c r="G83" s="10">
        <f t="shared" si="6"/>
        <v>5.4123711340206189</v>
      </c>
      <c r="H83" s="10">
        <f t="shared" si="7"/>
        <v>16.628571428571426</v>
      </c>
      <c r="I83" s="10">
        <f t="shared" si="8"/>
        <v>15</v>
      </c>
      <c r="J83" s="3" t="s">
        <v>121</v>
      </c>
    </row>
    <row r="84" spans="1:10" x14ac:dyDescent="0.15">
      <c r="A84">
        <v>2011</v>
      </c>
      <c r="B84">
        <v>34</v>
      </c>
      <c r="C84">
        <v>6</v>
      </c>
      <c r="D84">
        <v>12</v>
      </c>
      <c r="E84">
        <v>133</v>
      </c>
      <c r="G84" s="10">
        <f t="shared" si="6"/>
        <v>3.9117647058823528</v>
      </c>
      <c r="H84" s="10">
        <f t="shared" si="7"/>
        <v>17</v>
      </c>
      <c r="I84" s="10">
        <f t="shared" si="8"/>
        <v>11.083333333333334</v>
      </c>
      <c r="J84" s="3" t="s">
        <v>122</v>
      </c>
    </row>
    <row r="85" spans="1:10" x14ac:dyDescent="0.15">
      <c r="A85">
        <v>2012</v>
      </c>
      <c r="B85">
        <v>33</v>
      </c>
      <c r="C85">
        <v>2</v>
      </c>
      <c r="D85">
        <v>7</v>
      </c>
      <c r="E85">
        <v>137</v>
      </c>
      <c r="G85" s="10">
        <f t="shared" si="6"/>
        <v>4.1515151515151514</v>
      </c>
      <c r="H85" s="10">
        <f t="shared" si="7"/>
        <v>28.285714285714285</v>
      </c>
      <c r="I85" s="10">
        <f t="shared" si="8"/>
        <v>19.571428571428573</v>
      </c>
      <c r="J85" s="3" t="s">
        <v>123</v>
      </c>
    </row>
    <row r="86" spans="1:10" x14ac:dyDescent="0.15">
      <c r="A86">
        <v>2013</v>
      </c>
      <c r="B86">
        <v>42.2</v>
      </c>
      <c r="C86">
        <v>2</v>
      </c>
      <c r="D86">
        <v>10</v>
      </c>
      <c r="E86">
        <v>258</v>
      </c>
      <c r="F86">
        <v>1</v>
      </c>
      <c r="G86" s="10">
        <f t="shared" si="6"/>
        <v>6.1137440758293833</v>
      </c>
      <c r="H86" s="10">
        <f t="shared" si="7"/>
        <v>25.32</v>
      </c>
      <c r="I86" s="10">
        <f t="shared" si="8"/>
        <v>25.8</v>
      </c>
      <c r="J86" s="3" t="s">
        <v>21</v>
      </c>
    </row>
    <row r="87" spans="1:10" x14ac:dyDescent="0.15">
      <c r="A87">
        <v>2014</v>
      </c>
      <c r="B87">
        <v>35.799999999999997</v>
      </c>
      <c r="C87">
        <v>2</v>
      </c>
      <c r="D87">
        <v>7</v>
      </c>
      <c r="E87">
        <v>225</v>
      </c>
      <c r="G87" s="10">
        <f t="shared" si="6"/>
        <v>6.2849162011173192</v>
      </c>
      <c r="H87" s="10">
        <f t="shared" si="7"/>
        <v>30.685714285714283</v>
      </c>
      <c r="I87" s="10">
        <f t="shared" si="8"/>
        <v>32.142857142857146</v>
      </c>
      <c r="J87" s="3" t="s">
        <v>233</v>
      </c>
    </row>
    <row r="88" spans="1:10" x14ac:dyDescent="0.15">
      <c r="A88">
        <v>2015</v>
      </c>
      <c r="B88">
        <v>30</v>
      </c>
      <c r="C88">
        <v>2</v>
      </c>
      <c r="D88">
        <v>6</v>
      </c>
      <c r="E88">
        <v>189</v>
      </c>
      <c r="G88" s="10">
        <f t="shared" ref="G88:G94" si="9">IF(ISERROR(E88/B88),"N/A",E88/B88)</f>
        <v>6.3</v>
      </c>
      <c r="H88" s="10">
        <f t="shared" ref="H88:H94" si="10">IF(ISERROR((B88*6)/D88),"N/A",(B88*6)/D88)</f>
        <v>30</v>
      </c>
      <c r="I88" s="10">
        <f t="shared" ref="I88:I94" si="11">IF(ISERROR(E88/D88),"N/A",E88/D88)</f>
        <v>31.5</v>
      </c>
      <c r="J88" s="3" t="s">
        <v>241</v>
      </c>
    </row>
    <row r="89" spans="1:10" x14ac:dyDescent="0.15">
      <c r="A89">
        <v>2016</v>
      </c>
      <c r="B89" s="25">
        <v>26.67</v>
      </c>
      <c r="C89">
        <v>5</v>
      </c>
      <c r="D89">
        <v>7</v>
      </c>
      <c r="E89">
        <v>92</v>
      </c>
      <c r="F89">
        <v>2</v>
      </c>
      <c r="G89" s="10">
        <f t="shared" si="9"/>
        <v>3.4495688038995125</v>
      </c>
      <c r="H89" s="10">
        <f t="shared" si="10"/>
        <v>22.860000000000003</v>
      </c>
      <c r="I89" s="10">
        <f t="shared" si="11"/>
        <v>13.142857142857142</v>
      </c>
      <c r="J89" s="3" t="s">
        <v>186</v>
      </c>
    </row>
    <row r="90" spans="1:10" x14ac:dyDescent="0.15">
      <c r="A90">
        <v>2017</v>
      </c>
      <c r="B90">
        <v>55</v>
      </c>
      <c r="C90">
        <v>5</v>
      </c>
      <c r="D90">
        <v>13</v>
      </c>
      <c r="E90">
        <v>255</v>
      </c>
      <c r="F90">
        <v>0</v>
      </c>
      <c r="G90" s="1">
        <f t="shared" si="9"/>
        <v>4.6363636363636367</v>
      </c>
      <c r="H90" s="1">
        <f t="shared" si="10"/>
        <v>25.384615384615383</v>
      </c>
      <c r="I90" s="1">
        <f t="shared" si="11"/>
        <v>19.615384615384617</v>
      </c>
      <c r="J90" s="3" t="s">
        <v>93</v>
      </c>
    </row>
    <row r="91" spans="1:10" x14ac:dyDescent="0.15">
      <c r="A91">
        <v>2018</v>
      </c>
      <c r="B91">
        <v>28</v>
      </c>
      <c r="C91">
        <v>4</v>
      </c>
      <c r="D91">
        <v>7</v>
      </c>
      <c r="E91">
        <v>144</v>
      </c>
      <c r="F91">
        <v>0</v>
      </c>
      <c r="G91" s="1">
        <f t="shared" si="9"/>
        <v>5.1428571428571432</v>
      </c>
      <c r="H91" s="1">
        <f t="shared" si="10"/>
        <v>24</v>
      </c>
      <c r="I91" s="1">
        <f t="shared" si="11"/>
        <v>20.571428571428573</v>
      </c>
      <c r="J91" s="3" t="s">
        <v>367</v>
      </c>
    </row>
    <row r="92" spans="1:10" x14ac:dyDescent="0.15">
      <c r="A92">
        <v>2019</v>
      </c>
      <c r="B92">
        <v>25</v>
      </c>
      <c r="C92">
        <v>2</v>
      </c>
      <c r="D92">
        <v>3</v>
      </c>
      <c r="E92">
        <v>146</v>
      </c>
      <c r="F92">
        <v>0</v>
      </c>
      <c r="G92" s="10">
        <f t="shared" si="9"/>
        <v>5.84</v>
      </c>
      <c r="H92" s="10">
        <f t="shared" si="10"/>
        <v>50</v>
      </c>
      <c r="I92" s="10">
        <f t="shared" si="11"/>
        <v>48.666666666666664</v>
      </c>
      <c r="J92" s="3" t="s">
        <v>408</v>
      </c>
    </row>
    <row r="93" spans="1:10" x14ac:dyDescent="0.15">
      <c r="A93">
        <v>2020</v>
      </c>
      <c r="B93">
        <v>39</v>
      </c>
      <c r="C93">
        <v>2</v>
      </c>
      <c r="D93">
        <v>8</v>
      </c>
      <c r="E93">
        <v>229</v>
      </c>
      <c r="F93">
        <v>0</v>
      </c>
      <c r="G93" s="10">
        <f t="shared" si="9"/>
        <v>5.8717948717948714</v>
      </c>
      <c r="H93" s="10">
        <f t="shared" si="10"/>
        <v>29.25</v>
      </c>
      <c r="I93" s="10">
        <f t="shared" si="11"/>
        <v>28.625</v>
      </c>
      <c r="J93" s="3" t="s">
        <v>450</v>
      </c>
    </row>
    <row r="94" spans="1:10" x14ac:dyDescent="0.15">
      <c r="A94">
        <v>2021</v>
      </c>
      <c r="B94" s="25">
        <v>48</v>
      </c>
      <c r="C94">
        <v>4</v>
      </c>
      <c r="D94">
        <v>8</v>
      </c>
      <c r="E94">
        <v>281</v>
      </c>
      <c r="F94">
        <v>0</v>
      </c>
      <c r="G94" s="10">
        <f t="shared" si="9"/>
        <v>5.854166666666667</v>
      </c>
      <c r="H94" s="10">
        <f t="shared" si="10"/>
        <v>36</v>
      </c>
      <c r="I94" s="10">
        <f t="shared" si="11"/>
        <v>35.125</v>
      </c>
      <c r="J94" s="3" t="s">
        <v>471</v>
      </c>
    </row>
    <row r="95" spans="1:10" x14ac:dyDescent="0.15">
      <c r="A95">
        <v>2022</v>
      </c>
      <c r="B95">
        <v>58</v>
      </c>
      <c r="C95">
        <v>3</v>
      </c>
      <c r="D95">
        <v>16</v>
      </c>
      <c r="E95">
        <v>355</v>
      </c>
      <c r="F95">
        <v>0</v>
      </c>
      <c r="G95" s="10">
        <f>IF(ISERROR(E95/B95),"N/A",E95/B95)</f>
        <v>6.1206896551724137</v>
      </c>
      <c r="H95" s="10">
        <f>IF(ISERROR((B95*6)/D95),"N/A",(B95*6)/D95)</f>
        <v>21.75</v>
      </c>
      <c r="I95" s="10">
        <f>IF(ISERROR(E95/D95),"N/A",E95/D95)</f>
        <v>22.1875</v>
      </c>
      <c r="J95" s="3" t="s">
        <v>465</v>
      </c>
    </row>
    <row r="96" spans="1:10" x14ac:dyDescent="0.15">
      <c r="A96">
        <v>2023</v>
      </c>
      <c r="B96">
        <v>38.299999999999997</v>
      </c>
      <c r="C96">
        <v>5</v>
      </c>
      <c r="D96">
        <v>8</v>
      </c>
      <c r="E96">
        <v>202</v>
      </c>
      <c r="F96">
        <v>0</v>
      </c>
      <c r="G96" s="10">
        <f>IF(ISERROR(E96/B96),"N/A",E96/B96)</f>
        <v>5.2741514360313317</v>
      </c>
      <c r="H96" s="10">
        <f>IF(ISERROR((B96*6)/D96),"N/A",(B96*6)/D96)</f>
        <v>28.724999999999998</v>
      </c>
      <c r="I96" s="10">
        <f t="shared" ref="I96:I97" si="12">IF(ISERROR(E96/D96),"N/A",E96/D96)</f>
        <v>25.25</v>
      </c>
      <c r="J96" s="3" t="s">
        <v>505</v>
      </c>
    </row>
    <row r="97" spans="1:10" x14ac:dyDescent="0.15">
      <c r="A97">
        <v>2024</v>
      </c>
      <c r="B97">
        <v>56</v>
      </c>
      <c r="C97">
        <v>10</v>
      </c>
      <c r="D97">
        <v>15</v>
      </c>
      <c r="E97">
        <v>269</v>
      </c>
      <c r="F97">
        <v>0</v>
      </c>
      <c r="G97" s="10">
        <f t="shared" ref="G97" si="13">IF(ISERROR(E97/B97),"N/A",E97/B97)</f>
        <v>4.8035714285714288</v>
      </c>
      <c r="H97" s="10">
        <f t="shared" ref="H97" si="14">IF(ISERROR((B97*6)/D97),"N/A",(B97*6)/D97)</f>
        <v>22.4</v>
      </c>
      <c r="I97" s="10">
        <f t="shared" si="12"/>
        <v>17.933333333333334</v>
      </c>
      <c r="J97" s="3" t="s">
        <v>605</v>
      </c>
    </row>
    <row r="98" spans="1:10" x14ac:dyDescent="0.15">
      <c r="A98">
        <v>2025</v>
      </c>
      <c r="B98">
        <v>27</v>
      </c>
      <c r="C98">
        <v>0</v>
      </c>
      <c r="D98">
        <v>4</v>
      </c>
      <c r="E98">
        <v>212</v>
      </c>
      <c r="F98">
        <v>0</v>
      </c>
      <c r="G98" s="10">
        <f>IF(ISERROR(E98/B98),"N/A",E98/B98)</f>
        <v>7.8518518518518521</v>
      </c>
      <c r="H98" s="10">
        <f>IF(ISERROR((B98*6)/D98),"N/A",(B98*6)/D98)</f>
        <v>40.5</v>
      </c>
      <c r="I98" s="10">
        <f>IF(ISERROR(E98/D98),"N/A",E98/D98)</f>
        <v>53</v>
      </c>
      <c r="J98" s="3" t="s">
        <v>601</v>
      </c>
    </row>
    <row r="99" spans="1:10" x14ac:dyDescent="0.15">
      <c r="J99" s="9"/>
    </row>
    <row r="100" spans="1:10" x14ac:dyDescent="0.15">
      <c r="A100" t="s">
        <v>55</v>
      </c>
      <c r="B100" s="25">
        <f>SUM(B67:B99)</f>
        <v>1141.57</v>
      </c>
      <c r="C100">
        <f>SUM(C67:C99)</f>
        <v>120</v>
      </c>
      <c r="D100">
        <f>SUM(D67:D99)</f>
        <v>278</v>
      </c>
      <c r="E100">
        <f>SUM(E67:E99)</f>
        <v>5869</v>
      </c>
      <c r="F100">
        <f>SUM(F67:F99)</f>
        <v>4</v>
      </c>
      <c r="G100" s="1">
        <f>E100/B100</f>
        <v>5.1411652373485639</v>
      </c>
      <c r="H100" s="1">
        <f>(B100*6)/D100</f>
        <v>24.63820143884892</v>
      </c>
      <c r="I100" s="1">
        <f>E100/D100</f>
        <v>21.111510791366907</v>
      </c>
      <c r="J100" s="14" t="s">
        <v>10</v>
      </c>
    </row>
  </sheetData>
  <phoneticPr fontId="3" type="noConversion"/>
  <hyperlinks>
    <hyperlink ref="A1" location="'Overall ave'!A1" display="(back to front sheet)" xr:uid="{00000000-0004-0000-2100-000000000000}"/>
  </hyperlinks>
  <pageMargins left="0.75" right="0.75" top="1" bottom="1" header="0.5" footer="0.5"/>
  <pageSetup orientation="portrait" horizontalDpi="4294967292" verticalDpi="4294967292"/>
  <ignoredErrors>
    <ignoredError sqref="B4" formulaRange="1"/>
  </ignoredErrors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2DB3-B87E-324C-A860-4508AED37CEE}">
  <dimension ref="A1:N66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4" x14ac:dyDescent="0.15">
      <c r="A1" s="19" t="s">
        <v>164</v>
      </c>
    </row>
    <row r="2" spans="1:14" x14ac:dyDescent="0.15">
      <c r="A2" s="5" t="s">
        <v>456</v>
      </c>
      <c r="B2" s="5" t="s">
        <v>457</v>
      </c>
    </row>
    <row r="3" spans="1:14" x14ac:dyDescent="0.15">
      <c r="A3" s="5" t="s">
        <v>108</v>
      </c>
      <c r="B3" s="15"/>
      <c r="L3" s="5" t="s">
        <v>544</v>
      </c>
    </row>
    <row r="4" spans="1:14" hidden="1" x14ac:dyDescent="0.15">
      <c r="A4" s="9">
        <f>COUNTA(A7:A11)</f>
        <v>4</v>
      </c>
      <c r="B4" s="9">
        <f>COUNTA(A38:A41)</f>
        <v>3</v>
      </c>
      <c r="J4" s="9"/>
      <c r="K4" s="9"/>
      <c r="L4" s="9"/>
      <c r="M4" s="9"/>
      <c r="N4" s="9"/>
    </row>
    <row r="5" spans="1:14" x14ac:dyDescent="0.15">
      <c r="A5" s="9"/>
      <c r="N5" s="9"/>
    </row>
    <row r="6" spans="1:14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258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 t="s">
        <v>538</v>
      </c>
      <c r="M6" s="9" t="s">
        <v>553</v>
      </c>
      <c r="N6" s="9" t="s">
        <v>264</v>
      </c>
    </row>
    <row r="7" spans="1:14" x14ac:dyDescent="0.15">
      <c r="A7">
        <v>2022</v>
      </c>
      <c r="B7">
        <v>6</v>
      </c>
      <c r="C7">
        <v>4</v>
      </c>
      <c r="D7">
        <v>0</v>
      </c>
      <c r="E7">
        <v>0</v>
      </c>
      <c r="F7">
        <v>27</v>
      </c>
      <c r="G7">
        <v>0</v>
      </c>
      <c r="H7">
        <v>0</v>
      </c>
      <c r="I7" s="1">
        <f>IF(C7-D7=0,"--",F7/(C7-D7))</f>
        <v>6.75</v>
      </c>
      <c r="J7">
        <v>13</v>
      </c>
      <c r="K7" t="s">
        <v>388</v>
      </c>
      <c r="L7">
        <v>0</v>
      </c>
      <c r="M7">
        <v>0</v>
      </c>
      <c r="N7">
        <v>0</v>
      </c>
    </row>
    <row r="8" spans="1:14" x14ac:dyDescent="0.15">
      <c r="A8">
        <v>2023</v>
      </c>
      <c r="B8">
        <v>2</v>
      </c>
      <c r="C8">
        <v>2</v>
      </c>
      <c r="D8">
        <v>0</v>
      </c>
      <c r="E8">
        <v>0</v>
      </c>
      <c r="F8">
        <v>3</v>
      </c>
      <c r="G8">
        <v>0</v>
      </c>
      <c r="H8">
        <v>0</v>
      </c>
      <c r="I8" s="1">
        <f t="shared" ref="I8" si="0">IF(C8-D8=0,"--",F8/(C8-D8))</f>
        <v>1.5</v>
      </c>
      <c r="J8">
        <v>2</v>
      </c>
      <c r="K8" t="s">
        <v>388</v>
      </c>
      <c r="L8">
        <v>0</v>
      </c>
      <c r="M8">
        <v>0</v>
      </c>
      <c r="N8">
        <v>0</v>
      </c>
    </row>
    <row r="9" spans="1:14" x14ac:dyDescent="0.15">
      <c r="A9">
        <v>2024</v>
      </c>
      <c r="B9">
        <v>5</v>
      </c>
      <c r="C9">
        <v>4</v>
      </c>
      <c r="D9">
        <v>1</v>
      </c>
      <c r="E9">
        <v>1</v>
      </c>
      <c r="F9">
        <v>9</v>
      </c>
      <c r="G9">
        <v>0</v>
      </c>
      <c r="H9">
        <v>0</v>
      </c>
      <c r="I9" s="10">
        <f>IF(C9-D9=0,"--",F9/(C9-D9))</f>
        <v>3</v>
      </c>
      <c r="J9">
        <v>4</v>
      </c>
      <c r="K9" t="s">
        <v>388</v>
      </c>
      <c r="L9">
        <v>0</v>
      </c>
      <c r="M9">
        <v>0</v>
      </c>
      <c r="N9">
        <v>0</v>
      </c>
    </row>
    <row r="10" spans="1:14" x14ac:dyDescent="0.15">
      <c r="A10">
        <v>2025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s="10" t="str">
        <f>IF(C10-D10=0,"--",F10/(C10-D10))</f>
        <v>--</v>
      </c>
      <c r="J10">
        <v>0</v>
      </c>
      <c r="K10" t="s">
        <v>388</v>
      </c>
      <c r="L10">
        <v>0</v>
      </c>
      <c r="M10">
        <v>0</v>
      </c>
      <c r="N10">
        <f t="shared" ref="N10" si="1">SUM(L10:M10)</f>
        <v>0</v>
      </c>
    </row>
    <row r="11" spans="1:14" x14ac:dyDescent="0.15">
      <c r="I11" s="9"/>
    </row>
    <row r="12" spans="1:14" x14ac:dyDescent="0.15">
      <c r="A12" t="s">
        <v>142</v>
      </c>
      <c r="B12" s="9">
        <f t="shared" ref="B12:H12" si="2">SUM(B7:B11)</f>
        <v>14</v>
      </c>
      <c r="C12" s="9">
        <f t="shared" si="2"/>
        <v>10</v>
      </c>
      <c r="D12" s="9">
        <f t="shared" si="2"/>
        <v>1</v>
      </c>
      <c r="E12" s="9">
        <f t="shared" si="2"/>
        <v>1</v>
      </c>
      <c r="F12" s="9">
        <f t="shared" si="2"/>
        <v>39</v>
      </c>
      <c r="G12" s="9">
        <f t="shared" si="2"/>
        <v>0</v>
      </c>
      <c r="H12" s="9">
        <f t="shared" si="2"/>
        <v>0</v>
      </c>
      <c r="I12" s="1">
        <f>IF(ISERROR(F12/(C12-D12)),"",ROUND(F12/(C12-D12),3))</f>
        <v>4.3330000000000002</v>
      </c>
      <c r="J12">
        <f>MAX(J7:J11)</f>
        <v>13</v>
      </c>
      <c r="L12" s="9">
        <f t="shared" ref="L12:M12" si="3">SUM(L7:L11)</f>
        <v>0</v>
      </c>
      <c r="M12" s="9">
        <f t="shared" si="3"/>
        <v>0</v>
      </c>
      <c r="N12" s="9">
        <f>SUM(N7:N11)</f>
        <v>0</v>
      </c>
    </row>
    <row r="13" spans="1:14" x14ac:dyDescent="0.15">
      <c r="I13" s="1"/>
    </row>
    <row r="14" spans="1:14" x14ac:dyDescent="0.15">
      <c r="I14" s="1"/>
    </row>
    <row r="15" spans="1:14" x14ac:dyDescent="0.15">
      <c r="I15" s="1"/>
    </row>
    <row r="16" spans="1:14" x14ac:dyDescent="0.15">
      <c r="I16" s="1"/>
    </row>
    <row r="17" spans="9:9" x14ac:dyDescent="0.15">
      <c r="I17" s="1"/>
    </row>
    <row r="18" spans="9:9" x14ac:dyDescent="0.15">
      <c r="I18" s="1"/>
    </row>
    <row r="19" spans="9:9" x14ac:dyDescent="0.15">
      <c r="I19" s="1"/>
    </row>
    <row r="20" spans="9:9" x14ac:dyDescent="0.15">
      <c r="I20" s="1"/>
    </row>
    <row r="21" spans="9:9" x14ac:dyDescent="0.15">
      <c r="I21" s="1"/>
    </row>
    <row r="22" spans="9:9" x14ac:dyDescent="0.15">
      <c r="I22" s="1"/>
    </row>
    <row r="23" spans="9:9" x14ac:dyDescent="0.15">
      <c r="I23" s="1"/>
    </row>
    <row r="24" spans="9:9" x14ac:dyDescent="0.15">
      <c r="I24" s="1"/>
    </row>
    <row r="25" spans="9:9" x14ac:dyDescent="0.15">
      <c r="I25" s="1"/>
    </row>
    <row r="26" spans="9:9" x14ac:dyDescent="0.15">
      <c r="I26" s="1"/>
    </row>
    <row r="27" spans="9:9" x14ac:dyDescent="0.15">
      <c r="I27" s="1"/>
    </row>
    <row r="28" spans="9:9" x14ac:dyDescent="0.15">
      <c r="I28" s="1"/>
    </row>
    <row r="29" spans="9:9" x14ac:dyDescent="0.15">
      <c r="I29" s="1"/>
    </row>
    <row r="30" spans="9:9" x14ac:dyDescent="0.15">
      <c r="I30" s="1"/>
    </row>
    <row r="31" spans="9:9" x14ac:dyDescent="0.15">
      <c r="I31" s="1"/>
    </row>
    <row r="32" spans="9:9" x14ac:dyDescent="0.15">
      <c r="I32" s="1"/>
    </row>
    <row r="33" spans="1:10" x14ac:dyDescent="0.15">
      <c r="I33" s="1"/>
    </row>
    <row r="34" spans="1:10" x14ac:dyDescent="0.15">
      <c r="I34" s="1"/>
    </row>
    <row r="35" spans="1:10" x14ac:dyDescent="0.15">
      <c r="H35" s="10"/>
    </row>
    <row r="36" spans="1:10" x14ac:dyDescent="0.15">
      <c r="A36" s="5" t="s">
        <v>118</v>
      </c>
      <c r="B36"/>
      <c r="C36"/>
      <c r="D36"/>
      <c r="E36"/>
      <c r="F36" s="2"/>
      <c r="G36"/>
      <c r="H36" s="1"/>
      <c r="I36" s="1"/>
      <c r="J36" s="1"/>
    </row>
    <row r="37" spans="1:10" x14ac:dyDescent="0.15">
      <c r="A37" t="s">
        <v>99</v>
      </c>
      <c r="B37" t="s">
        <v>112</v>
      </c>
      <c r="C37" t="s">
        <v>59</v>
      </c>
      <c r="D37" t="s">
        <v>111</v>
      </c>
      <c r="E37" t="s">
        <v>34</v>
      </c>
      <c r="F37" t="s">
        <v>62</v>
      </c>
      <c r="G37" s="1" t="s">
        <v>115</v>
      </c>
      <c r="H37" s="1" t="s">
        <v>113</v>
      </c>
      <c r="I37" s="1" t="s">
        <v>114</v>
      </c>
      <c r="J37" s="14" t="s">
        <v>61</v>
      </c>
    </row>
    <row r="38" spans="1:10" x14ac:dyDescent="0.15">
      <c r="A38">
        <v>2022</v>
      </c>
      <c r="B38">
        <v>4</v>
      </c>
      <c r="C38">
        <v>0</v>
      </c>
      <c r="D38">
        <v>1</v>
      </c>
      <c r="E38">
        <v>34</v>
      </c>
      <c r="F38">
        <v>0</v>
      </c>
      <c r="G38" s="4">
        <f>IF(ISERROR(E38/B38),"N/A",E38/B38)</f>
        <v>8.5</v>
      </c>
      <c r="H38" s="4">
        <f>IF(ISERROR((B38*6)/D38),"N/A",(B38*6)/D38)</f>
        <v>24</v>
      </c>
      <c r="I38" s="4">
        <f>IF(ISERROR(E38/D38),"N/A",E38/D38)</f>
        <v>34</v>
      </c>
      <c r="J38" s="3" t="s">
        <v>459</v>
      </c>
    </row>
    <row r="39" spans="1:10" x14ac:dyDescent="0.15">
      <c r="A39">
        <v>2023</v>
      </c>
      <c r="B39">
        <v>0</v>
      </c>
      <c r="C39">
        <v>0</v>
      </c>
      <c r="D39">
        <v>0</v>
      </c>
      <c r="E39">
        <v>0</v>
      </c>
      <c r="F39">
        <v>0</v>
      </c>
      <c r="G39" s="10" t="str">
        <f>IF(ISERROR(E39/B39),"N/A",E39/B39)</f>
        <v>N/A</v>
      </c>
      <c r="H39" s="10" t="str">
        <f>IF(ISERROR((B39*6)/D39),"N/A",(B39*6)/D39)</f>
        <v>N/A</v>
      </c>
      <c r="I39" s="10" t="str">
        <f t="shared" ref="I39:I40" si="4">IF(ISERROR(E39/D39),"N/A",E39/D39)</f>
        <v>N/A</v>
      </c>
      <c r="J39" s="3" t="s">
        <v>381</v>
      </c>
    </row>
    <row r="40" spans="1:10" x14ac:dyDescent="0.15">
      <c r="A40">
        <v>2024</v>
      </c>
      <c r="B40">
        <v>3</v>
      </c>
      <c r="C40">
        <v>0</v>
      </c>
      <c r="D40">
        <v>0</v>
      </c>
      <c r="E40">
        <v>50</v>
      </c>
      <c r="F40">
        <v>0</v>
      </c>
      <c r="G40" s="10">
        <f t="shared" ref="G40" si="5">IF(ISERROR(E40/B40),"N/A",E40/B40)</f>
        <v>16.666666666666668</v>
      </c>
      <c r="H40" s="10" t="str">
        <f t="shared" ref="H40" si="6">IF(ISERROR((B40*6)/D40),"N/A",(B40*6)/D40)</f>
        <v>N/A</v>
      </c>
      <c r="I40" s="10" t="str">
        <f t="shared" si="4"/>
        <v>N/A</v>
      </c>
      <c r="J40" s="3" t="s">
        <v>606</v>
      </c>
    </row>
    <row r="41" spans="1:10" x14ac:dyDescent="0.15">
      <c r="H41" s="10"/>
    </row>
    <row r="42" spans="1:10" x14ac:dyDescent="0.15">
      <c r="A42" t="s">
        <v>55</v>
      </c>
      <c r="B42" s="9">
        <f>SUM(B38:B41)</f>
        <v>7</v>
      </c>
      <c r="C42" s="9">
        <f>SUM(C38:C41)</f>
        <v>0</v>
      </c>
      <c r="D42" s="9">
        <f>SUM(D38:D41)</f>
        <v>1</v>
      </c>
      <c r="E42" s="9">
        <f>SUM(E38:E41)</f>
        <v>84</v>
      </c>
      <c r="F42" s="9">
        <f>SUM(F38:F41)</f>
        <v>0</v>
      </c>
      <c r="G42" s="4">
        <f>IF(ISERROR(E42/B42),"--",E42/B42)</f>
        <v>12</v>
      </c>
      <c r="H42" s="4">
        <f>IF(D42=0,"--",(B42*6)/D42)</f>
        <v>42</v>
      </c>
      <c r="I42" s="4">
        <f>IF(D42=0,"--",E42/D42)</f>
        <v>84</v>
      </c>
      <c r="J42" s="3" t="s">
        <v>223</v>
      </c>
    </row>
    <row r="43" spans="1:10" x14ac:dyDescent="0.15">
      <c r="H43" s="10"/>
    </row>
    <row r="44" spans="1:10" x14ac:dyDescent="0.15">
      <c r="H44" s="10"/>
    </row>
    <row r="45" spans="1:10" x14ac:dyDescent="0.15">
      <c r="H45" s="10"/>
    </row>
    <row r="46" spans="1:10" x14ac:dyDescent="0.15">
      <c r="H46" s="10"/>
    </row>
    <row r="47" spans="1:10" x14ac:dyDescent="0.15">
      <c r="H47" s="10"/>
    </row>
    <row r="48" spans="1:10" x14ac:dyDescent="0.15">
      <c r="H48" s="10"/>
    </row>
    <row r="49" spans="1:9" x14ac:dyDescent="0.15">
      <c r="H49" s="10"/>
    </row>
    <row r="50" spans="1:9" x14ac:dyDescent="0.15">
      <c r="H50" s="10"/>
    </row>
    <row r="51" spans="1:9" x14ac:dyDescent="0.15">
      <c r="H51" s="10"/>
    </row>
    <row r="52" spans="1:9" x14ac:dyDescent="0.15">
      <c r="H52" s="10"/>
    </row>
    <row r="53" spans="1:9" x14ac:dyDescent="0.15">
      <c r="H53" s="10"/>
    </row>
    <row r="54" spans="1:9" x14ac:dyDescent="0.15">
      <c r="H54" s="10"/>
    </row>
    <row r="55" spans="1:9" x14ac:dyDescent="0.15">
      <c r="H55" s="10"/>
    </row>
    <row r="58" spans="1:9" x14ac:dyDescent="0.15">
      <c r="A58" s="5"/>
    </row>
    <row r="59" spans="1:9" x14ac:dyDescent="0.15">
      <c r="A59" s="5"/>
    </row>
    <row r="60" spans="1:9" x14ac:dyDescent="0.15">
      <c r="B60"/>
      <c r="C60"/>
      <c r="D60"/>
      <c r="E60"/>
      <c r="F60"/>
      <c r="G60" s="1"/>
      <c r="H60" s="1"/>
      <c r="I60" s="1"/>
    </row>
    <row r="61" spans="1:9" x14ac:dyDescent="0.15">
      <c r="B61"/>
      <c r="C61"/>
      <c r="D61"/>
      <c r="E61"/>
      <c r="F61"/>
      <c r="G61" s="10"/>
      <c r="H61" s="10"/>
      <c r="I61" s="10"/>
    </row>
    <row r="62" spans="1:9" x14ac:dyDescent="0.15">
      <c r="B62"/>
      <c r="C62"/>
      <c r="D62"/>
      <c r="E62"/>
      <c r="F62"/>
      <c r="G62" s="10"/>
      <c r="H62" s="10"/>
      <c r="I62" s="10"/>
    </row>
    <row r="63" spans="1:9" x14ac:dyDescent="0.15">
      <c r="B63"/>
      <c r="C63"/>
      <c r="D63"/>
      <c r="E63"/>
      <c r="F63"/>
      <c r="G63" s="10"/>
      <c r="H63" s="10"/>
      <c r="I63" s="10"/>
    </row>
    <row r="64" spans="1:9" x14ac:dyDescent="0.15">
      <c r="B64"/>
      <c r="C64"/>
      <c r="D64"/>
      <c r="E64"/>
      <c r="F64"/>
      <c r="G64" s="10"/>
      <c r="H64" s="10"/>
      <c r="I64" s="10"/>
    </row>
    <row r="65" spans="2:9" x14ac:dyDescent="0.15">
      <c r="B65"/>
      <c r="C65"/>
      <c r="D65"/>
      <c r="E65"/>
      <c r="F65"/>
      <c r="G65" s="1"/>
      <c r="H65" s="1"/>
      <c r="I65" s="1"/>
    </row>
    <row r="66" spans="2:9" x14ac:dyDescent="0.15">
      <c r="B66"/>
      <c r="C66"/>
      <c r="D66"/>
      <c r="E66"/>
      <c r="F66"/>
      <c r="G66" s="1"/>
      <c r="H66" s="1"/>
      <c r="I66" s="1"/>
    </row>
  </sheetData>
  <hyperlinks>
    <hyperlink ref="A1" location="'Overall ave'!A1" display="(back to front sheet)" xr:uid="{8BB7D71E-886D-DC4A-B684-9BAA96909EE2}"/>
  </hyperlinks>
  <pageMargins left="0.75" right="0.75" top="1" bottom="1" header="0.5" footer="0.5"/>
  <pageSetup orientation="portrait" horizontalDpi="4294967292" verticalDpi="429496729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1"/>
  <dimension ref="A1:N96"/>
  <sheetViews>
    <sheetView zoomScale="125" zoomScaleNormal="125" zoomScalePageLayoutView="125" workbookViewId="0"/>
  </sheetViews>
  <sheetFormatPr defaultColWidth="8.76171875" defaultRowHeight="12.75" x14ac:dyDescent="0.15"/>
  <cols>
    <col min="8" max="8" width="9.16796875" style="1" customWidth="1"/>
  </cols>
  <sheetData>
    <row r="1" spans="1:14" x14ac:dyDescent="0.15">
      <c r="A1" s="19" t="s">
        <v>164</v>
      </c>
    </row>
    <row r="2" spans="1:14" x14ac:dyDescent="0.15">
      <c r="A2" s="5" t="s">
        <v>41</v>
      </c>
      <c r="B2" s="5" t="s">
        <v>127</v>
      </c>
    </row>
    <row r="3" spans="1:14" x14ac:dyDescent="0.15">
      <c r="A3" s="5" t="s">
        <v>108</v>
      </c>
      <c r="B3" s="5"/>
      <c r="L3" s="5" t="s">
        <v>544</v>
      </c>
    </row>
    <row r="4" spans="1:14" hidden="1" x14ac:dyDescent="0.15">
      <c r="A4" s="9">
        <f>COUNTA(A7:A37)</f>
        <v>30</v>
      </c>
      <c r="B4" s="9">
        <f>COUNTA(A65:A95)</f>
        <v>30</v>
      </c>
      <c r="C4" s="9"/>
      <c r="D4" s="9"/>
      <c r="E4" s="9"/>
      <c r="F4" s="9"/>
      <c r="G4" s="9"/>
      <c r="H4" s="9"/>
      <c r="J4" s="9"/>
      <c r="K4" s="9"/>
      <c r="L4" s="9"/>
      <c r="M4" s="9"/>
      <c r="N4" s="9"/>
    </row>
    <row r="5" spans="1:14" x14ac:dyDescent="0.15">
      <c r="A5" s="9"/>
      <c r="B5" s="9"/>
      <c r="C5" s="9"/>
      <c r="D5" s="9"/>
      <c r="E5" s="9"/>
      <c r="F5" s="9"/>
      <c r="G5" s="9"/>
      <c r="H5" s="9"/>
      <c r="L5" s="9"/>
    </row>
    <row r="6" spans="1:14" x14ac:dyDescent="0.15">
      <c r="A6" t="s">
        <v>99</v>
      </c>
      <c r="B6" t="s">
        <v>31</v>
      </c>
      <c r="C6" t="s">
        <v>32</v>
      </c>
      <c r="D6" t="s">
        <v>33</v>
      </c>
      <c r="E6" t="s">
        <v>259</v>
      </c>
      <c r="F6" t="s">
        <v>34</v>
      </c>
      <c r="G6" t="s">
        <v>22</v>
      </c>
      <c r="H6" t="s">
        <v>35</v>
      </c>
      <c r="I6" s="1" t="s">
        <v>36</v>
      </c>
      <c r="J6" t="s">
        <v>195</v>
      </c>
      <c r="K6" t="s">
        <v>257</v>
      </c>
      <c r="L6" t="s">
        <v>538</v>
      </c>
      <c r="M6" t="s">
        <v>539</v>
      </c>
      <c r="N6" t="s">
        <v>264</v>
      </c>
    </row>
    <row r="7" spans="1:14" x14ac:dyDescent="0.15">
      <c r="A7">
        <v>1996</v>
      </c>
      <c r="B7">
        <v>14</v>
      </c>
      <c r="C7">
        <v>12</v>
      </c>
      <c r="D7">
        <v>2</v>
      </c>
      <c r="E7">
        <v>0</v>
      </c>
      <c r="F7">
        <v>139</v>
      </c>
      <c r="G7">
        <v>0</v>
      </c>
      <c r="H7">
        <v>0</v>
      </c>
      <c r="I7" s="1">
        <f t="shared" ref="I7:I26" si="0">IF(C7=0,"",ROUND(F7/(C7-D7),3))</f>
        <v>13.9</v>
      </c>
      <c r="J7">
        <v>39</v>
      </c>
      <c r="K7" t="s">
        <v>335</v>
      </c>
      <c r="N7">
        <v>3</v>
      </c>
    </row>
    <row r="8" spans="1:14" x14ac:dyDescent="0.15">
      <c r="A8">
        <v>1997</v>
      </c>
      <c r="B8">
        <v>12</v>
      </c>
      <c r="C8">
        <v>12</v>
      </c>
      <c r="D8">
        <v>5</v>
      </c>
      <c r="E8">
        <v>0</v>
      </c>
      <c r="F8">
        <v>98</v>
      </c>
      <c r="G8">
        <v>0</v>
      </c>
      <c r="H8">
        <v>0</v>
      </c>
      <c r="I8" s="1">
        <f t="shared" si="0"/>
        <v>14</v>
      </c>
      <c r="J8">
        <v>27</v>
      </c>
      <c r="K8" t="s">
        <v>335</v>
      </c>
      <c r="N8">
        <v>5</v>
      </c>
    </row>
    <row r="9" spans="1:14" x14ac:dyDescent="0.15">
      <c r="A9">
        <v>1998</v>
      </c>
      <c r="B9">
        <v>18</v>
      </c>
      <c r="C9">
        <v>17</v>
      </c>
      <c r="D9">
        <v>4</v>
      </c>
      <c r="E9">
        <v>1</v>
      </c>
      <c r="F9">
        <v>217</v>
      </c>
      <c r="G9">
        <v>0</v>
      </c>
      <c r="H9">
        <v>1</v>
      </c>
      <c r="I9" s="1">
        <f t="shared" si="0"/>
        <v>16.692</v>
      </c>
      <c r="J9">
        <v>63</v>
      </c>
      <c r="N9">
        <v>5</v>
      </c>
    </row>
    <row r="10" spans="1:14" x14ac:dyDescent="0.15">
      <c r="A10">
        <v>1999</v>
      </c>
      <c r="B10">
        <v>18</v>
      </c>
      <c r="C10">
        <v>16</v>
      </c>
      <c r="D10">
        <v>2</v>
      </c>
      <c r="E10">
        <v>0</v>
      </c>
      <c r="F10">
        <v>169</v>
      </c>
      <c r="G10">
        <v>0</v>
      </c>
      <c r="H10">
        <v>0</v>
      </c>
      <c r="I10" s="1">
        <f t="shared" si="0"/>
        <v>12.071</v>
      </c>
      <c r="J10">
        <v>35</v>
      </c>
      <c r="K10" t="s">
        <v>335</v>
      </c>
      <c r="N10">
        <v>6</v>
      </c>
    </row>
    <row r="11" spans="1:14" x14ac:dyDescent="0.15">
      <c r="A11">
        <v>2000</v>
      </c>
      <c r="B11">
        <v>11</v>
      </c>
      <c r="C11">
        <v>10</v>
      </c>
      <c r="D11">
        <v>0</v>
      </c>
      <c r="E11">
        <v>1</v>
      </c>
      <c r="F11">
        <v>59</v>
      </c>
      <c r="G11">
        <v>0</v>
      </c>
      <c r="H11">
        <v>0</v>
      </c>
      <c r="I11" s="1">
        <f t="shared" si="0"/>
        <v>5.9</v>
      </c>
      <c r="J11">
        <v>20</v>
      </c>
      <c r="N11">
        <v>2</v>
      </c>
    </row>
    <row r="12" spans="1:14" x14ac:dyDescent="0.15">
      <c r="A12">
        <v>2001</v>
      </c>
      <c r="B12">
        <v>13</v>
      </c>
      <c r="C12">
        <v>9</v>
      </c>
      <c r="D12">
        <v>1</v>
      </c>
      <c r="E12">
        <v>1</v>
      </c>
      <c r="F12">
        <v>129</v>
      </c>
      <c r="G12">
        <v>0</v>
      </c>
      <c r="H12">
        <v>0</v>
      </c>
      <c r="I12" s="1">
        <f t="shared" si="0"/>
        <v>16.125</v>
      </c>
      <c r="J12">
        <v>48</v>
      </c>
      <c r="N12">
        <v>0</v>
      </c>
    </row>
    <row r="13" spans="1:14" x14ac:dyDescent="0.15">
      <c r="A13">
        <v>2002</v>
      </c>
      <c r="B13">
        <v>8</v>
      </c>
      <c r="C13">
        <v>8</v>
      </c>
      <c r="D13">
        <v>2</v>
      </c>
      <c r="E13">
        <v>0</v>
      </c>
      <c r="F13">
        <v>116</v>
      </c>
      <c r="G13">
        <v>0</v>
      </c>
      <c r="H13">
        <v>0</v>
      </c>
      <c r="I13" s="1">
        <f t="shared" si="0"/>
        <v>19.332999999999998</v>
      </c>
      <c r="J13">
        <v>43</v>
      </c>
      <c r="K13" t="s">
        <v>335</v>
      </c>
      <c r="N13">
        <v>1</v>
      </c>
    </row>
    <row r="14" spans="1:14" x14ac:dyDescent="0.15">
      <c r="A14">
        <v>2003</v>
      </c>
      <c r="B14">
        <v>13</v>
      </c>
      <c r="C14">
        <v>8</v>
      </c>
      <c r="D14">
        <v>3</v>
      </c>
      <c r="E14">
        <v>0</v>
      </c>
      <c r="F14">
        <v>167</v>
      </c>
      <c r="G14">
        <v>0</v>
      </c>
      <c r="H14">
        <v>0</v>
      </c>
      <c r="I14" s="1">
        <f t="shared" si="0"/>
        <v>33.4</v>
      </c>
      <c r="J14">
        <v>40</v>
      </c>
      <c r="N14">
        <v>4</v>
      </c>
    </row>
    <row r="15" spans="1:14" x14ac:dyDescent="0.15">
      <c r="A15">
        <v>2004</v>
      </c>
      <c r="B15">
        <v>15</v>
      </c>
      <c r="C15">
        <v>13</v>
      </c>
      <c r="D15">
        <v>1</v>
      </c>
      <c r="E15">
        <v>1</v>
      </c>
      <c r="F15">
        <v>224</v>
      </c>
      <c r="G15">
        <v>0</v>
      </c>
      <c r="H15">
        <v>1</v>
      </c>
      <c r="I15" s="1">
        <f t="shared" si="0"/>
        <v>18.667000000000002</v>
      </c>
      <c r="J15">
        <v>50</v>
      </c>
      <c r="N15">
        <v>3</v>
      </c>
    </row>
    <row r="16" spans="1:14" x14ac:dyDescent="0.15">
      <c r="A16">
        <v>2005</v>
      </c>
      <c r="B16">
        <v>18</v>
      </c>
      <c r="C16">
        <v>14</v>
      </c>
      <c r="D16">
        <v>4</v>
      </c>
      <c r="E16">
        <v>3</v>
      </c>
      <c r="F16">
        <v>145</v>
      </c>
      <c r="G16">
        <v>0</v>
      </c>
      <c r="H16">
        <v>0</v>
      </c>
      <c r="I16" s="1">
        <f t="shared" si="0"/>
        <v>14.5</v>
      </c>
      <c r="J16">
        <v>38</v>
      </c>
      <c r="N16">
        <v>1</v>
      </c>
    </row>
    <row r="17" spans="1:14" x14ac:dyDescent="0.15">
      <c r="A17">
        <v>2006</v>
      </c>
      <c r="B17">
        <v>13</v>
      </c>
      <c r="C17">
        <v>12</v>
      </c>
      <c r="D17">
        <v>2</v>
      </c>
      <c r="E17">
        <v>0</v>
      </c>
      <c r="F17">
        <v>122</v>
      </c>
      <c r="G17">
        <v>0</v>
      </c>
      <c r="H17">
        <v>0</v>
      </c>
      <c r="I17" s="1">
        <f t="shared" si="0"/>
        <v>12.2</v>
      </c>
      <c r="J17" s="9">
        <v>38</v>
      </c>
      <c r="K17" t="s">
        <v>333</v>
      </c>
      <c r="N17">
        <v>2</v>
      </c>
    </row>
    <row r="18" spans="1:14" x14ac:dyDescent="0.15">
      <c r="A18">
        <v>2007</v>
      </c>
      <c r="B18" s="9">
        <v>14</v>
      </c>
      <c r="C18" s="9">
        <v>12</v>
      </c>
      <c r="D18" s="9">
        <v>4</v>
      </c>
      <c r="E18" s="9">
        <v>0</v>
      </c>
      <c r="F18" s="9">
        <v>194</v>
      </c>
      <c r="G18">
        <v>0</v>
      </c>
      <c r="H18">
        <v>0</v>
      </c>
      <c r="I18" s="1">
        <f t="shared" si="0"/>
        <v>24.25</v>
      </c>
      <c r="J18">
        <v>34</v>
      </c>
      <c r="N18">
        <v>4</v>
      </c>
    </row>
    <row r="19" spans="1:14" x14ac:dyDescent="0.15">
      <c r="A19">
        <v>2008</v>
      </c>
      <c r="B19" s="9">
        <v>15</v>
      </c>
      <c r="C19" s="9">
        <v>10</v>
      </c>
      <c r="D19" s="9">
        <v>3</v>
      </c>
      <c r="E19" s="9">
        <v>2</v>
      </c>
      <c r="F19" s="9">
        <v>139</v>
      </c>
      <c r="G19">
        <v>0</v>
      </c>
      <c r="H19">
        <v>0</v>
      </c>
      <c r="I19" s="1">
        <f t="shared" si="0"/>
        <v>19.856999999999999</v>
      </c>
      <c r="J19">
        <v>46</v>
      </c>
      <c r="N19">
        <v>2</v>
      </c>
    </row>
    <row r="20" spans="1:14" x14ac:dyDescent="0.15">
      <c r="A20">
        <v>2009</v>
      </c>
      <c r="B20" s="11">
        <v>12</v>
      </c>
      <c r="C20">
        <v>11</v>
      </c>
      <c r="D20">
        <v>2</v>
      </c>
      <c r="E20">
        <v>1</v>
      </c>
      <c r="F20">
        <v>100</v>
      </c>
      <c r="G20">
        <v>0</v>
      </c>
      <c r="H20">
        <v>0</v>
      </c>
      <c r="I20" s="1">
        <f t="shared" si="0"/>
        <v>11.111000000000001</v>
      </c>
      <c r="J20">
        <v>19</v>
      </c>
      <c r="N20">
        <v>1</v>
      </c>
    </row>
    <row r="21" spans="1:14" x14ac:dyDescent="0.15">
      <c r="A21">
        <v>2010</v>
      </c>
      <c r="B21">
        <v>17</v>
      </c>
      <c r="C21">
        <v>13</v>
      </c>
      <c r="D21">
        <v>0</v>
      </c>
      <c r="E21">
        <v>2</v>
      </c>
      <c r="F21">
        <v>225</v>
      </c>
      <c r="G21">
        <v>0</v>
      </c>
      <c r="H21">
        <v>0</v>
      </c>
      <c r="I21" s="1">
        <f t="shared" si="0"/>
        <v>17.308</v>
      </c>
      <c r="J21">
        <v>49</v>
      </c>
      <c r="N21">
        <v>7</v>
      </c>
    </row>
    <row r="22" spans="1:14" x14ac:dyDescent="0.15">
      <c r="A22">
        <v>2011</v>
      </c>
      <c r="B22">
        <v>15</v>
      </c>
      <c r="C22">
        <v>9</v>
      </c>
      <c r="D22">
        <v>3</v>
      </c>
      <c r="E22">
        <v>1</v>
      </c>
      <c r="F22">
        <v>110</v>
      </c>
      <c r="G22">
        <v>0</v>
      </c>
      <c r="H22">
        <v>0</v>
      </c>
      <c r="I22" s="1">
        <f t="shared" si="0"/>
        <v>18.332999999999998</v>
      </c>
      <c r="J22">
        <v>37</v>
      </c>
      <c r="L22">
        <v>0</v>
      </c>
      <c r="M22">
        <v>0</v>
      </c>
      <c r="N22">
        <v>0</v>
      </c>
    </row>
    <row r="23" spans="1:14" x14ac:dyDescent="0.15">
      <c r="A23">
        <v>2012</v>
      </c>
      <c r="B23">
        <v>8</v>
      </c>
      <c r="C23">
        <v>6</v>
      </c>
      <c r="D23">
        <v>1</v>
      </c>
      <c r="E23">
        <v>1</v>
      </c>
      <c r="F23">
        <v>70</v>
      </c>
      <c r="G23">
        <v>0</v>
      </c>
      <c r="H23">
        <v>0</v>
      </c>
      <c r="I23" s="1">
        <f t="shared" si="0"/>
        <v>14</v>
      </c>
      <c r="J23">
        <v>20</v>
      </c>
      <c r="L23">
        <v>0</v>
      </c>
      <c r="M23">
        <v>1</v>
      </c>
      <c r="N23">
        <v>1</v>
      </c>
    </row>
    <row r="24" spans="1:14" x14ac:dyDescent="0.15">
      <c r="A24">
        <v>2013</v>
      </c>
      <c r="B24">
        <v>13</v>
      </c>
      <c r="C24">
        <v>5</v>
      </c>
      <c r="D24">
        <v>2</v>
      </c>
      <c r="E24">
        <v>0</v>
      </c>
      <c r="F24">
        <v>50</v>
      </c>
      <c r="G24">
        <v>0</v>
      </c>
      <c r="H24">
        <v>0</v>
      </c>
      <c r="I24" s="1">
        <f t="shared" si="0"/>
        <v>16.667000000000002</v>
      </c>
      <c r="J24">
        <v>19</v>
      </c>
      <c r="L24">
        <v>2</v>
      </c>
      <c r="M24">
        <v>0</v>
      </c>
      <c r="N24">
        <v>2</v>
      </c>
    </row>
    <row r="25" spans="1:14" x14ac:dyDescent="0.15">
      <c r="A25">
        <v>2014</v>
      </c>
      <c r="B25">
        <v>10</v>
      </c>
      <c r="C25">
        <v>6</v>
      </c>
      <c r="D25">
        <v>2</v>
      </c>
      <c r="E25">
        <v>0</v>
      </c>
      <c r="F25">
        <v>44</v>
      </c>
      <c r="G25">
        <v>0</v>
      </c>
      <c r="H25">
        <v>0</v>
      </c>
      <c r="I25" s="1">
        <f t="shared" si="0"/>
        <v>11</v>
      </c>
      <c r="J25">
        <v>23</v>
      </c>
      <c r="L25">
        <v>1</v>
      </c>
      <c r="M25">
        <v>0</v>
      </c>
      <c r="N25">
        <v>1</v>
      </c>
    </row>
    <row r="26" spans="1:14" x14ac:dyDescent="0.15">
      <c r="A26">
        <v>2015</v>
      </c>
      <c r="B26">
        <v>11</v>
      </c>
      <c r="C26">
        <v>6</v>
      </c>
      <c r="D26">
        <v>1</v>
      </c>
      <c r="E26">
        <v>1</v>
      </c>
      <c r="F26">
        <v>43</v>
      </c>
      <c r="G26">
        <v>0</v>
      </c>
      <c r="H26">
        <v>0</v>
      </c>
      <c r="I26" s="1">
        <f t="shared" si="0"/>
        <v>8.6</v>
      </c>
      <c r="J26">
        <v>14</v>
      </c>
      <c r="L26">
        <v>3</v>
      </c>
      <c r="M26">
        <v>1</v>
      </c>
      <c r="N26">
        <v>4</v>
      </c>
    </row>
    <row r="27" spans="1:14" x14ac:dyDescent="0.15">
      <c r="A27">
        <v>2016</v>
      </c>
      <c r="B27">
        <v>14</v>
      </c>
      <c r="C27">
        <v>7</v>
      </c>
      <c r="D27">
        <v>3</v>
      </c>
      <c r="E27">
        <v>0</v>
      </c>
      <c r="F27">
        <v>106</v>
      </c>
      <c r="G27">
        <v>0</v>
      </c>
      <c r="H27">
        <v>1</v>
      </c>
      <c r="I27" s="10">
        <f t="shared" ref="I27:I32" si="1">IF(C27-D27=0,"--",F27/(C27-D27))</f>
        <v>26.5</v>
      </c>
      <c r="J27">
        <v>54</v>
      </c>
      <c r="L27">
        <v>4</v>
      </c>
      <c r="M27">
        <v>0</v>
      </c>
      <c r="N27">
        <v>4</v>
      </c>
    </row>
    <row r="28" spans="1:14" x14ac:dyDescent="0.15">
      <c r="A28">
        <v>2017</v>
      </c>
      <c r="B28">
        <v>11</v>
      </c>
      <c r="C28">
        <v>8</v>
      </c>
      <c r="D28">
        <v>2</v>
      </c>
      <c r="E28">
        <v>1</v>
      </c>
      <c r="F28">
        <v>56</v>
      </c>
      <c r="G28">
        <v>0</v>
      </c>
      <c r="H28">
        <v>0</v>
      </c>
      <c r="I28" s="1">
        <f t="shared" si="1"/>
        <v>9.3333333333333339</v>
      </c>
      <c r="J28">
        <v>15</v>
      </c>
      <c r="L28">
        <v>1</v>
      </c>
      <c r="M28">
        <v>1</v>
      </c>
      <c r="N28">
        <v>0</v>
      </c>
    </row>
    <row r="29" spans="1:14" x14ac:dyDescent="0.15">
      <c r="A29">
        <v>2018</v>
      </c>
      <c r="B29">
        <v>10</v>
      </c>
      <c r="C29">
        <v>6</v>
      </c>
      <c r="D29">
        <v>2</v>
      </c>
      <c r="E29">
        <v>3</v>
      </c>
      <c r="F29">
        <v>18</v>
      </c>
      <c r="G29">
        <v>0</v>
      </c>
      <c r="H29">
        <v>0</v>
      </c>
      <c r="I29" s="1">
        <f t="shared" si="1"/>
        <v>4.5</v>
      </c>
      <c r="J29">
        <v>9</v>
      </c>
      <c r="L29">
        <v>2</v>
      </c>
      <c r="M29">
        <v>1</v>
      </c>
      <c r="N29">
        <v>0</v>
      </c>
    </row>
    <row r="30" spans="1:14" x14ac:dyDescent="0.15">
      <c r="A30">
        <v>2019</v>
      </c>
      <c r="B30">
        <v>9</v>
      </c>
      <c r="C30">
        <v>5</v>
      </c>
      <c r="D30">
        <v>1</v>
      </c>
      <c r="E30">
        <v>2</v>
      </c>
      <c r="F30">
        <v>13</v>
      </c>
      <c r="G30">
        <v>0</v>
      </c>
      <c r="H30">
        <v>0</v>
      </c>
      <c r="I30" s="10">
        <f t="shared" si="1"/>
        <v>3.25</v>
      </c>
      <c r="J30">
        <v>9</v>
      </c>
      <c r="L30">
        <v>0</v>
      </c>
      <c r="M30">
        <v>0</v>
      </c>
      <c r="N30">
        <v>0</v>
      </c>
    </row>
    <row r="31" spans="1:14" x14ac:dyDescent="0.15">
      <c r="A31">
        <v>2020</v>
      </c>
      <c r="B31">
        <v>3</v>
      </c>
      <c r="C31">
        <v>3</v>
      </c>
      <c r="D31">
        <v>2</v>
      </c>
      <c r="E31">
        <v>0</v>
      </c>
      <c r="F31">
        <v>30</v>
      </c>
      <c r="G31">
        <v>0</v>
      </c>
      <c r="H31">
        <v>0</v>
      </c>
      <c r="I31" s="1">
        <f t="shared" si="1"/>
        <v>30</v>
      </c>
      <c r="J31">
        <v>28</v>
      </c>
      <c r="K31" t="s">
        <v>26</v>
      </c>
      <c r="L31">
        <v>0</v>
      </c>
      <c r="M31">
        <v>0</v>
      </c>
      <c r="N31">
        <v>0</v>
      </c>
    </row>
    <row r="32" spans="1:14" x14ac:dyDescent="0.15">
      <c r="A32">
        <v>2021</v>
      </c>
      <c r="B32">
        <v>10</v>
      </c>
      <c r="C32">
        <v>8</v>
      </c>
      <c r="D32">
        <v>0</v>
      </c>
      <c r="E32">
        <v>2</v>
      </c>
      <c r="F32">
        <v>145</v>
      </c>
      <c r="G32">
        <v>0</v>
      </c>
      <c r="H32">
        <v>1</v>
      </c>
      <c r="I32" s="1">
        <f t="shared" si="1"/>
        <v>18.125</v>
      </c>
      <c r="J32">
        <v>50</v>
      </c>
      <c r="K32" t="s">
        <v>388</v>
      </c>
      <c r="L32">
        <v>0</v>
      </c>
      <c r="M32">
        <v>0</v>
      </c>
      <c r="N32">
        <v>0</v>
      </c>
    </row>
    <row r="33" spans="1:14" x14ac:dyDescent="0.15">
      <c r="A33">
        <v>2022</v>
      </c>
      <c r="B33">
        <v>11</v>
      </c>
      <c r="C33">
        <v>5</v>
      </c>
      <c r="D33">
        <v>1</v>
      </c>
      <c r="E33">
        <v>2</v>
      </c>
      <c r="F33">
        <v>6</v>
      </c>
      <c r="G33">
        <v>0</v>
      </c>
      <c r="H33">
        <v>0</v>
      </c>
      <c r="I33" s="1">
        <f>IF(C33-D33=0,"--",F33/(C33-D33))</f>
        <v>1.5</v>
      </c>
      <c r="J33">
        <v>4</v>
      </c>
      <c r="K33" t="s">
        <v>388</v>
      </c>
      <c r="L33">
        <v>2</v>
      </c>
      <c r="M33">
        <v>0</v>
      </c>
      <c r="N33">
        <v>2</v>
      </c>
    </row>
    <row r="34" spans="1:14" x14ac:dyDescent="0.15">
      <c r="A34">
        <v>2023</v>
      </c>
      <c r="B34">
        <v>5</v>
      </c>
      <c r="C34">
        <v>2</v>
      </c>
      <c r="D34">
        <v>2</v>
      </c>
      <c r="E34">
        <v>0</v>
      </c>
      <c r="F34">
        <v>0</v>
      </c>
      <c r="G34">
        <v>0</v>
      </c>
      <c r="H34">
        <v>0</v>
      </c>
      <c r="I34" s="1" t="str">
        <f t="shared" ref="I34" si="2">IF(C34-D34=0,"--",F34/(C34-D34))</f>
        <v>--</v>
      </c>
      <c r="J34">
        <v>0</v>
      </c>
      <c r="K34" t="s">
        <v>335</v>
      </c>
      <c r="L34">
        <v>0</v>
      </c>
      <c r="M34">
        <v>0</v>
      </c>
      <c r="N34">
        <v>0</v>
      </c>
    </row>
    <row r="35" spans="1:14" x14ac:dyDescent="0.15">
      <c r="A35">
        <v>2024</v>
      </c>
      <c r="B35">
        <v>3</v>
      </c>
      <c r="C35">
        <v>1</v>
      </c>
      <c r="D35">
        <v>0</v>
      </c>
      <c r="E35">
        <v>0</v>
      </c>
      <c r="F35">
        <v>6</v>
      </c>
      <c r="G35">
        <v>0</v>
      </c>
      <c r="H35">
        <v>0</v>
      </c>
      <c r="I35" s="10">
        <f>IF(C35-D35=0,"--",F35/(C35-D35))</f>
        <v>6</v>
      </c>
      <c r="J35">
        <v>6</v>
      </c>
      <c r="K35" t="s">
        <v>388</v>
      </c>
      <c r="L35">
        <v>1</v>
      </c>
      <c r="M35">
        <v>0</v>
      </c>
      <c r="N35">
        <v>1</v>
      </c>
    </row>
    <row r="36" spans="1:14" x14ac:dyDescent="0.15">
      <c r="A36">
        <v>2025</v>
      </c>
      <c r="B36">
        <v>7</v>
      </c>
      <c r="C36">
        <v>5</v>
      </c>
      <c r="D36">
        <v>3</v>
      </c>
      <c r="E36">
        <v>1</v>
      </c>
      <c r="F36">
        <v>93</v>
      </c>
      <c r="G36">
        <v>0</v>
      </c>
      <c r="H36">
        <v>1</v>
      </c>
      <c r="I36" s="10">
        <f>IF(C36-D36=0,"--",F36/(C36-D36))</f>
        <v>46.5</v>
      </c>
      <c r="J36">
        <v>50</v>
      </c>
      <c r="K36" t="s">
        <v>335</v>
      </c>
      <c r="L36">
        <v>0</v>
      </c>
      <c r="M36">
        <v>0</v>
      </c>
      <c r="N36">
        <f t="shared" ref="N36" si="3">SUM(L36:M36)</f>
        <v>0</v>
      </c>
    </row>
    <row r="37" spans="1:14" x14ac:dyDescent="0.15">
      <c r="H37"/>
      <c r="I37" s="1"/>
    </row>
    <row r="38" spans="1:14" x14ac:dyDescent="0.15">
      <c r="A38" t="s">
        <v>55</v>
      </c>
      <c r="B38">
        <f t="shared" ref="B38:H38" si="4">SUM(B7:B37)</f>
        <v>351</v>
      </c>
      <c r="C38">
        <f t="shared" si="4"/>
        <v>259</v>
      </c>
      <c r="D38">
        <f t="shared" si="4"/>
        <v>60</v>
      </c>
      <c r="E38">
        <f t="shared" si="4"/>
        <v>26</v>
      </c>
      <c r="F38">
        <f t="shared" si="4"/>
        <v>3033</v>
      </c>
      <c r="G38">
        <f t="shared" si="4"/>
        <v>0</v>
      </c>
      <c r="H38">
        <f t="shared" si="4"/>
        <v>5</v>
      </c>
      <c r="I38" s="1">
        <f>F38/(C38-D38)</f>
        <v>15.241206030150753</v>
      </c>
      <c r="J38">
        <f>MAX(J7:J37)</f>
        <v>63</v>
      </c>
      <c r="L38">
        <f t="shared" ref="L38:M38" si="5">SUM(L7:L37)</f>
        <v>16</v>
      </c>
      <c r="M38">
        <f t="shared" si="5"/>
        <v>4</v>
      </c>
      <c r="N38">
        <f>SUM(N7:N37)</f>
        <v>61</v>
      </c>
    </row>
    <row r="63" spans="1:11" x14ac:dyDescent="0.15">
      <c r="A63" s="5" t="s">
        <v>118</v>
      </c>
      <c r="G63" s="2"/>
      <c r="H63"/>
      <c r="I63" s="1"/>
      <c r="J63" s="1"/>
      <c r="K63" s="1"/>
    </row>
    <row r="64" spans="1:11" x14ac:dyDescent="0.15">
      <c r="A64" s="3" t="s">
        <v>99</v>
      </c>
      <c r="B64" s="3" t="s">
        <v>112</v>
      </c>
      <c r="C64" s="3" t="s">
        <v>117</v>
      </c>
      <c r="D64" s="3" t="s">
        <v>111</v>
      </c>
      <c r="E64" s="3" t="s">
        <v>34</v>
      </c>
      <c r="F64" s="3" t="s">
        <v>62</v>
      </c>
      <c r="G64" s="4" t="s">
        <v>115</v>
      </c>
      <c r="H64" s="4" t="s">
        <v>113</v>
      </c>
      <c r="I64" s="4" t="s">
        <v>114</v>
      </c>
      <c r="J64" s="4" t="s">
        <v>61</v>
      </c>
    </row>
    <row r="65" spans="1:10" x14ac:dyDescent="0.15">
      <c r="A65">
        <v>1996</v>
      </c>
      <c r="B65">
        <v>81</v>
      </c>
      <c r="C65">
        <v>10</v>
      </c>
      <c r="D65">
        <v>19</v>
      </c>
      <c r="E65">
        <v>353</v>
      </c>
      <c r="G65" s="10">
        <f>IF(ISERROR(E65/B65),"N/A",E65/B65)</f>
        <v>4.3580246913580245</v>
      </c>
      <c r="H65" s="10">
        <f>IF(ISERROR((B65*6)/D65),"N/A",(B65*6)/D65)</f>
        <v>25.578947368421051</v>
      </c>
      <c r="I65" s="10">
        <f>IF(ISERROR(E65/D65),"N/A",E65/D65)</f>
        <v>18.578947368421051</v>
      </c>
      <c r="J65" s="14"/>
    </row>
    <row r="66" spans="1:10" x14ac:dyDescent="0.15">
      <c r="A66">
        <v>1997</v>
      </c>
      <c r="B66">
        <v>97</v>
      </c>
      <c r="C66">
        <v>17</v>
      </c>
      <c r="D66">
        <v>18</v>
      </c>
      <c r="E66">
        <v>375</v>
      </c>
      <c r="G66" s="10">
        <f t="shared" ref="G66:G85" si="6">IF(ISERROR(E66/B66),"N/A",E66/B66)</f>
        <v>3.865979381443299</v>
      </c>
      <c r="H66" s="10">
        <f t="shared" ref="H66:H85" si="7">IF(ISERROR((B66*6)/D66),"N/A",(B66*6)/D66)</f>
        <v>32.333333333333336</v>
      </c>
      <c r="I66" s="10">
        <f t="shared" ref="I66:I86" si="8">IF(ISERROR(E66/D66),"N/A",E66/D66)</f>
        <v>20.833333333333332</v>
      </c>
      <c r="J66" s="14"/>
    </row>
    <row r="67" spans="1:10" x14ac:dyDescent="0.15">
      <c r="A67">
        <v>1998</v>
      </c>
      <c r="B67">
        <v>86.5</v>
      </c>
      <c r="C67">
        <v>16</v>
      </c>
      <c r="D67">
        <v>14</v>
      </c>
      <c r="E67">
        <v>315</v>
      </c>
      <c r="G67" s="10">
        <f t="shared" si="6"/>
        <v>3.6416184971098264</v>
      </c>
      <c r="H67" s="10">
        <f t="shared" si="7"/>
        <v>37.071428571428569</v>
      </c>
      <c r="I67" s="10">
        <f t="shared" si="8"/>
        <v>22.5</v>
      </c>
      <c r="J67" s="3" t="s">
        <v>13</v>
      </c>
    </row>
    <row r="68" spans="1:10" x14ac:dyDescent="0.15">
      <c r="A68">
        <v>1999</v>
      </c>
      <c r="B68">
        <v>93.3</v>
      </c>
      <c r="C68">
        <v>16</v>
      </c>
      <c r="D68">
        <v>20</v>
      </c>
      <c r="E68">
        <v>340</v>
      </c>
      <c r="F68">
        <v>1</v>
      </c>
      <c r="G68" s="10">
        <f t="shared" si="6"/>
        <v>3.644158628081458</v>
      </c>
      <c r="H68" s="10">
        <f t="shared" si="7"/>
        <v>27.99</v>
      </c>
      <c r="I68" s="10">
        <f t="shared" si="8"/>
        <v>17</v>
      </c>
      <c r="J68" s="3" t="s">
        <v>6</v>
      </c>
    </row>
    <row r="69" spans="1:10" x14ac:dyDescent="0.15">
      <c r="A69">
        <v>2000</v>
      </c>
      <c r="B69">
        <v>76.099999999999994</v>
      </c>
      <c r="C69">
        <v>10</v>
      </c>
      <c r="D69">
        <v>20</v>
      </c>
      <c r="E69">
        <v>309</v>
      </c>
      <c r="F69">
        <v>1</v>
      </c>
      <c r="G69" s="10">
        <f t="shared" si="6"/>
        <v>4.0604467805519056</v>
      </c>
      <c r="H69" s="10">
        <f t="shared" si="7"/>
        <v>22.83</v>
      </c>
      <c r="I69" s="10">
        <f t="shared" si="8"/>
        <v>15.45</v>
      </c>
      <c r="J69" s="3" t="s">
        <v>3</v>
      </c>
    </row>
    <row r="70" spans="1:10" x14ac:dyDescent="0.15">
      <c r="A70">
        <v>2001</v>
      </c>
      <c r="B70">
        <v>128</v>
      </c>
      <c r="C70">
        <v>16</v>
      </c>
      <c r="D70">
        <v>22</v>
      </c>
      <c r="E70">
        <v>446</v>
      </c>
      <c r="F70">
        <v>1</v>
      </c>
      <c r="G70" s="10">
        <f t="shared" si="6"/>
        <v>3.484375</v>
      </c>
      <c r="H70" s="10">
        <f t="shared" si="7"/>
        <v>34.909090909090907</v>
      </c>
      <c r="I70" s="10">
        <f t="shared" si="8"/>
        <v>20.272727272727273</v>
      </c>
      <c r="J70" s="3" t="s">
        <v>94</v>
      </c>
    </row>
    <row r="71" spans="1:10" x14ac:dyDescent="0.15">
      <c r="A71">
        <v>2002</v>
      </c>
      <c r="B71">
        <v>63</v>
      </c>
      <c r="C71">
        <v>10</v>
      </c>
      <c r="D71">
        <v>8</v>
      </c>
      <c r="E71">
        <v>222</v>
      </c>
      <c r="G71" s="10">
        <f t="shared" si="6"/>
        <v>3.5238095238095237</v>
      </c>
      <c r="H71" s="10">
        <f t="shared" si="7"/>
        <v>47.25</v>
      </c>
      <c r="I71" s="10">
        <f t="shared" si="8"/>
        <v>27.75</v>
      </c>
      <c r="J71" s="3" t="s">
        <v>78</v>
      </c>
    </row>
    <row r="72" spans="1:10" x14ac:dyDescent="0.15">
      <c r="A72">
        <v>2003</v>
      </c>
      <c r="B72">
        <v>67.5</v>
      </c>
      <c r="C72">
        <v>9</v>
      </c>
      <c r="D72">
        <v>25</v>
      </c>
      <c r="E72">
        <v>271</v>
      </c>
      <c r="F72">
        <v>2</v>
      </c>
      <c r="G72" s="10">
        <f t="shared" si="6"/>
        <v>4.0148148148148151</v>
      </c>
      <c r="H72" s="10">
        <f t="shared" si="7"/>
        <v>16.2</v>
      </c>
      <c r="I72" s="10">
        <f t="shared" si="8"/>
        <v>10.84</v>
      </c>
      <c r="J72" s="3" t="s">
        <v>86</v>
      </c>
    </row>
    <row r="73" spans="1:10" x14ac:dyDescent="0.15">
      <c r="A73">
        <v>2004</v>
      </c>
      <c r="B73">
        <v>91.5</v>
      </c>
      <c r="C73">
        <v>10</v>
      </c>
      <c r="D73">
        <v>20</v>
      </c>
      <c r="E73">
        <v>455</v>
      </c>
      <c r="F73">
        <v>1</v>
      </c>
      <c r="G73" s="10">
        <f t="shared" si="6"/>
        <v>4.972677595628415</v>
      </c>
      <c r="H73" s="10">
        <f t="shared" si="7"/>
        <v>27.45</v>
      </c>
      <c r="I73" s="10">
        <f t="shared" si="8"/>
        <v>22.75</v>
      </c>
      <c r="J73" s="3" t="s">
        <v>85</v>
      </c>
    </row>
    <row r="74" spans="1:10" x14ac:dyDescent="0.15">
      <c r="A74">
        <v>2005</v>
      </c>
      <c r="B74">
        <v>79</v>
      </c>
      <c r="C74">
        <v>14</v>
      </c>
      <c r="D74">
        <v>18</v>
      </c>
      <c r="E74">
        <v>430</v>
      </c>
      <c r="G74" s="10">
        <f t="shared" si="6"/>
        <v>5.443037974683544</v>
      </c>
      <c r="H74" s="10">
        <f t="shared" si="7"/>
        <v>26.333333333333332</v>
      </c>
      <c r="I74" s="10">
        <f t="shared" si="8"/>
        <v>23.888888888888889</v>
      </c>
      <c r="J74" s="3" t="s">
        <v>77</v>
      </c>
    </row>
    <row r="75" spans="1:10" x14ac:dyDescent="0.15">
      <c r="A75">
        <v>2006</v>
      </c>
      <c r="B75">
        <v>52.2</v>
      </c>
      <c r="C75">
        <v>13</v>
      </c>
      <c r="D75">
        <v>10</v>
      </c>
      <c r="E75">
        <v>162</v>
      </c>
      <c r="G75" s="10">
        <f t="shared" si="6"/>
        <v>3.103448275862069</v>
      </c>
      <c r="H75" s="10">
        <f t="shared" si="7"/>
        <v>31.320000000000004</v>
      </c>
      <c r="I75" s="10">
        <f t="shared" si="8"/>
        <v>16.2</v>
      </c>
      <c r="J75" s="3" t="s">
        <v>67</v>
      </c>
    </row>
    <row r="76" spans="1:10" x14ac:dyDescent="0.15">
      <c r="A76">
        <v>2007</v>
      </c>
      <c r="B76">
        <v>103</v>
      </c>
      <c r="C76">
        <v>15</v>
      </c>
      <c r="D76">
        <v>21</v>
      </c>
      <c r="E76">
        <v>385</v>
      </c>
      <c r="G76" s="10">
        <f t="shared" si="6"/>
        <v>3.737864077669903</v>
      </c>
      <c r="H76" s="10">
        <f t="shared" si="7"/>
        <v>29.428571428571427</v>
      </c>
      <c r="I76" s="10">
        <f t="shared" si="8"/>
        <v>18.333333333333332</v>
      </c>
      <c r="J76" s="3" t="s">
        <v>18</v>
      </c>
    </row>
    <row r="77" spans="1:10" x14ac:dyDescent="0.15">
      <c r="A77">
        <v>2008</v>
      </c>
      <c r="B77">
        <v>99.2</v>
      </c>
      <c r="C77">
        <v>25</v>
      </c>
      <c r="D77">
        <v>27</v>
      </c>
      <c r="E77">
        <v>326</v>
      </c>
      <c r="F77">
        <v>1</v>
      </c>
      <c r="G77" s="10">
        <f t="shared" si="6"/>
        <v>3.286290322580645</v>
      </c>
      <c r="H77" s="10">
        <f t="shared" si="7"/>
        <v>22.044444444444448</v>
      </c>
      <c r="I77" s="10">
        <f t="shared" si="8"/>
        <v>12.074074074074074</v>
      </c>
      <c r="J77" s="3" t="s">
        <v>21</v>
      </c>
    </row>
    <row r="78" spans="1:10" x14ac:dyDescent="0.15">
      <c r="A78">
        <v>2009</v>
      </c>
      <c r="B78">
        <v>20</v>
      </c>
      <c r="C78">
        <v>2</v>
      </c>
      <c r="D78">
        <v>5</v>
      </c>
      <c r="E78">
        <v>83</v>
      </c>
      <c r="G78" s="10">
        <f t="shared" si="6"/>
        <v>4.1500000000000004</v>
      </c>
      <c r="H78" s="10">
        <f t="shared" si="7"/>
        <v>24</v>
      </c>
      <c r="I78" s="10">
        <f t="shared" si="8"/>
        <v>16.600000000000001</v>
      </c>
      <c r="J78" s="3" t="s">
        <v>23</v>
      </c>
    </row>
    <row r="79" spans="1:10" x14ac:dyDescent="0.15">
      <c r="A79">
        <v>2010</v>
      </c>
      <c r="B79">
        <v>50</v>
      </c>
      <c r="C79">
        <v>3</v>
      </c>
      <c r="D79">
        <v>16</v>
      </c>
      <c r="E79">
        <v>238</v>
      </c>
      <c r="F79">
        <v>1</v>
      </c>
      <c r="G79" s="10">
        <f t="shared" si="6"/>
        <v>4.76</v>
      </c>
      <c r="H79" s="10">
        <f t="shared" si="7"/>
        <v>18.75</v>
      </c>
      <c r="I79" s="10">
        <f t="shared" si="8"/>
        <v>14.875</v>
      </c>
      <c r="J79" s="3" t="s">
        <v>11</v>
      </c>
    </row>
    <row r="80" spans="1:10" x14ac:dyDescent="0.15">
      <c r="A80">
        <v>2011</v>
      </c>
      <c r="B80">
        <v>65</v>
      </c>
      <c r="C80">
        <v>12</v>
      </c>
      <c r="D80">
        <v>11</v>
      </c>
      <c r="E80">
        <v>287</v>
      </c>
      <c r="G80" s="10">
        <f t="shared" si="6"/>
        <v>4.4153846153846157</v>
      </c>
      <c r="H80" s="10">
        <f t="shared" si="7"/>
        <v>35.454545454545453</v>
      </c>
      <c r="I80" s="10">
        <f t="shared" si="8"/>
        <v>26.09090909090909</v>
      </c>
      <c r="J80" s="3" t="s">
        <v>128</v>
      </c>
    </row>
    <row r="81" spans="1:10" x14ac:dyDescent="0.15">
      <c r="A81">
        <v>2012</v>
      </c>
      <c r="B81">
        <v>34</v>
      </c>
      <c r="C81">
        <v>6</v>
      </c>
      <c r="D81">
        <v>6</v>
      </c>
      <c r="E81">
        <v>134</v>
      </c>
      <c r="G81" s="10">
        <f t="shared" si="6"/>
        <v>3.9411764705882355</v>
      </c>
      <c r="H81" s="10">
        <f t="shared" si="7"/>
        <v>34</v>
      </c>
      <c r="I81" s="10">
        <f t="shared" si="8"/>
        <v>22.333333333333332</v>
      </c>
      <c r="J81" s="3" t="s">
        <v>129</v>
      </c>
    </row>
    <row r="82" spans="1:10" x14ac:dyDescent="0.15">
      <c r="A82">
        <v>2013</v>
      </c>
      <c r="B82">
        <v>85.4</v>
      </c>
      <c r="C82">
        <v>14</v>
      </c>
      <c r="D82">
        <v>16</v>
      </c>
      <c r="E82">
        <v>327</v>
      </c>
      <c r="G82" s="10">
        <f t="shared" si="6"/>
        <v>3.8290398126463696</v>
      </c>
      <c r="H82" s="10">
        <f t="shared" si="7"/>
        <v>32.025000000000006</v>
      </c>
      <c r="I82" s="10">
        <f t="shared" si="8"/>
        <v>20.4375</v>
      </c>
      <c r="J82" s="3" t="s">
        <v>77</v>
      </c>
    </row>
    <row r="83" spans="1:10" x14ac:dyDescent="0.15">
      <c r="A83">
        <v>2014</v>
      </c>
      <c r="B83">
        <v>70.5</v>
      </c>
      <c r="C83">
        <v>10</v>
      </c>
      <c r="D83">
        <v>18</v>
      </c>
      <c r="E83">
        <v>282</v>
      </c>
      <c r="F83">
        <v>1</v>
      </c>
      <c r="G83" s="10">
        <f t="shared" si="6"/>
        <v>4</v>
      </c>
      <c r="H83" s="10">
        <f t="shared" si="7"/>
        <v>23.5</v>
      </c>
      <c r="I83" s="10">
        <f t="shared" si="8"/>
        <v>15.666666666666666</v>
      </c>
      <c r="J83" s="3" t="s">
        <v>234</v>
      </c>
    </row>
    <row r="84" spans="1:10" x14ac:dyDescent="0.15">
      <c r="A84">
        <v>2015</v>
      </c>
      <c r="B84">
        <v>71</v>
      </c>
      <c r="C84">
        <v>10</v>
      </c>
      <c r="D84">
        <v>17</v>
      </c>
      <c r="E84">
        <v>336</v>
      </c>
      <c r="G84" s="10">
        <f t="shared" si="6"/>
        <v>4.732394366197183</v>
      </c>
      <c r="H84" s="10">
        <f t="shared" si="7"/>
        <v>25.058823529411764</v>
      </c>
      <c r="I84" s="10">
        <f t="shared" si="8"/>
        <v>19.764705882352942</v>
      </c>
      <c r="J84" s="3" t="s">
        <v>242</v>
      </c>
    </row>
    <row r="85" spans="1:10" x14ac:dyDescent="0.15">
      <c r="A85">
        <v>2016</v>
      </c>
      <c r="B85" s="25">
        <v>76.3</v>
      </c>
      <c r="C85">
        <v>9</v>
      </c>
      <c r="D85">
        <v>14</v>
      </c>
      <c r="E85">
        <v>427</v>
      </c>
      <c r="F85">
        <v>4</v>
      </c>
      <c r="G85" s="10">
        <f t="shared" si="6"/>
        <v>5.5963302752293584</v>
      </c>
      <c r="H85" s="10">
        <f t="shared" si="7"/>
        <v>32.699999999999996</v>
      </c>
      <c r="I85" s="10">
        <f t="shared" si="8"/>
        <v>30.5</v>
      </c>
      <c r="J85" s="3" t="s">
        <v>128</v>
      </c>
    </row>
    <row r="86" spans="1:10" x14ac:dyDescent="0.15">
      <c r="A86">
        <v>2017</v>
      </c>
      <c r="B86">
        <v>59</v>
      </c>
      <c r="C86">
        <v>6</v>
      </c>
      <c r="D86">
        <v>13</v>
      </c>
      <c r="E86">
        <v>293</v>
      </c>
      <c r="F86">
        <v>0</v>
      </c>
      <c r="G86" s="1">
        <f t="shared" ref="G86:G91" si="9">IF(ISERROR(E86/B86),"N/A",E86/B86)</f>
        <v>4.9661016949152543</v>
      </c>
      <c r="H86" s="1">
        <f t="shared" ref="H86:H91" si="10">IF(ISERROR((B86*6)/D86),"N/A",(B86*6)/D86)</f>
        <v>27.23076923076923</v>
      </c>
      <c r="I86" s="1">
        <f t="shared" si="8"/>
        <v>22.53846153846154</v>
      </c>
      <c r="J86" s="3" t="s">
        <v>340</v>
      </c>
    </row>
    <row r="87" spans="1:10" x14ac:dyDescent="0.15">
      <c r="A87">
        <v>2018</v>
      </c>
      <c r="B87" s="11">
        <v>58</v>
      </c>
      <c r="C87">
        <v>13</v>
      </c>
      <c r="D87">
        <v>10</v>
      </c>
      <c r="E87">
        <v>252</v>
      </c>
      <c r="F87">
        <v>0</v>
      </c>
      <c r="G87" s="1">
        <f t="shared" si="9"/>
        <v>4.3448275862068968</v>
      </c>
      <c r="H87" s="1">
        <f t="shared" si="10"/>
        <v>34.799999999999997</v>
      </c>
      <c r="I87" s="1">
        <f>IF(ISERROR(E87/D87),"N/A",E87/D87)</f>
        <v>25.2</v>
      </c>
      <c r="J87" s="3" t="s">
        <v>368</v>
      </c>
    </row>
    <row r="88" spans="1:10" x14ac:dyDescent="0.15">
      <c r="A88">
        <v>2019</v>
      </c>
      <c r="B88">
        <v>55</v>
      </c>
      <c r="C88">
        <v>6</v>
      </c>
      <c r="D88">
        <v>10</v>
      </c>
      <c r="E88">
        <v>250</v>
      </c>
      <c r="F88">
        <v>0</v>
      </c>
      <c r="G88" s="10">
        <f t="shared" si="9"/>
        <v>4.5454545454545459</v>
      </c>
      <c r="H88" s="10">
        <f t="shared" si="10"/>
        <v>33</v>
      </c>
      <c r="I88" s="10">
        <f>IF(ISERROR(E88/D88),"N/A",E88/D88)</f>
        <v>25</v>
      </c>
      <c r="J88" s="3" t="s">
        <v>409</v>
      </c>
    </row>
    <row r="89" spans="1:10" x14ac:dyDescent="0.15">
      <c r="A89">
        <v>2020</v>
      </c>
      <c r="B89">
        <v>1</v>
      </c>
      <c r="C89">
        <v>0</v>
      </c>
      <c r="D89">
        <v>0</v>
      </c>
      <c r="E89">
        <v>4</v>
      </c>
      <c r="F89">
        <v>0</v>
      </c>
      <c r="G89" s="10">
        <f t="shared" si="9"/>
        <v>4</v>
      </c>
      <c r="H89" s="10" t="str">
        <f t="shared" si="10"/>
        <v>N/A</v>
      </c>
      <c r="I89" s="10" t="str">
        <f>IF(ISERROR(E89/D89),"N/A",E89/D89)</f>
        <v>N/A</v>
      </c>
      <c r="J89" s="3" t="s">
        <v>451</v>
      </c>
    </row>
    <row r="90" spans="1:10" x14ac:dyDescent="0.15">
      <c r="A90">
        <v>2021</v>
      </c>
      <c r="B90" s="25">
        <v>54</v>
      </c>
      <c r="C90">
        <v>10</v>
      </c>
      <c r="D90">
        <v>8</v>
      </c>
      <c r="E90">
        <v>297</v>
      </c>
      <c r="F90">
        <v>0</v>
      </c>
      <c r="G90" s="4">
        <f t="shared" si="9"/>
        <v>5.5</v>
      </c>
      <c r="H90" s="4">
        <f t="shared" si="10"/>
        <v>40.5</v>
      </c>
      <c r="I90" s="4">
        <f>IF(ISERROR(E90/D90),"N/A",E90/D90)</f>
        <v>37.125</v>
      </c>
      <c r="J90" s="3" t="s">
        <v>403</v>
      </c>
    </row>
    <row r="91" spans="1:10" x14ac:dyDescent="0.15">
      <c r="A91">
        <v>2022</v>
      </c>
      <c r="B91">
        <v>69</v>
      </c>
      <c r="C91">
        <v>10</v>
      </c>
      <c r="D91">
        <v>9</v>
      </c>
      <c r="E91">
        <v>294</v>
      </c>
      <c r="F91">
        <v>0</v>
      </c>
      <c r="G91" s="10">
        <f t="shared" si="9"/>
        <v>4.2608695652173916</v>
      </c>
      <c r="H91" s="10">
        <f t="shared" si="10"/>
        <v>46</v>
      </c>
      <c r="I91" s="10">
        <f>IF(ISERROR(E91/D91),"N/A",E91/D91)</f>
        <v>32.666666666666664</v>
      </c>
      <c r="J91" s="3" t="s">
        <v>450</v>
      </c>
    </row>
    <row r="92" spans="1:10" x14ac:dyDescent="0.15">
      <c r="A92">
        <v>2023</v>
      </c>
      <c r="B92">
        <v>18</v>
      </c>
      <c r="C92">
        <v>2</v>
      </c>
      <c r="D92">
        <v>2</v>
      </c>
      <c r="E92">
        <v>110</v>
      </c>
      <c r="F92">
        <v>0</v>
      </c>
      <c r="G92" s="10">
        <f>IF(ISERROR(E92/B92),"N/A",E92/B92)</f>
        <v>6.1111111111111107</v>
      </c>
      <c r="H92" s="10">
        <f>IF(ISERROR((B92*6)/D92),"N/A",(B92*6)/D92)</f>
        <v>54</v>
      </c>
      <c r="I92" s="10">
        <f t="shared" ref="I92:I93" si="11">IF(ISERROR(E92/D92),"N/A",E92/D92)</f>
        <v>55</v>
      </c>
      <c r="J92" s="3" t="s">
        <v>594</v>
      </c>
    </row>
    <row r="93" spans="1:10" x14ac:dyDescent="0.15">
      <c r="A93">
        <v>2024</v>
      </c>
      <c r="B93">
        <v>13</v>
      </c>
      <c r="C93">
        <v>1</v>
      </c>
      <c r="D93">
        <v>2</v>
      </c>
      <c r="E93">
        <v>84</v>
      </c>
      <c r="F93">
        <v>0</v>
      </c>
      <c r="G93" s="10">
        <f t="shared" ref="G93" si="12">IF(ISERROR(E93/B93),"N/A",E93/B93)</f>
        <v>6.4615384615384617</v>
      </c>
      <c r="H93" s="10">
        <f t="shared" ref="H93" si="13">IF(ISERROR((B93*6)/D93),"N/A",(B93*6)/D93)</f>
        <v>39</v>
      </c>
      <c r="I93" s="10">
        <f t="shared" si="11"/>
        <v>42</v>
      </c>
      <c r="J93" s="3" t="s">
        <v>607</v>
      </c>
    </row>
    <row r="94" spans="1:10" x14ac:dyDescent="0.15">
      <c r="A94">
        <v>2025</v>
      </c>
      <c r="B94">
        <v>11</v>
      </c>
      <c r="C94">
        <v>3</v>
      </c>
      <c r="D94">
        <v>1</v>
      </c>
      <c r="E94">
        <v>69</v>
      </c>
      <c r="F94">
        <v>0</v>
      </c>
      <c r="G94" s="10">
        <f>IF(ISERROR(E94/B94),"N/A",E94/B94)</f>
        <v>6.2727272727272725</v>
      </c>
      <c r="H94" s="10">
        <f>IF(ISERROR((B94*6)/D94),"N/A",(B94*6)/D94)</f>
        <v>66</v>
      </c>
      <c r="I94" s="10">
        <f>IF(ISERROR(E94/D94),"N/A",E94/D94)</f>
        <v>69</v>
      </c>
      <c r="J94" s="3" t="s">
        <v>612</v>
      </c>
    </row>
    <row r="95" spans="1:10" x14ac:dyDescent="0.15">
      <c r="F95" s="2"/>
      <c r="I95" s="1"/>
      <c r="J95" s="1"/>
    </row>
    <row r="96" spans="1:10" x14ac:dyDescent="0.15">
      <c r="A96" t="s">
        <v>55</v>
      </c>
      <c r="B96">
        <f>SUM(B65:B95)</f>
        <v>1927.5</v>
      </c>
      <c r="C96">
        <f>SUM(C65:C95)</f>
        <v>298</v>
      </c>
      <c r="D96">
        <f>SUM(D65:D95)</f>
        <v>400</v>
      </c>
      <c r="E96">
        <f>SUM(E65:E95)</f>
        <v>8156</v>
      </c>
      <c r="F96">
        <f>SUM(F65:F95)</f>
        <v>13</v>
      </c>
      <c r="G96" s="1">
        <f>E96/B96</f>
        <v>4.2313878080415046</v>
      </c>
      <c r="H96" s="1">
        <f>(B96*6)/D96</f>
        <v>28.912500000000001</v>
      </c>
      <c r="I96" s="1">
        <f>E96/D96</f>
        <v>20.39</v>
      </c>
      <c r="J96" s="3" t="s">
        <v>562</v>
      </c>
    </row>
  </sheetData>
  <phoneticPr fontId="3" type="noConversion"/>
  <hyperlinks>
    <hyperlink ref="A1" location="'Overall ave'!A1" display="(back to front sheet)" xr:uid="{00000000-0004-0000-2200-000000000000}"/>
  </hyperlinks>
  <pageMargins left="0.75" right="0.75" top="1" bottom="1" header="0.5" footer="0.5"/>
  <pageSetup orientation="portrait" horizontalDpi="4294967292" verticalDpi="4294967292"/>
  <ignoredErrors>
    <ignoredError sqref="I28:I29" formula="1"/>
  </ignoredErrors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L32"/>
  <sheetViews>
    <sheetView zoomScale="125" zoomScaleNormal="125" zoomScalePageLayoutView="125" workbookViewId="0"/>
  </sheetViews>
  <sheetFormatPr defaultColWidth="8.76171875" defaultRowHeight="12.75" x14ac:dyDescent="0.15"/>
  <cols>
    <col min="3" max="3" width="9.70703125" customWidth="1"/>
    <col min="11" max="11" width="7.01171875" bestFit="1" customWidth="1"/>
  </cols>
  <sheetData>
    <row r="1" spans="1:12" x14ac:dyDescent="0.15">
      <c r="A1" s="19" t="s">
        <v>164</v>
      </c>
      <c r="C1" t="s">
        <v>332</v>
      </c>
    </row>
    <row r="2" spans="1:12" x14ac:dyDescent="0.15">
      <c r="A2" s="5" t="s">
        <v>38</v>
      </c>
      <c r="B2" s="5" t="s">
        <v>119</v>
      </c>
      <c r="E2" s="9"/>
    </row>
    <row r="3" spans="1:12" x14ac:dyDescent="0.15">
      <c r="A3" s="5" t="s">
        <v>108</v>
      </c>
    </row>
    <row r="4" spans="1:12" hidden="1" x14ac:dyDescent="0.15">
      <c r="A4" s="9">
        <f>COUNTA(A7:A31)</f>
        <v>24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5</v>
      </c>
      <c r="L4" s="9">
        <v>7</v>
      </c>
    </row>
    <row r="5" spans="1:12" x14ac:dyDescent="0.15">
      <c r="A5" s="9"/>
      <c r="B5" s="9"/>
      <c r="C5" s="9"/>
      <c r="D5" s="9"/>
      <c r="E5" s="9"/>
      <c r="F5" s="9"/>
      <c r="G5" s="9"/>
      <c r="H5" s="9"/>
      <c r="J5" s="9"/>
      <c r="L5" s="9"/>
    </row>
    <row r="6" spans="1:12" x14ac:dyDescent="0.15">
      <c r="A6" t="s">
        <v>99</v>
      </c>
      <c r="B6" t="s">
        <v>31</v>
      </c>
      <c r="C6" t="s">
        <v>32</v>
      </c>
      <c r="D6" t="s">
        <v>33</v>
      </c>
      <c r="E6" t="s">
        <v>258</v>
      </c>
      <c r="F6" t="s">
        <v>34</v>
      </c>
      <c r="G6" t="s">
        <v>22</v>
      </c>
      <c r="H6" t="s">
        <v>35</v>
      </c>
      <c r="I6" t="s">
        <v>36</v>
      </c>
      <c r="J6" t="s">
        <v>195</v>
      </c>
      <c r="K6" s="9" t="s">
        <v>257</v>
      </c>
      <c r="L6" t="s">
        <v>264</v>
      </c>
    </row>
    <row r="7" spans="1:12" x14ac:dyDescent="0.15">
      <c r="A7">
        <v>1995</v>
      </c>
      <c r="B7">
        <v>6</v>
      </c>
      <c r="C7">
        <v>6</v>
      </c>
      <c r="D7">
        <v>1</v>
      </c>
      <c r="E7">
        <v>2</v>
      </c>
      <c r="F7">
        <v>53</v>
      </c>
      <c r="I7" s="1">
        <f t="shared" ref="I7:I27" si="0">IF(C7=0,"",ROUND(F7/(C7-D7),3))</f>
        <v>10.6</v>
      </c>
      <c r="J7">
        <v>24</v>
      </c>
      <c r="L7">
        <v>1</v>
      </c>
    </row>
    <row r="8" spans="1:12" x14ac:dyDescent="0.15">
      <c r="A8">
        <v>1996</v>
      </c>
      <c r="B8">
        <v>11</v>
      </c>
      <c r="C8">
        <v>7</v>
      </c>
      <c r="D8">
        <v>2</v>
      </c>
      <c r="F8">
        <v>178</v>
      </c>
      <c r="H8">
        <v>1</v>
      </c>
      <c r="I8" s="1">
        <f t="shared" si="0"/>
        <v>35.6</v>
      </c>
      <c r="J8">
        <v>51</v>
      </c>
      <c r="K8" t="s">
        <v>333</v>
      </c>
      <c r="L8">
        <v>2</v>
      </c>
    </row>
    <row r="9" spans="1:12" x14ac:dyDescent="0.15">
      <c r="A9">
        <v>1997</v>
      </c>
      <c r="B9">
        <v>9</v>
      </c>
      <c r="C9">
        <v>8</v>
      </c>
      <c r="D9">
        <v>0</v>
      </c>
      <c r="F9">
        <v>84</v>
      </c>
      <c r="I9" s="1">
        <f t="shared" si="0"/>
        <v>10.5</v>
      </c>
      <c r="J9">
        <v>32</v>
      </c>
      <c r="L9">
        <v>3</v>
      </c>
    </row>
    <row r="10" spans="1:12" x14ac:dyDescent="0.15">
      <c r="A10">
        <v>1998</v>
      </c>
      <c r="B10">
        <v>10</v>
      </c>
      <c r="C10">
        <v>9</v>
      </c>
      <c r="D10">
        <v>0</v>
      </c>
      <c r="E10">
        <v>0</v>
      </c>
      <c r="F10">
        <v>172</v>
      </c>
      <c r="H10">
        <v>1</v>
      </c>
      <c r="I10" s="1">
        <f t="shared" si="0"/>
        <v>19.111000000000001</v>
      </c>
      <c r="J10">
        <v>58</v>
      </c>
      <c r="L10">
        <v>1</v>
      </c>
    </row>
    <row r="11" spans="1:12" x14ac:dyDescent="0.15">
      <c r="A11">
        <v>1999</v>
      </c>
      <c r="B11">
        <v>4</v>
      </c>
      <c r="C11">
        <v>3</v>
      </c>
      <c r="D11">
        <v>0</v>
      </c>
      <c r="F11">
        <v>31</v>
      </c>
      <c r="I11" s="1">
        <f t="shared" si="0"/>
        <v>10.333</v>
      </c>
      <c r="J11">
        <v>30</v>
      </c>
      <c r="L11">
        <v>0</v>
      </c>
    </row>
    <row r="12" spans="1:12" x14ac:dyDescent="0.15">
      <c r="A12">
        <v>2000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 s="4" t="s">
        <v>484</v>
      </c>
      <c r="J12" s="3" t="s">
        <v>484</v>
      </c>
      <c r="L12">
        <v>0</v>
      </c>
    </row>
    <row r="13" spans="1:12" x14ac:dyDescent="0.15">
      <c r="A13">
        <v>2001</v>
      </c>
      <c r="B13">
        <v>10</v>
      </c>
      <c r="C13">
        <v>10</v>
      </c>
      <c r="D13">
        <v>0</v>
      </c>
      <c r="E13">
        <v>1</v>
      </c>
      <c r="F13">
        <v>268</v>
      </c>
      <c r="G13">
        <v>0</v>
      </c>
      <c r="H13">
        <v>1</v>
      </c>
      <c r="I13" s="1">
        <f t="shared" si="0"/>
        <v>26.8</v>
      </c>
      <c r="J13">
        <v>93</v>
      </c>
      <c r="L13">
        <v>4</v>
      </c>
    </row>
    <row r="14" spans="1:12" x14ac:dyDescent="0.15">
      <c r="A14">
        <v>2002</v>
      </c>
      <c r="B14">
        <v>7</v>
      </c>
      <c r="C14">
        <v>7</v>
      </c>
      <c r="D14">
        <v>0</v>
      </c>
      <c r="F14">
        <v>119</v>
      </c>
      <c r="H14">
        <v>1</v>
      </c>
      <c r="I14" s="1">
        <f t="shared" si="0"/>
        <v>17</v>
      </c>
      <c r="J14">
        <v>62</v>
      </c>
      <c r="L14">
        <v>0</v>
      </c>
    </row>
    <row r="15" spans="1:12" x14ac:dyDescent="0.15">
      <c r="A15">
        <v>2003</v>
      </c>
      <c r="B15">
        <v>15</v>
      </c>
      <c r="C15">
        <v>15</v>
      </c>
      <c r="D15">
        <v>2</v>
      </c>
      <c r="E15">
        <v>2</v>
      </c>
      <c r="F15">
        <v>269</v>
      </c>
      <c r="H15">
        <v>1</v>
      </c>
      <c r="I15" s="1">
        <f t="shared" si="0"/>
        <v>20.692</v>
      </c>
      <c r="J15">
        <v>88</v>
      </c>
      <c r="L15">
        <v>3</v>
      </c>
    </row>
    <row r="16" spans="1:12" x14ac:dyDescent="0.15">
      <c r="A16">
        <v>2004</v>
      </c>
      <c r="B16">
        <v>15</v>
      </c>
      <c r="C16">
        <v>14</v>
      </c>
      <c r="D16">
        <v>2</v>
      </c>
      <c r="E16">
        <v>0</v>
      </c>
      <c r="F16">
        <v>370</v>
      </c>
      <c r="H16">
        <v>3</v>
      </c>
      <c r="I16" s="1">
        <f t="shared" si="0"/>
        <v>30.832999999999998</v>
      </c>
      <c r="J16">
        <v>59</v>
      </c>
      <c r="L16">
        <v>6</v>
      </c>
    </row>
    <row r="17" spans="1:12" x14ac:dyDescent="0.15">
      <c r="A17">
        <v>2005</v>
      </c>
      <c r="B17">
        <v>15</v>
      </c>
      <c r="C17">
        <v>15</v>
      </c>
      <c r="D17">
        <v>2</v>
      </c>
      <c r="E17">
        <v>1</v>
      </c>
      <c r="F17">
        <v>240</v>
      </c>
      <c r="H17">
        <v>1</v>
      </c>
      <c r="I17" s="1">
        <f t="shared" si="0"/>
        <v>18.462</v>
      </c>
      <c r="J17">
        <v>61</v>
      </c>
      <c r="L17">
        <v>4</v>
      </c>
    </row>
    <row r="18" spans="1:12" x14ac:dyDescent="0.15">
      <c r="A18">
        <v>2006</v>
      </c>
      <c r="B18">
        <v>7</v>
      </c>
      <c r="C18">
        <v>7</v>
      </c>
      <c r="D18">
        <v>0</v>
      </c>
      <c r="E18">
        <v>0</v>
      </c>
      <c r="F18">
        <v>165</v>
      </c>
      <c r="H18">
        <v>1</v>
      </c>
      <c r="I18" s="1">
        <f t="shared" si="0"/>
        <v>23.571000000000002</v>
      </c>
      <c r="J18">
        <v>95</v>
      </c>
      <c r="L18">
        <v>3</v>
      </c>
    </row>
    <row r="19" spans="1:12" x14ac:dyDescent="0.15">
      <c r="A19">
        <v>2007</v>
      </c>
      <c r="B19" s="9">
        <v>13</v>
      </c>
      <c r="C19" s="9">
        <v>13</v>
      </c>
      <c r="D19" s="9">
        <v>0</v>
      </c>
      <c r="E19" s="9">
        <v>0</v>
      </c>
      <c r="F19" s="9">
        <v>272</v>
      </c>
      <c r="G19" s="9"/>
      <c r="H19" s="9">
        <v>2</v>
      </c>
      <c r="I19" s="1">
        <f t="shared" si="0"/>
        <v>20.922999999999998</v>
      </c>
      <c r="J19" s="9">
        <v>89</v>
      </c>
      <c r="L19">
        <v>2</v>
      </c>
    </row>
    <row r="20" spans="1:12" x14ac:dyDescent="0.15">
      <c r="A20">
        <v>2008</v>
      </c>
      <c r="B20" s="9">
        <v>15</v>
      </c>
      <c r="C20" s="9">
        <v>15</v>
      </c>
      <c r="D20" s="9">
        <v>2</v>
      </c>
      <c r="E20" s="9">
        <v>0</v>
      </c>
      <c r="F20" s="9">
        <v>352</v>
      </c>
      <c r="G20" s="3"/>
      <c r="H20" s="9"/>
      <c r="I20" s="1">
        <f t="shared" si="0"/>
        <v>27.077000000000002</v>
      </c>
      <c r="J20">
        <v>46</v>
      </c>
      <c r="L20">
        <v>1</v>
      </c>
    </row>
    <row r="21" spans="1:12" x14ac:dyDescent="0.15">
      <c r="A21">
        <v>2009</v>
      </c>
      <c r="B21" s="11">
        <v>13</v>
      </c>
      <c r="C21">
        <v>13</v>
      </c>
      <c r="D21">
        <v>2</v>
      </c>
      <c r="E21">
        <v>2</v>
      </c>
      <c r="F21">
        <v>372</v>
      </c>
      <c r="H21">
        <v>3</v>
      </c>
      <c r="I21" s="1">
        <f t="shared" si="0"/>
        <v>33.817999999999998</v>
      </c>
      <c r="J21">
        <v>82</v>
      </c>
      <c r="L21">
        <v>1</v>
      </c>
    </row>
    <row r="22" spans="1:12" x14ac:dyDescent="0.15">
      <c r="A22">
        <v>2010</v>
      </c>
      <c r="B22">
        <v>10</v>
      </c>
      <c r="C22">
        <v>10</v>
      </c>
      <c r="D22">
        <v>0</v>
      </c>
      <c r="E22">
        <v>2</v>
      </c>
      <c r="F22">
        <v>214</v>
      </c>
      <c r="H22">
        <v>2</v>
      </c>
      <c r="I22" s="1">
        <f t="shared" si="0"/>
        <v>21.4</v>
      </c>
      <c r="J22">
        <v>86</v>
      </c>
      <c r="L22">
        <v>1</v>
      </c>
    </row>
    <row r="23" spans="1:12" x14ac:dyDescent="0.15">
      <c r="A23">
        <v>2011</v>
      </c>
      <c r="B23">
        <v>12</v>
      </c>
      <c r="C23">
        <v>10</v>
      </c>
      <c r="D23">
        <v>1</v>
      </c>
      <c r="E23">
        <v>2</v>
      </c>
      <c r="F23">
        <v>97</v>
      </c>
      <c r="I23" s="1">
        <f t="shared" si="0"/>
        <v>10.778</v>
      </c>
      <c r="J23">
        <v>34</v>
      </c>
      <c r="L23">
        <v>1</v>
      </c>
    </row>
    <row r="24" spans="1:12" x14ac:dyDescent="0.15">
      <c r="A24">
        <v>2012</v>
      </c>
      <c r="B24">
        <v>5</v>
      </c>
      <c r="C24">
        <v>5</v>
      </c>
      <c r="D24">
        <v>0</v>
      </c>
      <c r="F24">
        <v>92</v>
      </c>
      <c r="I24" s="1">
        <f t="shared" si="0"/>
        <v>18.399999999999999</v>
      </c>
      <c r="J24">
        <v>35</v>
      </c>
      <c r="L24">
        <v>3</v>
      </c>
    </row>
    <row r="25" spans="1:12" x14ac:dyDescent="0.15">
      <c r="A25">
        <v>2013</v>
      </c>
      <c r="B25">
        <v>8</v>
      </c>
      <c r="C25">
        <v>7</v>
      </c>
      <c r="D25">
        <v>1</v>
      </c>
      <c r="F25">
        <v>188</v>
      </c>
      <c r="G25">
        <v>1</v>
      </c>
      <c r="H25">
        <v>1</v>
      </c>
      <c r="I25" s="1">
        <f t="shared" si="0"/>
        <v>31.332999999999998</v>
      </c>
      <c r="J25">
        <v>103</v>
      </c>
      <c r="L25">
        <v>5</v>
      </c>
    </row>
    <row r="26" spans="1:12" x14ac:dyDescent="0.15">
      <c r="A26">
        <v>2014</v>
      </c>
      <c r="B26">
        <v>4</v>
      </c>
      <c r="C26">
        <v>4</v>
      </c>
      <c r="D26">
        <v>1</v>
      </c>
      <c r="F26">
        <v>63</v>
      </c>
      <c r="I26" s="1">
        <f t="shared" si="0"/>
        <v>21</v>
      </c>
      <c r="J26">
        <v>37</v>
      </c>
      <c r="L26">
        <v>0</v>
      </c>
    </row>
    <row r="27" spans="1:12" x14ac:dyDescent="0.15">
      <c r="A27">
        <v>2015</v>
      </c>
      <c r="B27">
        <v>3</v>
      </c>
      <c r="C27">
        <v>3</v>
      </c>
      <c r="D27">
        <v>1</v>
      </c>
      <c r="F27">
        <v>37</v>
      </c>
      <c r="I27" s="1">
        <f t="shared" si="0"/>
        <v>18.5</v>
      </c>
      <c r="J27">
        <v>27</v>
      </c>
      <c r="L27">
        <v>1</v>
      </c>
    </row>
    <row r="28" spans="1:12" x14ac:dyDescent="0.15">
      <c r="A28">
        <v>2016</v>
      </c>
      <c r="B28">
        <v>3</v>
      </c>
      <c r="C28">
        <v>2</v>
      </c>
      <c r="D28">
        <v>2</v>
      </c>
      <c r="E28">
        <v>0</v>
      </c>
      <c r="F28">
        <v>81</v>
      </c>
      <c r="G28">
        <v>0</v>
      </c>
      <c r="H28">
        <v>0</v>
      </c>
      <c r="I28" s="52" t="str">
        <f>IF(C28-D28=0,"--",F28/(C28-D28))</f>
        <v>--</v>
      </c>
      <c r="J28">
        <v>47</v>
      </c>
      <c r="L28">
        <v>0</v>
      </c>
    </row>
    <row r="29" spans="1:12" x14ac:dyDescent="0.15">
      <c r="A29">
        <v>2017</v>
      </c>
      <c r="B29">
        <v>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 s="52" t="str">
        <f>IF(C29-D29=0,"--",F29/(C29-D29))</f>
        <v>--</v>
      </c>
      <c r="J29">
        <v>0</v>
      </c>
      <c r="L29" s="9" t="s">
        <v>231</v>
      </c>
    </row>
    <row r="30" spans="1:12" x14ac:dyDescent="0.15">
      <c r="A30">
        <v>2018</v>
      </c>
      <c r="B30">
        <v>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 s="52" t="str">
        <f>IF(C30-D30=0,"--",F30/(C30-D30))</f>
        <v>--</v>
      </c>
      <c r="J30">
        <v>0</v>
      </c>
      <c r="L30">
        <v>0</v>
      </c>
    </row>
    <row r="32" spans="1:12" x14ac:dyDescent="0.15">
      <c r="A32" t="s">
        <v>54</v>
      </c>
      <c r="B32">
        <f t="shared" ref="B32:H32" si="1">SUM(B7:B31)</f>
        <v>197</v>
      </c>
      <c r="C32">
        <f t="shared" si="1"/>
        <v>183</v>
      </c>
      <c r="D32">
        <f t="shared" si="1"/>
        <v>19</v>
      </c>
      <c r="E32">
        <f t="shared" si="1"/>
        <v>12</v>
      </c>
      <c r="F32">
        <f t="shared" si="1"/>
        <v>3717</v>
      </c>
      <c r="G32">
        <f t="shared" si="1"/>
        <v>1</v>
      </c>
      <c r="H32">
        <f t="shared" si="1"/>
        <v>18</v>
      </c>
      <c r="I32" s="1">
        <f>F32/(C32-D32)</f>
        <v>22.664634146341463</v>
      </c>
      <c r="J32">
        <f>MAX(J7:J31)</f>
        <v>103</v>
      </c>
      <c r="L32">
        <f>SUM(L7:L31)</f>
        <v>42</v>
      </c>
    </row>
  </sheetData>
  <phoneticPr fontId="3" type="noConversion"/>
  <hyperlinks>
    <hyperlink ref="A1" location="'Overall ave'!A1" display="(back to front sheet)" xr:uid="{00000000-0004-0000-0A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5"/>
  <dimension ref="A1:L78"/>
  <sheetViews>
    <sheetView topLeftCell="F1" zoomScale="125" zoomScaleNormal="125" zoomScalePageLayoutView="125" workbookViewId="0">
      <selection activeCell="L26" sqref="L26"/>
    </sheetView>
  </sheetViews>
  <sheetFormatPr defaultColWidth="8.76171875" defaultRowHeight="12.75" x14ac:dyDescent="0.15"/>
  <cols>
    <col min="7" max="7" width="9.16796875" style="1" customWidth="1"/>
  </cols>
  <sheetData>
    <row r="1" spans="1:12" x14ac:dyDescent="0.15">
      <c r="A1" s="19" t="s">
        <v>164</v>
      </c>
    </row>
    <row r="2" spans="1:12" x14ac:dyDescent="0.15">
      <c r="A2" s="5" t="s">
        <v>47</v>
      </c>
      <c r="B2" s="5" t="s">
        <v>120</v>
      </c>
    </row>
    <row r="3" spans="1:12" x14ac:dyDescent="0.15">
      <c r="A3" s="5" t="s">
        <v>108</v>
      </c>
      <c r="B3" s="5"/>
    </row>
    <row r="4" spans="1:12" x14ac:dyDescent="0.15">
      <c r="A4" s="5"/>
      <c r="B4" s="5"/>
    </row>
    <row r="5" spans="1:12" x14ac:dyDescent="0.15">
      <c r="A5" t="s">
        <v>99</v>
      </c>
      <c r="B5" t="s">
        <v>31</v>
      </c>
      <c r="C5" t="s">
        <v>32</v>
      </c>
      <c r="D5" t="s">
        <v>33</v>
      </c>
      <c r="E5" t="s">
        <v>259</v>
      </c>
      <c r="F5" t="s">
        <v>34</v>
      </c>
      <c r="G5" t="s">
        <v>22</v>
      </c>
      <c r="H5" t="s">
        <v>35</v>
      </c>
      <c r="I5" s="1" t="s">
        <v>36</v>
      </c>
      <c r="J5" t="s">
        <v>195</v>
      </c>
      <c r="K5" t="s">
        <v>257</v>
      </c>
      <c r="L5" t="s">
        <v>410</v>
      </c>
    </row>
    <row r="6" spans="1:12" x14ac:dyDescent="0.15">
      <c r="A6">
        <v>1985</v>
      </c>
      <c r="B6">
        <v>8</v>
      </c>
      <c r="C6">
        <v>8</v>
      </c>
      <c r="D6">
        <v>0</v>
      </c>
      <c r="F6">
        <v>64</v>
      </c>
      <c r="G6"/>
      <c r="H6">
        <v>0</v>
      </c>
      <c r="I6" s="1">
        <f>F6/(C6-D6)</f>
        <v>8</v>
      </c>
    </row>
    <row r="7" spans="1:12" x14ac:dyDescent="0.15">
      <c r="A7">
        <v>1986</v>
      </c>
      <c r="B7">
        <v>15</v>
      </c>
      <c r="C7">
        <v>12</v>
      </c>
      <c r="D7">
        <v>2</v>
      </c>
      <c r="F7">
        <v>405</v>
      </c>
      <c r="G7">
        <v>1</v>
      </c>
      <c r="I7" s="1">
        <f>F7/(C7-D7)</f>
        <v>40.5</v>
      </c>
      <c r="J7">
        <v>110</v>
      </c>
      <c r="L7">
        <v>7</v>
      </c>
    </row>
    <row r="8" spans="1:12" x14ac:dyDescent="0.15">
      <c r="A8">
        <v>1987</v>
      </c>
      <c r="B8">
        <v>11</v>
      </c>
      <c r="C8">
        <v>11</v>
      </c>
      <c r="D8">
        <v>0</v>
      </c>
      <c r="F8">
        <v>275</v>
      </c>
      <c r="G8"/>
      <c r="I8" s="1">
        <f>F8/(C8-D8)</f>
        <v>25</v>
      </c>
    </row>
    <row r="9" spans="1:12" x14ac:dyDescent="0.15">
      <c r="A9">
        <v>1988</v>
      </c>
      <c r="B9">
        <v>18</v>
      </c>
      <c r="C9">
        <v>18</v>
      </c>
      <c r="D9">
        <v>2</v>
      </c>
      <c r="F9">
        <v>450</v>
      </c>
      <c r="G9"/>
      <c r="H9">
        <v>1</v>
      </c>
      <c r="I9" s="1">
        <f>F9/(C9-D9)</f>
        <v>28.125</v>
      </c>
      <c r="J9">
        <v>57</v>
      </c>
    </row>
    <row r="10" spans="1:12" x14ac:dyDescent="0.15">
      <c r="A10">
        <v>1989</v>
      </c>
      <c r="B10">
        <v>16</v>
      </c>
      <c r="C10">
        <v>16</v>
      </c>
      <c r="D10">
        <v>4</v>
      </c>
      <c r="E10">
        <v>1</v>
      </c>
      <c r="F10">
        <v>264</v>
      </c>
      <c r="G10"/>
      <c r="I10" s="1">
        <f>F10/(C10-D10)</f>
        <v>22</v>
      </c>
      <c r="J10">
        <v>44</v>
      </c>
      <c r="K10" t="s">
        <v>335</v>
      </c>
      <c r="L10">
        <v>8</v>
      </c>
    </row>
    <row r="11" spans="1:12" x14ac:dyDescent="0.15">
      <c r="A11">
        <v>1990</v>
      </c>
      <c r="B11">
        <v>17</v>
      </c>
      <c r="C11">
        <v>17</v>
      </c>
      <c r="D11">
        <v>1</v>
      </c>
      <c r="F11">
        <v>392</v>
      </c>
      <c r="G11"/>
      <c r="H11">
        <v>1</v>
      </c>
      <c r="I11" s="1">
        <f t="shared" ref="I11:I29" si="0">F11/(C11-D11)</f>
        <v>24.5</v>
      </c>
      <c r="J11">
        <v>56</v>
      </c>
      <c r="L11">
        <v>7</v>
      </c>
    </row>
    <row r="12" spans="1:12" x14ac:dyDescent="0.15">
      <c r="A12">
        <v>1991</v>
      </c>
      <c r="B12">
        <v>17</v>
      </c>
      <c r="C12">
        <v>17</v>
      </c>
      <c r="D12">
        <v>2</v>
      </c>
      <c r="F12">
        <v>471</v>
      </c>
      <c r="G12"/>
      <c r="H12">
        <v>1</v>
      </c>
      <c r="I12" s="1">
        <f t="shared" si="0"/>
        <v>31.4</v>
      </c>
      <c r="J12">
        <v>96</v>
      </c>
      <c r="K12" t="s">
        <v>335</v>
      </c>
      <c r="L12">
        <v>0</v>
      </c>
    </row>
    <row r="13" spans="1:12" x14ac:dyDescent="0.15">
      <c r="A13">
        <v>1992</v>
      </c>
      <c r="B13">
        <v>17</v>
      </c>
      <c r="C13">
        <v>16</v>
      </c>
      <c r="D13">
        <v>0</v>
      </c>
      <c r="F13">
        <v>326</v>
      </c>
      <c r="G13"/>
      <c r="I13" s="1">
        <f t="shared" si="0"/>
        <v>20.375</v>
      </c>
      <c r="J13">
        <v>42</v>
      </c>
      <c r="L13">
        <v>5</v>
      </c>
    </row>
    <row r="14" spans="1:12" x14ac:dyDescent="0.15">
      <c r="A14">
        <v>1993</v>
      </c>
      <c r="B14">
        <v>15</v>
      </c>
      <c r="C14">
        <v>15</v>
      </c>
      <c r="D14">
        <v>2</v>
      </c>
      <c r="F14">
        <v>338</v>
      </c>
      <c r="G14"/>
      <c r="I14" s="1">
        <f t="shared" si="0"/>
        <v>26</v>
      </c>
      <c r="L14">
        <v>7</v>
      </c>
    </row>
    <row r="15" spans="1:12" x14ac:dyDescent="0.15">
      <c r="A15">
        <v>1994</v>
      </c>
      <c r="B15">
        <v>13</v>
      </c>
      <c r="C15">
        <v>13</v>
      </c>
      <c r="D15">
        <v>1</v>
      </c>
      <c r="F15">
        <v>295</v>
      </c>
      <c r="G15"/>
      <c r="I15" s="1">
        <f t="shared" si="0"/>
        <v>24.583333333333332</v>
      </c>
      <c r="L15">
        <v>6</v>
      </c>
    </row>
    <row r="16" spans="1:12" x14ac:dyDescent="0.15">
      <c r="A16">
        <v>1995</v>
      </c>
      <c r="B16">
        <v>12</v>
      </c>
      <c r="C16">
        <v>12</v>
      </c>
      <c r="D16">
        <v>1</v>
      </c>
      <c r="E16">
        <v>0</v>
      </c>
      <c r="F16">
        <v>252</v>
      </c>
      <c r="G16"/>
      <c r="I16" s="1">
        <f t="shared" si="0"/>
        <v>22.90909090909091</v>
      </c>
      <c r="J16">
        <v>44</v>
      </c>
      <c r="L16">
        <v>9</v>
      </c>
    </row>
    <row r="17" spans="1:12" x14ac:dyDescent="0.15">
      <c r="A17">
        <v>1996</v>
      </c>
      <c r="B17">
        <v>14</v>
      </c>
      <c r="C17">
        <v>13</v>
      </c>
      <c r="D17">
        <v>0</v>
      </c>
      <c r="F17">
        <v>298</v>
      </c>
      <c r="G17"/>
      <c r="H17">
        <v>1</v>
      </c>
      <c r="I17" s="1">
        <f t="shared" si="0"/>
        <v>22.923076923076923</v>
      </c>
      <c r="J17">
        <v>66</v>
      </c>
      <c r="L17">
        <v>5</v>
      </c>
    </row>
    <row r="18" spans="1:12" x14ac:dyDescent="0.15">
      <c r="A18">
        <v>1997</v>
      </c>
      <c r="B18">
        <v>14</v>
      </c>
      <c r="C18">
        <v>14</v>
      </c>
      <c r="D18">
        <v>3</v>
      </c>
      <c r="F18">
        <v>388</v>
      </c>
      <c r="G18"/>
      <c r="H18">
        <v>1</v>
      </c>
      <c r="I18" s="1">
        <f t="shared" si="0"/>
        <v>35.272727272727273</v>
      </c>
      <c r="J18">
        <v>64</v>
      </c>
      <c r="K18" t="s">
        <v>335</v>
      </c>
      <c r="L18">
        <v>12</v>
      </c>
    </row>
    <row r="19" spans="1:12" x14ac:dyDescent="0.15">
      <c r="A19">
        <v>1998</v>
      </c>
      <c r="B19">
        <v>15</v>
      </c>
      <c r="C19">
        <v>15</v>
      </c>
      <c r="D19">
        <v>3</v>
      </c>
      <c r="E19">
        <v>1</v>
      </c>
      <c r="F19">
        <v>451</v>
      </c>
      <c r="G19"/>
      <c r="H19">
        <v>4</v>
      </c>
      <c r="I19" s="1">
        <f t="shared" si="0"/>
        <v>37.583333333333336</v>
      </c>
      <c r="J19">
        <v>76</v>
      </c>
      <c r="K19" t="s">
        <v>335</v>
      </c>
      <c r="L19">
        <v>6</v>
      </c>
    </row>
    <row r="20" spans="1:12" x14ac:dyDescent="0.15">
      <c r="A20">
        <v>1999</v>
      </c>
      <c r="B20">
        <v>15</v>
      </c>
      <c r="C20">
        <v>14</v>
      </c>
      <c r="D20">
        <v>2</v>
      </c>
      <c r="F20">
        <v>289</v>
      </c>
      <c r="G20"/>
      <c r="H20">
        <v>1</v>
      </c>
      <c r="I20" s="1">
        <f t="shared" si="0"/>
        <v>24.083333333333332</v>
      </c>
      <c r="J20">
        <v>54</v>
      </c>
      <c r="L20">
        <v>0</v>
      </c>
    </row>
    <row r="21" spans="1:12" x14ac:dyDescent="0.15">
      <c r="A21">
        <v>2000</v>
      </c>
      <c r="B21">
        <v>12</v>
      </c>
      <c r="C21">
        <v>12</v>
      </c>
      <c r="D21">
        <v>1</v>
      </c>
      <c r="E21">
        <v>1</v>
      </c>
      <c r="F21">
        <v>308</v>
      </c>
      <c r="G21"/>
      <c r="H21">
        <v>2</v>
      </c>
      <c r="I21" s="1">
        <f t="shared" si="0"/>
        <v>28</v>
      </c>
      <c r="J21">
        <v>71</v>
      </c>
      <c r="L21">
        <v>5</v>
      </c>
    </row>
    <row r="22" spans="1:12" x14ac:dyDescent="0.15">
      <c r="A22">
        <v>2001</v>
      </c>
      <c r="B22">
        <v>12</v>
      </c>
      <c r="C22">
        <v>12</v>
      </c>
      <c r="D22">
        <v>0</v>
      </c>
      <c r="E22">
        <v>1</v>
      </c>
      <c r="F22">
        <v>224</v>
      </c>
      <c r="G22"/>
      <c r="H22">
        <v>2</v>
      </c>
      <c r="I22" s="1">
        <f t="shared" si="0"/>
        <v>18.666666666666668</v>
      </c>
      <c r="J22">
        <v>60</v>
      </c>
      <c r="L22">
        <v>6</v>
      </c>
    </row>
    <row r="23" spans="1:12" x14ac:dyDescent="0.15">
      <c r="A23">
        <v>2002</v>
      </c>
      <c r="B23">
        <v>8</v>
      </c>
      <c r="C23">
        <v>8</v>
      </c>
      <c r="D23">
        <v>1</v>
      </c>
      <c r="F23">
        <v>172</v>
      </c>
      <c r="G23"/>
      <c r="H23">
        <v>1</v>
      </c>
      <c r="I23" s="1">
        <f t="shared" si="0"/>
        <v>24.571428571428573</v>
      </c>
      <c r="J23">
        <v>71</v>
      </c>
      <c r="L23">
        <v>3</v>
      </c>
    </row>
    <row r="24" spans="1:12" x14ac:dyDescent="0.15">
      <c r="A24">
        <v>2003</v>
      </c>
      <c r="B24">
        <v>7</v>
      </c>
      <c r="C24">
        <v>7</v>
      </c>
      <c r="D24">
        <v>0</v>
      </c>
      <c r="E24">
        <v>0</v>
      </c>
      <c r="F24">
        <v>120</v>
      </c>
      <c r="G24"/>
      <c r="I24" s="1">
        <f t="shared" si="0"/>
        <v>17.142857142857142</v>
      </c>
      <c r="J24">
        <v>40</v>
      </c>
      <c r="L24">
        <v>3</v>
      </c>
    </row>
    <row r="25" spans="1:12" x14ac:dyDescent="0.15">
      <c r="A25">
        <v>2004</v>
      </c>
      <c r="B25">
        <v>8</v>
      </c>
      <c r="C25">
        <v>7</v>
      </c>
      <c r="D25">
        <v>0</v>
      </c>
      <c r="E25">
        <v>1</v>
      </c>
      <c r="F25">
        <v>82</v>
      </c>
      <c r="G25"/>
      <c r="I25" s="1">
        <f t="shared" si="0"/>
        <v>11.714285714285714</v>
      </c>
      <c r="J25">
        <v>26</v>
      </c>
      <c r="L25">
        <v>1</v>
      </c>
    </row>
    <row r="26" spans="1:12" x14ac:dyDescent="0.15">
      <c r="A26">
        <v>2005</v>
      </c>
      <c r="B26">
        <v>1</v>
      </c>
      <c r="C26">
        <v>1</v>
      </c>
      <c r="D26">
        <v>0</v>
      </c>
      <c r="F26">
        <v>5</v>
      </c>
      <c r="G26"/>
      <c r="I26" s="1">
        <f t="shared" si="0"/>
        <v>5</v>
      </c>
      <c r="J26">
        <v>5</v>
      </c>
      <c r="L26">
        <v>1</v>
      </c>
    </row>
    <row r="27" spans="1:12" x14ac:dyDescent="0.15">
      <c r="A27">
        <v>2006</v>
      </c>
      <c r="B27">
        <v>4</v>
      </c>
      <c r="C27">
        <v>3</v>
      </c>
      <c r="D27">
        <v>2</v>
      </c>
      <c r="F27">
        <v>65</v>
      </c>
      <c r="G27"/>
      <c r="I27" s="1">
        <f t="shared" si="0"/>
        <v>65</v>
      </c>
      <c r="J27">
        <v>39</v>
      </c>
      <c r="L27">
        <v>0</v>
      </c>
    </row>
    <row r="28" spans="1:12" x14ac:dyDescent="0.15">
      <c r="A28">
        <v>2007</v>
      </c>
      <c r="B28" s="9">
        <v>2</v>
      </c>
      <c r="C28" s="9">
        <v>2</v>
      </c>
      <c r="D28" s="9">
        <v>0</v>
      </c>
      <c r="E28" s="9"/>
      <c r="F28" s="9">
        <v>16</v>
      </c>
      <c r="G28" s="9"/>
      <c r="H28" s="3"/>
      <c r="I28" s="1">
        <f t="shared" si="0"/>
        <v>8</v>
      </c>
      <c r="J28">
        <v>14</v>
      </c>
    </row>
    <row r="29" spans="1:12" x14ac:dyDescent="0.15">
      <c r="A29">
        <v>2008</v>
      </c>
      <c r="B29" s="9">
        <v>1</v>
      </c>
      <c r="C29" s="9">
        <v>1</v>
      </c>
      <c r="D29" s="9">
        <v>0</v>
      </c>
      <c r="E29" s="9">
        <v>0</v>
      </c>
      <c r="F29" s="9">
        <v>18</v>
      </c>
      <c r="G29" s="9"/>
      <c r="H29" s="3"/>
      <c r="I29" s="1">
        <f t="shared" si="0"/>
        <v>18</v>
      </c>
      <c r="J29" s="9">
        <v>18</v>
      </c>
      <c r="L29">
        <v>0</v>
      </c>
    </row>
    <row r="30" spans="1:12" x14ac:dyDescent="0.15">
      <c r="B30" s="3"/>
      <c r="C30" s="3"/>
      <c r="D30" s="3"/>
      <c r="E30" s="3"/>
      <c r="F30" s="3"/>
      <c r="G30" s="3"/>
      <c r="H30" s="3"/>
      <c r="I30" s="9"/>
    </row>
    <row r="31" spans="1:12" x14ac:dyDescent="0.15">
      <c r="A31" t="s">
        <v>55</v>
      </c>
      <c r="B31">
        <f t="shared" ref="B31:G31" si="1">SUM(B6:B29)</f>
        <v>272</v>
      </c>
      <c r="C31">
        <f t="shared" si="1"/>
        <v>264</v>
      </c>
      <c r="D31">
        <f t="shared" si="1"/>
        <v>27</v>
      </c>
      <c r="E31">
        <f t="shared" si="1"/>
        <v>5</v>
      </c>
      <c r="F31">
        <f t="shared" si="1"/>
        <v>5968</v>
      </c>
      <c r="G31">
        <f t="shared" si="1"/>
        <v>1</v>
      </c>
      <c r="H31">
        <f>SUM(H6:H27)</f>
        <v>15</v>
      </c>
      <c r="I31" s="1">
        <f>F31/(C31-D31)</f>
        <v>25.18143459915612</v>
      </c>
      <c r="J31">
        <v>110</v>
      </c>
      <c r="L31">
        <f>SUM(L6:L27)</f>
        <v>91</v>
      </c>
    </row>
    <row r="52" spans="1:10" x14ac:dyDescent="0.15">
      <c r="A52" s="5" t="s">
        <v>118</v>
      </c>
      <c r="F52" s="2"/>
      <c r="G52"/>
      <c r="H52" s="1"/>
      <c r="I52" s="1"/>
      <c r="J52" s="1"/>
    </row>
    <row r="53" spans="1:10" x14ac:dyDescent="0.15">
      <c r="B53" t="s">
        <v>58</v>
      </c>
      <c r="C53" t="s">
        <v>59</v>
      </c>
      <c r="D53" t="s">
        <v>60</v>
      </c>
      <c r="E53" t="s">
        <v>34</v>
      </c>
      <c r="F53" t="s">
        <v>62</v>
      </c>
      <c r="G53" s="1" t="s">
        <v>63</v>
      </c>
      <c r="H53" s="1" t="s">
        <v>64</v>
      </c>
      <c r="I53" s="1" t="s">
        <v>36</v>
      </c>
      <c r="J53" s="2" t="s">
        <v>61</v>
      </c>
    </row>
    <row r="54" spans="1:10" x14ac:dyDescent="0.15">
      <c r="A54">
        <v>1985</v>
      </c>
      <c r="B54">
        <v>24.1</v>
      </c>
      <c r="C54">
        <v>1</v>
      </c>
      <c r="D54">
        <v>12</v>
      </c>
      <c r="E54">
        <v>78</v>
      </c>
      <c r="G54" s="1">
        <f>E54/B54</f>
        <v>3.2365145228215764</v>
      </c>
      <c r="H54" s="1">
        <f>(B54*6)/D54</f>
        <v>12.050000000000002</v>
      </c>
      <c r="I54" s="1">
        <f>E54/D54</f>
        <v>6.5</v>
      </c>
      <c r="J54" s="12"/>
    </row>
    <row r="55" spans="1:10" x14ac:dyDescent="0.15">
      <c r="A55">
        <v>1986</v>
      </c>
      <c r="H55" s="1"/>
      <c r="I55" s="1"/>
      <c r="J55" s="12"/>
    </row>
    <row r="56" spans="1:10" x14ac:dyDescent="0.15">
      <c r="A56">
        <v>1987</v>
      </c>
      <c r="B56">
        <v>27</v>
      </c>
      <c r="D56">
        <v>5</v>
      </c>
      <c r="E56">
        <v>77</v>
      </c>
      <c r="G56" s="1">
        <f>E56/B56</f>
        <v>2.8518518518518516</v>
      </c>
      <c r="H56" s="1">
        <f>(B56*6)/D56</f>
        <v>32.4</v>
      </c>
      <c r="I56" s="1">
        <f>E56/D56</f>
        <v>15.4</v>
      </c>
      <c r="J56" s="12"/>
    </row>
    <row r="57" spans="1:10" x14ac:dyDescent="0.15">
      <c r="A57">
        <v>1988</v>
      </c>
      <c r="B57">
        <v>70</v>
      </c>
      <c r="D57">
        <v>19</v>
      </c>
      <c r="E57">
        <v>233</v>
      </c>
      <c r="G57" s="1">
        <f>E57/B57</f>
        <v>3.3285714285714287</v>
      </c>
      <c r="H57" s="1">
        <f>(B57*6)/D57</f>
        <v>22.105263157894736</v>
      </c>
      <c r="I57" s="1">
        <f>E57/D57</f>
        <v>12.263157894736842</v>
      </c>
      <c r="J57" s="12"/>
    </row>
    <row r="58" spans="1:10" x14ac:dyDescent="0.15">
      <c r="A58">
        <v>1989</v>
      </c>
      <c r="B58">
        <v>16</v>
      </c>
      <c r="C58">
        <v>0</v>
      </c>
      <c r="D58">
        <v>3</v>
      </c>
      <c r="E58">
        <v>77</v>
      </c>
      <c r="G58" s="1">
        <f>E58/B58</f>
        <v>4.8125</v>
      </c>
      <c r="H58" s="1">
        <f>(B58*6)/D58</f>
        <v>32</v>
      </c>
      <c r="I58" s="1">
        <f>E58/D58</f>
        <v>25.666666666666668</v>
      </c>
      <c r="J58" s="12" t="s">
        <v>482</v>
      </c>
    </row>
    <row r="59" spans="1:10" x14ac:dyDescent="0.15">
      <c r="A59">
        <v>1990</v>
      </c>
      <c r="B59">
        <v>36</v>
      </c>
      <c r="C59">
        <v>0</v>
      </c>
      <c r="D59">
        <v>6</v>
      </c>
      <c r="E59">
        <v>167</v>
      </c>
      <c r="G59" s="1">
        <f t="shared" ref="G59:G72" si="2">E59/B59</f>
        <v>4.6388888888888893</v>
      </c>
      <c r="H59" s="1">
        <f t="shared" ref="H59:H67" si="3">(B59*6)/D59</f>
        <v>36</v>
      </c>
      <c r="I59" s="1">
        <f t="shared" ref="I59:I67" si="4">E59/D59</f>
        <v>27.833333333333332</v>
      </c>
      <c r="J59" s="12"/>
    </row>
    <row r="60" spans="1:10" x14ac:dyDescent="0.15">
      <c r="A60">
        <v>1991</v>
      </c>
      <c r="B60">
        <v>82.9</v>
      </c>
      <c r="C60">
        <v>7</v>
      </c>
      <c r="D60">
        <v>21</v>
      </c>
      <c r="E60">
        <v>335</v>
      </c>
      <c r="G60" s="1">
        <f t="shared" si="2"/>
        <v>4.0410132689987934</v>
      </c>
      <c r="H60" s="1">
        <f t="shared" si="3"/>
        <v>23.685714285714287</v>
      </c>
      <c r="I60" s="1">
        <f t="shared" si="4"/>
        <v>15.952380952380953</v>
      </c>
      <c r="J60" s="12"/>
    </row>
    <row r="61" spans="1:10" x14ac:dyDescent="0.15">
      <c r="A61">
        <v>1992</v>
      </c>
      <c r="B61">
        <v>90</v>
      </c>
      <c r="C61">
        <v>9</v>
      </c>
      <c r="D61">
        <v>26</v>
      </c>
      <c r="E61">
        <v>333</v>
      </c>
      <c r="G61" s="1">
        <f t="shared" si="2"/>
        <v>3.7</v>
      </c>
      <c r="H61" s="1">
        <f t="shared" si="3"/>
        <v>20.76923076923077</v>
      </c>
      <c r="I61" s="1">
        <f t="shared" si="4"/>
        <v>12.807692307692308</v>
      </c>
      <c r="J61" s="12" t="s">
        <v>210</v>
      </c>
    </row>
    <row r="62" spans="1:10" x14ac:dyDescent="0.15">
      <c r="A62">
        <v>1993</v>
      </c>
      <c r="B62">
        <v>55</v>
      </c>
      <c r="C62">
        <v>6</v>
      </c>
      <c r="D62">
        <v>8</v>
      </c>
      <c r="E62">
        <v>269</v>
      </c>
      <c r="G62" s="1">
        <f t="shared" si="2"/>
        <v>4.8909090909090907</v>
      </c>
      <c r="H62" s="1">
        <f t="shared" si="3"/>
        <v>41.25</v>
      </c>
      <c r="I62" s="1">
        <f t="shared" si="4"/>
        <v>33.625</v>
      </c>
      <c r="J62" s="12"/>
    </row>
    <row r="63" spans="1:10" x14ac:dyDescent="0.15">
      <c r="A63">
        <v>1994</v>
      </c>
      <c r="B63">
        <v>35</v>
      </c>
      <c r="C63">
        <v>3</v>
      </c>
      <c r="D63">
        <v>11</v>
      </c>
      <c r="E63">
        <v>181</v>
      </c>
      <c r="G63" s="1">
        <f t="shared" si="2"/>
        <v>5.1714285714285717</v>
      </c>
      <c r="H63" s="1">
        <f t="shared" si="3"/>
        <v>19.09090909090909</v>
      </c>
      <c r="I63" s="1">
        <f t="shared" si="4"/>
        <v>16.454545454545453</v>
      </c>
      <c r="J63" s="12"/>
    </row>
    <row r="64" spans="1:10" x14ac:dyDescent="0.15">
      <c r="A64">
        <v>1995</v>
      </c>
      <c r="B64">
        <v>25</v>
      </c>
      <c r="C64">
        <v>4</v>
      </c>
      <c r="D64">
        <v>8</v>
      </c>
      <c r="E64">
        <v>113</v>
      </c>
      <c r="F64">
        <v>1</v>
      </c>
      <c r="G64" s="1">
        <f t="shared" si="2"/>
        <v>4.5199999999999996</v>
      </c>
      <c r="H64" s="1">
        <f t="shared" si="3"/>
        <v>18.75</v>
      </c>
      <c r="I64" s="1">
        <f t="shared" si="4"/>
        <v>14.125</v>
      </c>
      <c r="J64" s="12" t="s">
        <v>202</v>
      </c>
    </row>
    <row r="65" spans="1:10" x14ac:dyDescent="0.15">
      <c r="A65">
        <v>1996</v>
      </c>
      <c r="B65">
        <v>14</v>
      </c>
      <c r="C65">
        <v>1</v>
      </c>
      <c r="D65">
        <v>4</v>
      </c>
      <c r="E65">
        <v>82</v>
      </c>
      <c r="G65" s="1">
        <f t="shared" si="2"/>
        <v>5.8571428571428568</v>
      </c>
      <c r="H65" s="1">
        <f t="shared" si="3"/>
        <v>21</v>
      </c>
      <c r="I65" s="1">
        <f t="shared" si="4"/>
        <v>20.5</v>
      </c>
      <c r="J65" s="12"/>
    </row>
    <row r="66" spans="1:10" x14ac:dyDescent="0.15">
      <c r="A66">
        <v>1997</v>
      </c>
      <c r="B66">
        <v>16</v>
      </c>
      <c r="C66">
        <v>0</v>
      </c>
      <c r="D66">
        <v>6</v>
      </c>
      <c r="E66">
        <v>68</v>
      </c>
      <c r="G66" s="1">
        <f t="shared" si="2"/>
        <v>4.25</v>
      </c>
      <c r="H66" s="1">
        <f t="shared" si="3"/>
        <v>16</v>
      </c>
      <c r="I66" s="1">
        <f t="shared" si="4"/>
        <v>11.333333333333334</v>
      </c>
      <c r="J66" s="12"/>
    </row>
    <row r="67" spans="1:10" x14ac:dyDescent="0.15">
      <c r="A67">
        <v>1998</v>
      </c>
      <c r="B67">
        <v>18</v>
      </c>
      <c r="C67">
        <v>1</v>
      </c>
      <c r="D67">
        <v>4</v>
      </c>
      <c r="E67">
        <v>89</v>
      </c>
      <c r="G67" s="1">
        <f t="shared" si="2"/>
        <v>4.9444444444444446</v>
      </c>
      <c r="H67" s="1">
        <f t="shared" si="3"/>
        <v>27</v>
      </c>
      <c r="I67" s="1">
        <f t="shared" si="4"/>
        <v>22.25</v>
      </c>
      <c r="J67" s="9" t="s">
        <v>12</v>
      </c>
    </row>
    <row r="68" spans="1:10" x14ac:dyDescent="0.15">
      <c r="A68">
        <v>1999</v>
      </c>
      <c r="B68">
        <v>3</v>
      </c>
      <c r="C68">
        <v>0</v>
      </c>
      <c r="D68">
        <v>0</v>
      </c>
      <c r="E68">
        <v>40</v>
      </c>
      <c r="G68" s="1">
        <f t="shared" si="2"/>
        <v>13.333333333333334</v>
      </c>
      <c r="H68" s="4" t="s">
        <v>414</v>
      </c>
      <c r="I68" s="4" t="s">
        <v>414</v>
      </c>
      <c r="J68" s="9" t="s">
        <v>9</v>
      </c>
    </row>
    <row r="69" spans="1:10" x14ac:dyDescent="0.15">
      <c r="A69">
        <v>2000</v>
      </c>
      <c r="B69">
        <v>3</v>
      </c>
      <c r="C69">
        <v>0</v>
      </c>
      <c r="D69">
        <v>1</v>
      </c>
      <c r="E69">
        <v>37</v>
      </c>
      <c r="G69" s="1">
        <f t="shared" si="2"/>
        <v>12.333333333333334</v>
      </c>
      <c r="H69" s="1">
        <f>(B69*6)/D69</f>
        <v>18</v>
      </c>
      <c r="I69" s="1">
        <f>E69/D69</f>
        <v>37</v>
      </c>
      <c r="J69" s="9" t="s">
        <v>4</v>
      </c>
    </row>
    <row r="70" spans="1:10" x14ac:dyDescent="0.15">
      <c r="A70">
        <v>2001</v>
      </c>
      <c r="B70">
        <v>9</v>
      </c>
      <c r="C70">
        <v>0</v>
      </c>
      <c r="D70">
        <v>0</v>
      </c>
      <c r="E70">
        <v>29</v>
      </c>
      <c r="G70" s="1">
        <f t="shared" si="2"/>
        <v>3.2222222222222223</v>
      </c>
      <c r="H70" s="4" t="s">
        <v>414</v>
      </c>
      <c r="I70" s="4" t="s">
        <v>414</v>
      </c>
      <c r="J70" s="9" t="s">
        <v>97</v>
      </c>
    </row>
    <row r="71" spans="1:10" x14ac:dyDescent="0.15">
      <c r="A71">
        <v>2002</v>
      </c>
      <c r="B71">
        <v>5</v>
      </c>
      <c r="C71">
        <v>2</v>
      </c>
      <c r="D71">
        <v>0</v>
      </c>
      <c r="E71">
        <v>3</v>
      </c>
      <c r="G71" s="1">
        <f t="shared" si="2"/>
        <v>0.6</v>
      </c>
      <c r="H71" s="4" t="s">
        <v>414</v>
      </c>
      <c r="I71" s="4" t="s">
        <v>414</v>
      </c>
      <c r="J71" s="10" t="s">
        <v>414</v>
      </c>
    </row>
    <row r="72" spans="1:10" x14ac:dyDescent="0.15">
      <c r="A72">
        <v>2003</v>
      </c>
      <c r="B72">
        <v>5</v>
      </c>
      <c r="C72">
        <v>0</v>
      </c>
      <c r="D72">
        <v>2</v>
      </c>
      <c r="E72">
        <v>29</v>
      </c>
      <c r="F72" s="1"/>
      <c r="G72" s="1">
        <f t="shared" si="2"/>
        <v>5.8</v>
      </c>
      <c r="H72" s="1">
        <f>(B72*6)/D72</f>
        <v>15</v>
      </c>
      <c r="I72" s="1">
        <f>E72/D72</f>
        <v>14.5</v>
      </c>
      <c r="J72" s="9" t="s">
        <v>84</v>
      </c>
    </row>
    <row r="73" spans="1:10" x14ac:dyDescent="0.15">
      <c r="A73">
        <v>2004</v>
      </c>
      <c r="H73" s="1"/>
      <c r="I73" s="1"/>
      <c r="J73" s="9"/>
    </row>
    <row r="74" spans="1:10" x14ac:dyDescent="0.15">
      <c r="A74">
        <v>2005</v>
      </c>
      <c r="H74" s="1"/>
      <c r="I74" s="1"/>
      <c r="J74" s="9"/>
    </row>
    <row r="75" spans="1:10" x14ac:dyDescent="0.15">
      <c r="A75">
        <v>2006</v>
      </c>
      <c r="B75">
        <v>1</v>
      </c>
      <c r="C75">
        <v>0</v>
      </c>
      <c r="D75">
        <v>0</v>
      </c>
      <c r="E75">
        <v>9</v>
      </c>
      <c r="G75" s="1">
        <f>E75/B75</f>
        <v>9</v>
      </c>
      <c r="H75" s="4" t="s">
        <v>414</v>
      </c>
      <c r="I75" s="4" t="s">
        <v>414</v>
      </c>
      <c r="J75" s="9" t="s">
        <v>73</v>
      </c>
    </row>
    <row r="76" spans="1:10" x14ac:dyDescent="0.15">
      <c r="A76">
        <v>2007</v>
      </c>
      <c r="B76">
        <v>4</v>
      </c>
      <c r="C76">
        <v>0</v>
      </c>
      <c r="D76">
        <v>2</v>
      </c>
      <c r="E76">
        <v>28</v>
      </c>
      <c r="G76" s="1">
        <v>7</v>
      </c>
      <c r="H76" s="1">
        <v>12</v>
      </c>
      <c r="I76" s="1">
        <v>14</v>
      </c>
      <c r="J76" s="9" t="s">
        <v>72</v>
      </c>
    </row>
    <row r="77" spans="1:10" x14ac:dyDescent="0.15">
      <c r="H77" s="1"/>
      <c r="I77" s="1"/>
      <c r="J77" s="9"/>
    </row>
    <row r="78" spans="1:10" x14ac:dyDescent="0.15">
      <c r="A78" t="s">
        <v>55</v>
      </c>
      <c r="B78">
        <f>SUM(B54:B76)</f>
        <v>539</v>
      </c>
      <c r="C78">
        <f>SUM(C54:C76)</f>
        <v>34</v>
      </c>
      <c r="D78">
        <f>SUM(D54:D76)</f>
        <v>138</v>
      </c>
      <c r="E78">
        <f>SUM(E54:E76)</f>
        <v>2277</v>
      </c>
      <c r="F78">
        <f>SUM(F54:F75)</f>
        <v>1</v>
      </c>
      <c r="G78" s="1">
        <f>E78/B78</f>
        <v>4.2244897959183669</v>
      </c>
      <c r="H78" s="1">
        <f>(B78*6)/D78</f>
        <v>23.434782608695652</v>
      </c>
      <c r="I78" s="1">
        <f>E78/D78</f>
        <v>16.5</v>
      </c>
      <c r="J78" s="12" t="s">
        <v>202</v>
      </c>
    </row>
  </sheetData>
  <hyperlinks>
    <hyperlink ref="A1" location="'Overall ave'!A1" display="(back to front sheet)" xr:uid="{00000000-0004-0000-2600-000000000000}"/>
  </hyperlinks>
  <pageMargins left="0.75" right="0.75" top="1" bottom="1" header="0.5" footer="0.5"/>
  <pageSetup paperSize="9" orientation="portrait" horizontalDpi="4294967292" verticalDpi="429496729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3"/>
  <dimension ref="A1:L66"/>
  <sheetViews>
    <sheetView zoomScale="125" zoomScaleNormal="125" zoomScalePageLayoutView="125" workbookViewId="0"/>
  </sheetViews>
  <sheetFormatPr defaultColWidth="8.76171875" defaultRowHeight="12.75" x14ac:dyDescent="0.15"/>
  <cols>
    <col min="7" max="7" width="9.16796875" style="1" customWidth="1"/>
  </cols>
  <sheetData>
    <row r="1" spans="1:12" x14ac:dyDescent="0.15">
      <c r="A1" s="19" t="s">
        <v>164</v>
      </c>
    </row>
    <row r="2" spans="1:12" x14ac:dyDescent="0.15">
      <c r="A2" s="5" t="s">
        <v>53</v>
      </c>
      <c r="B2" s="5" t="s">
        <v>163</v>
      </c>
    </row>
    <row r="3" spans="1:12" x14ac:dyDescent="0.15">
      <c r="A3" s="5" t="s">
        <v>108</v>
      </c>
    </row>
    <row r="4" spans="1:12" x14ac:dyDescent="0.15">
      <c r="A4" s="5"/>
    </row>
    <row r="5" spans="1:12" x14ac:dyDescent="0.15">
      <c r="A5" t="s">
        <v>99</v>
      </c>
      <c r="B5" t="s">
        <v>31</v>
      </c>
      <c r="C5" t="s">
        <v>32</v>
      </c>
      <c r="D5" t="s">
        <v>33</v>
      </c>
      <c r="E5" t="s">
        <v>258</v>
      </c>
      <c r="F5" t="s">
        <v>34</v>
      </c>
      <c r="G5" t="s">
        <v>22</v>
      </c>
      <c r="H5" t="s">
        <v>35</v>
      </c>
      <c r="I5" s="1" t="s">
        <v>36</v>
      </c>
      <c r="J5" t="s">
        <v>195</v>
      </c>
      <c r="K5" t="s">
        <v>257</v>
      </c>
      <c r="L5" t="s">
        <v>264</v>
      </c>
    </row>
    <row r="6" spans="1:12" x14ac:dyDescent="0.15">
      <c r="A6">
        <v>1985</v>
      </c>
      <c r="B6">
        <v>15</v>
      </c>
      <c r="C6">
        <v>15</v>
      </c>
      <c r="D6">
        <v>0</v>
      </c>
      <c r="F6">
        <v>186</v>
      </c>
      <c r="G6">
        <v>1</v>
      </c>
      <c r="I6" s="1">
        <f>F6/(C6-D6)</f>
        <v>12.4</v>
      </c>
      <c r="J6">
        <v>117</v>
      </c>
    </row>
    <row r="7" spans="1:12" x14ac:dyDescent="0.15">
      <c r="A7">
        <v>1986</v>
      </c>
      <c r="B7">
        <v>16</v>
      </c>
      <c r="C7">
        <v>11</v>
      </c>
      <c r="D7">
        <v>0</v>
      </c>
      <c r="F7">
        <v>82</v>
      </c>
      <c r="G7"/>
      <c r="I7" s="1">
        <f>F7/(C7-D7)</f>
        <v>7.4545454545454541</v>
      </c>
      <c r="J7">
        <v>15</v>
      </c>
    </row>
    <row r="8" spans="1:12" x14ac:dyDescent="0.15">
      <c r="A8">
        <v>1987</v>
      </c>
      <c r="B8">
        <v>14</v>
      </c>
      <c r="C8">
        <v>14</v>
      </c>
      <c r="D8">
        <v>4</v>
      </c>
      <c r="F8">
        <v>172</v>
      </c>
      <c r="G8"/>
      <c r="I8" s="1">
        <f>F8/(C8-D8)</f>
        <v>17.2</v>
      </c>
    </row>
    <row r="9" spans="1:12" x14ac:dyDescent="0.15">
      <c r="A9">
        <v>1988</v>
      </c>
      <c r="C9">
        <v>9</v>
      </c>
      <c r="D9">
        <v>1</v>
      </c>
      <c r="F9">
        <v>88</v>
      </c>
      <c r="G9"/>
      <c r="I9" s="1">
        <f>F9/(C9-D9)</f>
        <v>11</v>
      </c>
    </row>
    <row r="10" spans="1:12" x14ac:dyDescent="0.15">
      <c r="A10">
        <v>1989</v>
      </c>
      <c r="B10">
        <v>15</v>
      </c>
      <c r="C10">
        <v>13</v>
      </c>
      <c r="D10">
        <v>3</v>
      </c>
      <c r="F10">
        <v>67</v>
      </c>
      <c r="G10"/>
      <c r="I10" s="1">
        <f>F10/(C10-D10)</f>
        <v>6.7</v>
      </c>
      <c r="J10">
        <v>14</v>
      </c>
      <c r="L10">
        <v>3</v>
      </c>
    </row>
    <row r="11" spans="1:12" x14ac:dyDescent="0.15">
      <c r="A11">
        <v>1990</v>
      </c>
      <c r="C11">
        <v>16</v>
      </c>
      <c r="D11">
        <v>6</v>
      </c>
      <c r="F11">
        <v>135</v>
      </c>
      <c r="G11"/>
      <c r="I11" s="1">
        <f t="shared" ref="I11:I22" si="0">F11/(C11-D11)</f>
        <v>13.5</v>
      </c>
      <c r="J11">
        <v>37</v>
      </c>
      <c r="L11">
        <v>8</v>
      </c>
    </row>
    <row r="12" spans="1:12" x14ac:dyDescent="0.15">
      <c r="A12">
        <v>1991</v>
      </c>
      <c r="C12">
        <v>8</v>
      </c>
      <c r="D12">
        <v>2</v>
      </c>
      <c r="F12">
        <v>97</v>
      </c>
      <c r="G12"/>
      <c r="I12" s="1">
        <f t="shared" si="0"/>
        <v>16.166666666666668</v>
      </c>
      <c r="J12">
        <v>43</v>
      </c>
      <c r="L12">
        <v>2</v>
      </c>
    </row>
    <row r="13" spans="1:12" x14ac:dyDescent="0.15">
      <c r="A13">
        <v>1992</v>
      </c>
      <c r="C13">
        <v>11</v>
      </c>
      <c r="D13">
        <v>5</v>
      </c>
      <c r="F13">
        <v>90</v>
      </c>
      <c r="G13"/>
      <c r="I13" s="1">
        <f t="shared" si="0"/>
        <v>15</v>
      </c>
      <c r="J13">
        <v>38</v>
      </c>
      <c r="L13">
        <v>7</v>
      </c>
    </row>
    <row r="14" spans="1:12" x14ac:dyDescent="0.15">
      <c r="A14">
        <v>1993</v>
      </c>
      <c r="C14">
        <v>9</v>
      </c>
      <c r="D14">
        <v>4</v>
      </c>
      <c r="F14">
        <v>73</v>
      </c>
      <c r="G14"/>
      <c r="I14" s="1">
        <f t="shared" si="0"/>
        <v>14.6</v>
      </c>
      <c r="L14">
        <v>2</v>
      </c>
    </row>
    <row r="15" spans="1:12" x14ac:dyDescent="0.15">
      <c r="A15">
        <v>1994</v>
      </c>
      <c r="B15">
        <v>14</v>
      </c>
      <c r="C15">
        <v>14</v>
      </c>
      <c r="D15">
        <v>0</v>
      </c>
      <c r="F15">
        <v>193</v>
      </c>
      <c r="G15"/>
      <c r="I15" s="1">
        <f t="shared" si="0"/>
        <v>13.785714285714286</v>
      </c>
      <c r="L15">
        <v>2</v>
      </c>
    </row>
    <row r="16" spans="1:12" x14ac:dyDescent="0.15">
      <c r="A16">
        <v>1995</v>
      </c>
      <c r="B16">
        <v>12</v>
      </c>
      <c r="C16">
        <v>9</v>
      </c>
      <c r="D16">
        <v>2</v>
      </c>
      <c r="E16">
        <v>0</v>
      </c>
      <c r="F16">
        <v>69</v>
      </c>
      <c r="G16"/>
      <c r="I16" s="1">
        <f t="shared" si="0"/>
        <v>9.8571428571428577</v>
      </c>
      <c r="J16">
        <v>28</v>
      </c>
      <c r="L16">
        <v>2</v>
      </c>
    </row>
    <row r="17" spans="1:12" x14ac:dyDescent="0.15">
      <c r="A17">
        <v>1996</v>
      </c>
      <c r="B17">
        <v>17</v>
      </c>
      <c r="C17">
        <v>9</v>
      </c>
      <c r="D17">
        <v>4</v>
      </c>
      <c r="F17">
        <v>90</v>
      </c>
      <c r="G17"/>
      <c r="H17">
        <v>1</v>
      </c>
      <c r="I17" s="1">
        <f t="shared" si="0"/>
        <v>18</v>
      </c>
      <c r="J17">
        <v>56</v>
      </c>
      <c r="K17" t="s">
        <v>335</v>
      </c>
      <c r="L17">
        <v>4</v>
      </c>
    </row>
    <row r="18" spans="1:12" x14ac:dyDescent="0.15">
      <c r="A18">
        <v>1997</v>
      </c>
      <c r="B18">
        <v>12</v>
      </c>
      <c r="C18">
        <v>7</v>
      </c>
      <c r="D18">
        <v>4</v>
      </c>
      <c r="F18">
        <v>27</v>
      </c>
      <c r="G18"/>
      <c r="I18" s="1">
        <f t="shared" si="0"/>
        <v>9</v>
      </c>
      <c r="J18">
        <v>15</v>
      </c>
      <c r="K18" t="s">
        <v>335</v>
      </c>
      <c r="L18">
        <v>4</v>
      </c>
    </row>
    <row r="19" spans="1:12" x14ac:dyDescent="0.15">
      <c r="A19">
        <v>1998</v>
      </c>
      <c r="B19">
        <v>12</v>
      </c>
      <c r="C19">
        <v>6</v>
      </c>
      <c r="D19">
        <v>1</v>
      </c>
      <c r="E19">
        <v>1</v>
      </c>
      <c r="F19">
        <v>28</v>
      </c>
      <c r="G19"/>
      <c r="I19" s="1">
        <f t="shared" si="0"/>
        <v>5.6</v>
      </c>
      <c r="J19">
        <v>9</v>
      </c>
      <c r="L19">
        <v>0</v>
      </c>
    </row>
    <row r="20" spans="1:12" x14ac:dyDescent="0.15">
      <c r="A20">
        <v>1999</v>
      </c>
      <c r="B20">
        <v>10</v>
      </c>
      <c r="C20">
        <v>7</v>
      </c>
      <c r="D20">
        <v>3</v>
      </c>
      <c r="F20">
        <v>39</v>
      </c>
      <c r="G20"/>
      <c r="I20" s="1">
        <f t="shared" si="0"/>
        <v>9.75</v>
      </c>
      <c r="J20">
        <v>28</v>
      </c>
      <c r="L20">
        <v>2</v>
      </c>
    </row>
    <row r="21" spans="1:12" x14ac:dyDescent="0.15">
      <c r="A21">
        <v>2000</v>
      </c>
      <c r="B21">
        <v>9</v>
      </c>
      <c r="C21">
        <v>5</v>
      </c>
      <c r="D21">
        <v>1</v>
      </c>
      <c r="F21">
        <v>64</v>
      </c>
      <c r="G21"/>
      <c r="H21">
        <v>1</v>
      </c>
      <c r="I21" s="1">
        <f t="shared" si="0"/>
        <v>16</v>
      </c>
      <c r="J21">
        <v>54</v>
      </c>
      <c r="L21">
        <v>2</v>
      </c>
    </row>
    <row r="22" spans="1:12" x14ac:dyDescent="0.15">
      <c r="A22">
        <v>2001</v>
      </c>
      <c r="B22">
        <v>7</v>
      </c>
      <c r="C22">
        <v>3</v>
      </c>
      <c r="D22">
        <v>0</v>
      </c>
      <c r="F22">
        <v>8</v>
      </c>
      <c r="G22"/>
      <c r="I22" s="1">
        <f t="shared" si="0"/>
        <v>2.6666666666666665</v>
      </c>
      <c r="J22">
        <v>5</v>
      </c>
      <c r="L22">
        <v>2</v>
      </c>
    </row>
    <row r="23" spans="1:12" x14ac:dyDescent="0.15">
      <c r="G23"/>
      <c r="I23" s="1"/>
    </row>
    <row r="24" spans="1:12" x14ac:dyDescent="0.15">
      <c r="A24" t="s">
        <v>55</v>
      </c>
      <c r="B24">
        <f t="shared" ref="B24:H24" si="1">SUM(B6:B23)</f>
        <v>153</v>
      </c>
      <c r="C24">
        <f t="shared" si="1"/>
        <v>166</v>
      </c>
      <c r="D24">
        <f t="shared" si="1"/>
        <v>40</v>
      </c>
      <c r="E24">
        <f t="shared" si="1"/>
        <v>1</v>
      </c>
      <c r="F24">
        <f t="shared" si="1"/>
        <v>1508</v>
      </c>
      <c r="G24">
        <f t="shared" si="1"/>
        <v>1</v>
      </c>
      <c r="H24">
        <f t="shared" si="1"/>
        <v>2</v>
      </c>
      <c r="I24" s="1">
        <f>F24/(C24-D24)</f>
        <v>11.968253968253968</v>
      </c>
      <c r="J24">
        <f>MAX(J6:J23)</f>
        <v>117</v>
      </c>
      <c r="L24">
        <f>SUM(L6:L23)</f>
        <v>40</v>
      </c>
    </row>
    <row r="44" spans="1:10" x14ac:dyDescent="0.15">
      <c r="H44" s="1"/>
      <c r="I44" s="1"/>
      <c r="J44" s="1"/>
    </row>
    <row r="45" spans="1:10" x14ac:dyDescent="0.15">
      <c r="A45" s="5" t="s">
        <v>118</v>
      </c>
      <c r="F45" s="2"/>
      <c r="G45"/>
    </row>
    <row r="46" spans="1:10" x14ac:dyDescent="0.15">
      <c r="B46" t="s">
        <v>58</v>
      </c>
      <c r="C46" t="s">
        <v>59</v>
      </c>
      <c r="D46" t="s">
        <v>60</v>
      </c>
      <c r="E46" t="s">
        <v>34</v>
      </c>
      <c r="F46" t="s">
        <v>62</v>
      </c>
      <c r="G46" s="1" t="s">
        <v>63</v>
      </c>
      <c r="H46" s="1" t="s">
        <v>64</v>
      </c>
      <c r="I46" s="1" t="s">
        <v>36</v>
      </c>
      <c r="J46" s="2" t="s">
        <v>61</v>
      </c>
    </row>
    <row r="47" spans="1:10" x14ac:dyDescent="0.15">
      <c r="A47">
        <v>1985</v>
      </c>
      <c r="B47">
        <v>140</v>
      </c>
      <c r="C47">
        <v>29</v>
      </c>
      <c r="D47">
        <v>18</v>
      </c>
      <c r="E47">
        <v>396</v>
      </c>
      <c r="G47" s="1">
        <f>E47/B47</f>
        <v>2.8285714285714287</v>
      </c>
      <c r="H47" s="1">
        <f>(B47*6)/D47</f>
        <v>46.666666666666664</v>
      </c>
      <c r="I47" s="1">
        <f>E47/D47</f>
        <v>22</v>
      </c>
      <c r="J47" s="2"/>
    </row>
    <row r="48" spans="1:10" x14ac:dyDescent="0.15">
      <c r="A48">
        <v>1986</v>
      </c>
      <c r="H48" s="1"/>
      <c r="I48" s="1"/>
      <c r="J48" s="2"/>
    </row>
    <row r="49" spans="1:10" x14ac:dyDescent="0.15">
      <c r="A49">
        <v>1987</v>
      </c>
      <c r="B49">
        <v>150.5</v>
      </c>
      <c r="D49">
        <v>35</v>
      </c>
      <c r="E49">
        <v>401</v>
      </c>
      <c r="G49" s="1">
        <f>E49/B49</f>
        <v>2.6644518272425248</v>
      </c>
      <c r="H49" s="1">
        <f>(B49*6)/D49</f>
        <v>25.8</v>
      </c>
      <c r="I49" s="1">
        <f>E49/D49</f>
        <v>11.457142857142857</v>
      </c>
      <c r="J49" s="2"/>
    </row>
    <row r="50" spans="1:10" x14ac:dyDescent="0.15">
      <c r="A50">
        <v>1988</v>
      </c>
      <c r="B50">
        <v>180</v>
      </c>
      <c r="D50">
        <v>35</v>
      </c>
      <c r="E50">
        <v>571</v>
      </c>
      <c r="G50" s="1">
        <f>E50/B50</f>
        <v>3.1722222222222221</v>
      </c>
      <c r="H50" s="1">
        <f>(B50*6)/D50</f>
        <v>30.857142857142858</v>
      </c>
      <c r="I50" s="1">
        <f>E50/D50</f>
        <v>16.314285714285713</v>
      </c>
      <c r="J50" s="2"/>
    </row>
    <row r="51" spans="1:10" x14ac:dyDescent="0.15">
      <c r="A51">
        <v>1989</v>
      </c>
      <c r="B51">
        <v>133.5</v>
      </c>
      <c r="C51">
        <v>34</v>
      </c>
      <c r="D51">
        <v>29</v>
      </c>
      <c r="E51">
        <v>419</v>
      </c>
      <c r="G51" s="1">
        <f>E51/B51</f>
        <v>3.1385767790262173</v>
      </c>
      <c r="H51" s="1">
        <f>(B51*6)/D51</f>
        <v>27.620689655172413</v>
      </c>
      <c r="I51" s="1">
        <f>E51/D51</f>
        <v>14.448275862068966</v>
      </c>
      <c r="J51" s="2" t="s">
        <v>481</v>
      </c>
    </row>
    <row r="52" spans="1:10" x14ac:dyDescent="0.15">
      <c r="A52">
        <v>1990</v>
      </c>
      <c r="B52">
        <v>167.4</v>
      </c>
      <c r="C52">
        <v>35</v>
      </c>
      <c r="D52">
        <v>42</v>
      </c>
      <c r="E52">
        <v>521</v>
      </c>
      <c r="G52" s="1">
        <f t="shared" ref="G52:G63" si="2">E52/B52</f>
        <v>3.1123058542413382</v>
      </c>
      <c r="H52" s="1">
        <f t="shared" ref="H52:H63" si="3">(B52*6)/D52</f>
        <v>23.914285714285718</v>
      </c>
      <c r="I52" s="1">
        <f t="shared" ref="I52:I63" si="4">E52/D52</f>
        <v>12.404761904761905</v>
      </c>
      <c r="J52" s="2" t="s">
        <v>211</v>
      </c>
    </row>
    <row r="53" spans="1:10" x14ac:dyDescent="0.15">
      <c r="A53">
        <v>1991</v>
      </c>
      <c r="B53">
        <v>144.19999999999999</v>
      </c>
      <c r="C53">
        <v>27</v>
      </c>
      <c r="D53">
        <v>24</v>
      </c>
      <c r="E53">
        <v>449</v>
      </c>
      <c r="G53" s="1">
        <f t="shared" si="2"/>
        <v>3.1137309292649102</v>
      </c>
      <c r="H53" s="1">
        <f t="shared" si="3"/>
        <v>36.049999999999997</v>
      </c>
      <c r="I53" s="1">
        <f t="shared" si="4"/>
        <v>18.708333333333332</v>
      </c>
      <c r="J53" s="2"/>
    </row>
    <row r="54" spans="1:10" x14ac:dyDescent="0.15">
      <c r="A54">
        <v>1992</v>
      </c>
      <c r="B54">
        <v>146</v>
      </c>
      <c r="C54">
        <v>26</v>
      </c>
      <c r="D54">
        <v>20</v>
      </c>
      <c r="E54">
        <v>454</v>
      </c>
      <c r="G54" s="1">
        <f t="shared" si="2"/>
        <v>3.1095890410958904</v>
      </c>
      <c r="H54" s="1">
        <f t="shared" si="3"/>
        <v>43.8</v>
      </c>
      <c r="I54" s="1">
        <f t="shared" si="4"/>
        <v>22.7</v>
      </c>
      <c r="J54" t="s">
        <v>80</v>
      </c>
    </row>
    <row r="55" spans="1:10" x14ac:dyDescent="0.15">
      <c r="A55">
        <v>1993</v>
      </c>
      <c r="B55">
        <v>157</v>
      </c>
      <c r="C55">
        <v>32</v>
      </c>
      <c r="D55">
        <v>22</v>
      </c>
      <c r="E55">
        <v>471</v>
      </c>
      <c r="G55" s="1">
        <f t="shared" si="2"/>
        <v>3</v>
      </c>
      <c r="H55" s="1">
        <f t="shared" si="3"/>
        <v>42.81818181818182</v>
      </c>
      <c r="I55" s="1">
        <f t="shared" si="4"/>
        <v>21.40909090909091</v>
      </c>
      <c r="J55" t="s">
        <v>7</v>
      </c>
    </row>
    <row r="56" spans="1:10" x14ac:dyDescent="0.15">
      <c r="A56">
        <v>1994</v>
      </c>
      <c r="B56">
        <v>140</v>
      </c>
      <c r="C56">
        <v>27</v>
      </c>
      <c r="D56">
        <v>20</v>
      </c>
      <c r="E56">
        <v>429</v>
      </c>
      <c r="G56" s="1">
        <f t="shared" si="2"/>
        <v>3.0642857142857145</v>
      </c>
      <c r="H56" s="1">
        <f t="shared" si="3"/>
        <v>42</v>
      </c>
      <c r="I56" s="1">
        <f t="shared" si="4"/>
        <v>21.45</v>
      </c>
      <c r="J56" t="s">
        <v>80</v>
      </c>
    </row>
    <row r="57" spans="1:10" x14ac:dyDescent="0.15">
      <c r="A57">
        <v>1995</v>
      </c>
      <c r="B57">
        <v>117</v>
      </c>
      <c r="C57">
        <v>23</v>
      </c>
      <c r="D57">
        <v>27</v>
      </c>
      <c r="E57">
        <v>376</v>
      </c>
      <c r="F57">
        <v>2</v>
      </c>
      <c r="G57" s="1">
        <f t="shared" si="2"/>
        <v>3.2136752136752138</v>
      </c>
      <c r="H57" s="1">
        <f t="shared" si="3"/>
        <v>26</v>
      </c>
      <c r="I57" s="1">
        <f t="shared" si="4"/>
        <v>13.925925925925926</v>
      </c>
      <c r="J57" t="s">
        <v>212</v>
      </c>
    </row>
    <row r="58" spans="1:10" x14ac:dyDescent="0.15">
      <c r="A58">
        <v>1996</v>
      </c>
      <c r="B58">
        <v>124</v>
      </c>
      <c r="C58">
        <v>32</v>
      </c>
      <c r="D58">
        <v>38</v>
      </c>
      <c r="E58">
        <v>427</v>
      </c>
      <c r="G58" s="1">
        <f t="shared" si="2"/>
        <v>3.443548387096774</v>
      </c>
      <c r="H58" s="1">
        <f t="shared" si="3"/>
        <v>19.578947368421051</v>
      </c>
      <c r="I58" s="1">
        <f t="shared" si="4"/>
        <v>11.236842105263158</v>
      </c>
      <c r="J58" t="s">
        <v>90</v>
      </c>
    </row>
    <row r="59" spans="1:10" x14ac:dyDescent="0.15">
      <c r="A59">
        <v>1997</v>
      </c>
      <c r="B59">
        <v>121</v>
      </c>
      <c r="C59">
        <v>30</v>
      </c>
      <c r="D59">
        <v>27</v>
      </c>
      <c r="E59">
        <v>362</v>
      </c>
      <c r="F59" s="1"/>
      <c r="G59" s="1">
        <f t="shared" si="2"/>
        <v>2.9917355371900825</v>
      </c>
      <c r="H59" s="1">
        <f t="shared" si="3"/>
        <v>26.888888888888889</v>
      </c>
      <c r="I59" s="1">
        <f t="shared" si="4"/>
        <v>13.407407407407407</v>
      </c>
    </row>
    <row r="60" spans="1:10" x14ac:dyDescent="0.15">
      <c r="A60">
        <v>1998</v>
      </c>
      <c r="B60">
        <v>114</v>
      </c>
      <c r="C60">
        <v>36</v>
      </c>
      <c r="D60">
        <v>20</v>
      </c>
      <c r="E60">
        <v>323</v>
      </c>
      <c r="G60" s="1">
        <f t="shared" si="2"/>
        <v>2.8333333333333335</v>
      </c>
      <c r="H60" s="1">
        <f t="shared" si="3"/>
        <v>34.200000000000003</v>
      </c>
      <c r="I60" s="1">
        <f t="shared" si="4"/>
        <v>16.149999999999999</v>
      </c>
      <c r="J60" t="s">
        <v>66</v>
      </c>
    </row>
    <row r="61" spans="1:10" x14ac:dyDescent="0.15">
      <c r="A61">
        <v>1999</v>
      </c>
      <c r="B61">
        <v>107.5</v>
      </c>
      <c r="C61">
        <v>21</v>
      </c>
      <c r="D61">
        <v>25</v>
      </c>
      <c r="E61">
        <v>344</v>
      </c>
      <c r="G61" s="1">
        <f t="shared" si="2"/>
        <v>3.2</v>
      </c>
      <c r="H61" s="1">
        <f t="shared" si="3"/>
        <v>25.8</v>
      </c>
      <c r="I61" s="1">
        <f t="shared" si="4"/>
        <v>13.76</v>
      </c>
      <c r="J61" t="s">
        <v>81</v>
      </c>
    </row>
    <row r="62" spans="1:10" x14ac:dyDescent="0.15">
      <c r="A62">
        <v>2000</v>
      </c>
      <c r="B62">
        <v>76.3</v>
      </c>
      <c r="C62">
        <v>17</v>
      </c>
      <c r="D62">
        <v>15</v>
      </c>
      <c r="E62">
        <v>218</v>
      </c>
      <c r="G62" s="1">
        <f t="shared" si="2"/>
        <v>2.8571428571428572</v>
      </c>
      <c r="H62" s="1">
        <f t="shared" si="3"/>
        <v>30.519999999999996</v>
      </c>
      <c r="I62" s="1">
        <f t="shared" si="4"/>
        <v>14.533333333333333</v>
      </c>
      <c r="J62" t="s">
        <v>74</v>
      </c>
    </row>
    <row r="63" spans="1:10" x14ac:dyDescent="0.15">
      <c r="A63">
        <v>2001</v>
      </c>
      <c r="B63">
        <v>71</v>
      </c>
      <c r="C63">
        <v>10</v>
      </c>
      <c r="D63">
        <v>25</v>
      </c>
      <c r="E63">
        <v>262</v>
      </c>
      <c r="F63">
        <v>1</v>
      </c>
      <c r="G63" s="1">
        <f t="shared" si="2"/>
        <v>3.6901408450704225</v>
      </c>
      <c r="H63" s="1">
        <f t="shared" si="3"/>
        <v>17.04</v>
      </c>
      <c r="I63" s="1">
        <f t="shared" si="4"/>
        <v>10.48</v>
      </c>
      <c r="J63" s="2" t="s">
        <v>411</v>
      </c>
    </row>
    <row r="64" spans="1:10" x14ac:dyDescent="0.15">
      <c r="H64" s="1"/>
      <c r="I64" s="1"/>
      <c r="J64" s="2"/>
    </row>
    <row r="65" spans="1:10" x14ac:dyDescent="0.15">
      <c r="A65" t="s">
        <v>55</v>
      </c>
      <c r="B65">
        <f>SUM(B47:B62)</f>
        <v>2018.3999999999999</v>
      </c>
      <c r="C65">
        <f>SUM(C47:C62)</f>
        <v>369</v>
      </c>
      <c r="D65">
        <f>SUM(D47:D62)</f>
        <v>397</v>
      </c>
      <c r="E65">
        <f>SUM(E47:E62)</f>
        <v>6161</v>
      </c>
      <c r="F65">
        <f>SUM(F47:F62)</f>
        <v>2</v>
      </c>
      <c r="G65" s="1">
        <f>E65/B65</f>
        <v>3.0524177566389223</v>
      </c>
      <c r="H65" s="1">
        <f>(B65*6)/D65</f>
        <v>30.504785894206549</v>
      </c>
      <c r="I65" s="1">
        <f>E65/D65</f>
        <v>15.518891687657431</v>
      </c>
      <c r="J65" s="2" t="s">
        <v>411</v>
      </c>
    </row>
    <row r="66" spans="1:10" x14ac:dyDescent="0.15">
      <c r="H66" s="1"/>
      <c r="I66" s="1"/>
    </row>
  </sheetData>
  <hyperlinks>
    <hyperlink ref="A1" location="'Overall ave'!A1" display="(back to front sheet)" xr:uid="{00000000-0004-0000-2400-000000000000}"/>
  </hyperlinks>
  <pageMargins left="0.75" right="0.75" top="1" bottom="1" header="0.5" footer="0.5"/>
  <pageSetup paperSize="9" orientation="portrait" horizontalDpi="4294967292" verticalDpi="429496729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4"/>
  <dimension ref="A1:M54"/>
  <sheetViews>
    <sheetView zoomScale="125" zoomScaleNormal="125" zoomScalePageLayoutView="125" workbookViewId="0">
      <selection activeCell="N23" sqref="N23"/>
    </sheetView>
  </sheetViews>
  <sheetFormatPr defaultColWidth="8.76171875" defaultRowHeight="12.75" x14ac:dyDescent="0.15"/>
  <cols>
    <col min="7" max="7" width="9.16796875" style="1" customWidth="1"/>
  </cols>
  <sheetData>
    <row r="1" spans="1:13" x14ac:dyDescent="0.15">
      <c r="A1" s="19" t="s">
        <v>164</v>
      </c>
    </row>
    <row r="2" spans="1:13" x14ac:dyDescent="0.15">
      <c r="A2" s="5" t="s">
        <v>50</v>
      </c>
      <c r="B2" s="5" t="s">
        <v>107</v>
      </c>
    </row>
    <row r="3" spans="1:13" x14ac:dyDescent="0.15">
      <c r="A3" s="5" t="s">
        <v>108</v>
      </c>
    </row>
    <row r="4" spans="1:13" x14ac:dyDescent="0.15">
      <c r="A4" s="5"/>
    </row>
    <row r="5" spans="1:13" x14ac:dyDescent="0.15">
      <c r="B5" t="s">
        <v>31</v>
      </c>
      <c r="C5" t="s">
        <v>32</v>
      </c>
      <c r="D5" t="s">
        <v>33</v>
      </c>
      <c r="E5" t="s">
        <v>259</v>
      </c>
      <c r="F5" t="s">
        <v>34</v>
      </c>
      <c r="G5" t="s">
        <v>22</v>
      </c>
      <c r="H5" t="s">
        <v>35</v>
      </c>
      <c r="I5" s="1" t="s">
        <v>36</v>
      </c>
      <c r="J5" t="s">
        <v>195</v>
      </c>
      <c r="K5" t="s">
        <v>257</v>
      </c>
      <c r="L5" t="s">
        <v>264</v>
      </c>
    </row>
    <row r="6" spans="1:13" x14ac:dyDescent="0.15">
      <c r="A6">
        <v>1991</v>
      </c>
      <c r="B6">
        <v>14</v>
      </c>
      <c r="C6">
        <v>14</v>
      </c>
      <c r="D6">
        <v>3</v>
      </c>
      <c r="F6">
        <v>271</v>
      </c>
      <c r="G6"/>
      <c r="I6" s="1">
        <f t="shared" ref="I6:I20" si="0">F6/(C6-D6)</f>
        <v>24.636363636363637</v>
      </c>
      <c r="J6">
        <v>40</v>
      </c>
      <c r="L6">
        <v>8</v>
      </c>
    </row>
    <row r="7" spans="1:13" x14ac:dyDescent="0.15">
      <c r="A7">
        <v>1992</v>
      </c>
      <c r="B7">
        <v>9</v>
      </c>
      <c r="C7">
        <v>9</v>
      </c>
      <c r="D7">
        <v>1</v>
      </c>
      <c r="F7">
        <v>114</v>
      </c>
      <c r="G7"/>
      <c r="I7" s="1">
        <f t="shared" si="0"/>
        <v>14.25</v>
      </c>
      <c r="J7">
        <v>28</v>
      </c>
      <c r="L7">
        <v>2</v>
      </c>
    </row>
    <row r="8" spans="1:13" x14ac:dyDescent="0.15">
      <c r="A8">
        <v>1993</v>
      </c>
      <c r="B8">
        <v>8</v>
      </c>
      <c r="C8">
        <v>8</v>
      </c>
      <c r="D8">
        <v>3</v>
      </c>
      <c r="F8">
        <v>204</v>
      </c>
      <c r="G8"/>
      <c r="I8" s="1">
        <f t="shared" si="0"/>
        <v>40.799999999999997</v>
      </c>
      <c r="L8">
        <v>5</v>
      </c>
      <c r="M8" t="s">
        <v>418</v>
      </c>
    </row>
    <row r="9" spans="1:13" x14ac:dyDescent="0.15">
      <c r="A9">
        <v>1994</v>
      </c>
      <c r="B9">
        <v>11</v>
      </c>
      <c r="C9">
        <v>11</v>
      </c>
      <c r="D9">
        <v>0</v>
      </c>
      <c r="F9">
        <v>222</v>
      </c>
      <c r="G9"/>
      <c r="I9" s="1">
        <f t="shared" si="0"/>
        <v>20.181818181818183</v>
      </c>
      <c r="L9">
        <v>10</v>
      </c>
      <c r="M9" t="s">
        <v>418</v>
      </c>
    </row>
    <row r="10" spans="1:13" x14ac:dyDescent="0.15">
      <c r="A10">
        <v>1995</v>
      </c>
      <c r="B10">
        <v>11</v>
      </c>
      <c r="C10">
        <v>11</v>
      </c>
      <c r="D10">
        <v>2</v>
      </c>
      <c r="E10">
        <v>1</v>
      </c>
      <c r="F10">
        <v>280</v>
      </c>
      <c r="G10"/>
      <c r="I10" s="1">
        <f t="shared" si="0"/>
        <v>31.111111111111111</v>
      </c>
      <c r="J10">
        <v>82</v>
      </c>
      <c r="K10" t="s">
        <v>335</v>
      </c>
      <c r="L10">
        <v>10</v>
      </c>
      <c r="M10" t="s">
        <v>418</v>
      </c>
    </row>
    <row r="11" spans="1:13" x14ac:dyDescent="0.15">
      <c r="A11">
        <v>1996</v>
      </c>
      <c r="B11">
        <v>12</v>
      </c>
      <c r="C11">
        <v>12</v>
      </c>
      <c r="D11">
        <v>1</v>
      </c>
      <c r="F11">
        <v>221</v>
      </c>
      <c r="G11"/>
      <c r="I11" s="1">
        <f t="shared" si="0"/>
        <v>20.09090909090909</v>
      </c>
      <c r="J11">
        <v>61</v>
      </c>
      <c r="L11">
        <v>18</v>
      </c>
      <c r="M11" t="s">
        <v>418</v>
      </c>
    </row>
    <row r="12" spans="1:13" x14ac:dyDescent="0.15">
      <c r="A12">
        <v>1997</v>
      </c>
      <c r="B12">
        <v>12</v>
      </c>
      <c r="C12">
        <v>12</v>
      </c>
      <c r="D12">
        <v>1</v>
      </c>
      <c r="F12">
        <v>216</v>
      </c>
      <c r="G12"/>
      <c r="H12">
        <v>1</v>
      </c>
      <c r="I12" s="1">
        <f t="shared" si="0"/>
        <v>19.636363636363637</v>
      </c>
      <c r="J12">
        <v>64</v>
      </c>
      <c r="L12">
        <v>6</v>
      </c>
      <c r="M12" t="s">
        <v>418</v>
      </c>
    </row>
    <row r="13" spans="1:13" x14ac:dyDescent="0.15">
      <c r="A13">
        <v>1998</v>
      </c>
      <c r="B13">
        <v>15</v>
      </c>
      <c r="C13">
        <v>15</v>
      </c>
      <c r="D13">
        <v>1</v>
      </c>
      <c r="E13">
        <v>2</v>
      </c>
      <c r="F13">
        <v>335</v>
      </c>
      <c r="G13"/>
      <c r="H13">
        <v>1</v>
      </c>
      <c r="I13" s="1">
        <f t="shared" si="0"/>
        <v>23.928571428571427</v>
      </c>
      <c r="J13">
        <v>51</v>
      </c>
      <c r="L13">
        <v>4</v>
      </c>
      <c r="M13" t="s">
        <v>418</v>
      </c>
    </row>
    <row r="14" spans="1:13" x14ac:dyDescent="0.15">
      <c r="A14">
        <v>1999</v>
      </c>
      <c r="B14">
        <v>16</v>
      </c>
      <c r="C14">
        <v>16</v>
      </c>
      <c r="D14">
        <v>3</v>
      </c>
      <c r="F14">
        <v>351</v>
      </c>
      <c r="G14"/>
      <c r="H14">
        <v>1</v>
      </c>
      <c r="I14" s="1">
        <f t="shared" si="0"/>
        <v>27</v>
      </c>
      <c r="J14">
        <v>59</v>
      </c>
      <c r="L14">
        <v>1</v>
      </c>
    </row>
    <row r="15" spans="1:13" x14ac:dyDescent="0.15">
      <c r="A15">
        <v>2000</v>
      </c>
      <c r="B15">
        <v>13</v>
      </c>
      <c r="C15">
        <v>13</v>
      </c>
      <c r="D15">
        <v>0</v>
      </c>
      <c r="E15">
        <v>0</v>
      </c>
      <c r="F15">
        <v>291</v>
      </c>
      <c r="G15"/>
      <c r="H15">
        <v>2</v>
      </c>
      <c r="I15" s="1">
        <f t="shared" si="0"/>
        <v>22.384615384615383</v>
      </c>
      <c r="J15">
        <v>68</v>
      </c>
      <c r="L15">
        <v>10</v>
      </c>
    </row>
    <row r="16" spans="1:13" x14ac:dyDescent="0.15">
      <c r="A16">
        <v>2001</v>
      </c>
      <c r="B16">
        <v>9</v>
      </c>
      <c r="C16">
        <v>9</v>
      </c>
      <c r="D16">
        <v>3</v>
      </c>
      <c r="E16">
        <v>1</v>
      </c>
      <c r="F16">
        <v>131</v>
      </c>
      <c r="G16"/>
      <c r="I16" s="1">
        <f t="shared" si="0"/>
        <v>21.833333333333332</v>
      </c>
      <c r="J16">
        <v>27</v>
      </c>
      <c r="K16" t="s">
        <v>335</v>
      </c>
      <c r="L16">
        <v>2</v>
      </c>
    </row>
    <row r="17" spans="1:12" x14ac:dyDescent="0.15">
      <c r="A17">
        <v>2002</v>
      </c>
      <c r="B17">
        <v>8</v>
      </c>
      <c r="C17">
        <v>8</v>
      </c>
      <c r="D17">
        <v>0</v>
      </c>
      <c r="F17">
        <v>163</v>
      </c>
      <c r="G17"/>
      <c r="H17">
        <v>1</v>
      </c>
      <c r="I17" s="1">
        <f t="shared" si="0"/>
        <v>20.375</v>
      </c>
      <c r="J17">
        <v>73</v>
      </c>
      <c r="L17">
        <v>1</v>
      </c>
    </row>
    <row r="18" spans="1:12" x14ac:dyDescent="0.15">
      <c r="A18">
        <v>2003</v>
      </c>
      <c r="B18">
        <v>10</v>
      </c>
      <c r="C18">
        <v>10</v>
      </c>
      <c r="D18">
        <v>5</v>
      </c>
      <c r="E18">
        <v>1</v>
      </c>
      <c r="F18">
        <v>180</v>
      </c>
      <c r="G18"/>
      <c r="H18">
        <v>1</v>
      </c>
      <c r="I18" s="1">
        <f t="shared" si="0"/>
        <v>36</v>
      </c>
      <c r="J18">
        <v>54</v>
      </c>
      <c r="K18" t="s">
        <v>335</v>
      </c>
      <c r="L18">
        <v>2</v>
      </c>
    </row>
    <row r="19" spans="1:12" x14ac:dyDescent="0.15">
      <c r="A19">
        <v>2004</v>
      </c>
      <c r="B19">
        <v>12</v>
      </c>
      <c r="C19">
        <v>12</v>
      </c>
      <c r="D19">
        <v>0</v>
      </c>
      <c r="E19">
        <v>2</v>
      </c>
      <c r="F19">
        <v>199</v>
      </c>
      <c r="G19"/>
      <c r="H19">
        <v>1</v>
      </c>
      <c r="I19" s="1">
        <f t="shared" si="0"/>
        <v>16.583333333333332</v>
      </c>
      <c r="J19">
        <v>67</v>
      </c>
      <c r="L19">
        <v>3</v>
      </c>
    </row>
    <row r="20" spans="1:12" x14ac:dyDescent="0.15">
      <c r="A20">
        <v>2005</v>
      </c>
      <c r="B20">
        <v>4</v>
      </c>
      <c r="C20">
        <v>3</v>
      </c>
      <c r="D20">
        <v>1</v>
      </c>
      <c r="F20">
        <v>38</v>
      </c>
      <c r="G20"/>
      <c r="I20" s="1">
        <f t="shared" si="0"/>
        <v>19</v>
      </c>
      <c r="J20">
        <v>20</v>
      </c>
      <c r="L20">
        <v>0</v>
      </c>
    </row>
    <row r="21" spans="1:12" x14ac:dyDescent="0.15">
      <c r="A21">
        <v>2006</v>
      </c>
      <c r="B21">
        <v>1</v>
      </c>
      <c r="C21">
        <v>0</v>
      </c>
      <c r="G21"/>
      <c r="I21" s="1"/>
      <c r="L21">
        <v>0</v>
      </c>
    </row>
    <row r="22" spans="1:12" x14ac:dyDescent="0.15">
      <c r="A22">
        <v>2007</v>
      </c>
      <c r="B22" s="9">
        <v>2</v>
      </c>
      <c r="C22" s="9">
        <v>2</v>
      </c>
      <c r="D22" s="9">
        <v>1</v>
      </c>
      <c r="E22" s="9">
        <v>1</v>
      </c>
      <c r="F22" s="9">
        <v>6</v>
      </c>
      <c r="G22" s="9"/>
      <c r="H22" s="9"/>
      <c r="I22" s="1">
        <f>F22/(C22-D22)</f>
        <v>6</v>
      </c>
      <c r="L22">
        <v>0</v>
      </c>
    </row>
    <row r="23" spans="1:12" x14ac:dyDescent="0.15">
      <c r="A23">
        <v>2014</v>
      </c>
      <c r="B23" s="9">
        <v>2</v>
      </c>
      <c r="C23" s="9">
        <v>2</v>
      </c>
      <c r="D23" s="9">
        <v>1</v>
      </c>
      <c r="E23" s="9">
        <v>1</v>
      </c>
      <c r="F23" s="9">
        <v>5</v>
      </c>
      <c r="G23" s="9"/>
      <c r="H23" s="9"/>
      <c r="I23" s="1">
        <f>F23/(C23-D23)</f>
        <v>5</v>
      </c>
      <c r="J23" s="9">
        <v>5</v>
      </c>
      <c r="L23">
        <v>0</v>
      </c>
    </row>
    <row r="24" spans="1:12" x14ac:dyDescent="0.15">
      <c r="G24"/>
      <c r="H24" s="1"/>
    </row>
    <row r="25" spans="1:12" x14ac:dyDescent="0.15">
      <c r="A25" t="s">
        <v>55</v>
      </c>
      <c r="B25">
        <f t="shared" ref="B25:H25" si="1">SUM(B6:B24)</f>
        <v>169</v>
      </c>
      <c r="C25">
        <f t="shared" si="1"/>
        <v>167</v>
      </c>
      <c r="D25">
        <f t="shared" si="1"/>
        <v>26</v>
      </c>
      <c r="E25">
        <f t="shared" si="1"/>
        <v>9</v>
      </c>
      <c r="F25">
        <f t="shared" si="1"/>
        <v>3227</v>
      </c>
      <c r="G25">
        <f>SUM(G6:G24)</f>
        <v>0</v>
      </c>
      <c r="H25">
        <f t="shared" si="1"/>
        <v>8</v>
      </c>
      <c r="I25" s="1">
        <f>F25/(C25-D25)</f>
        <v>22.886524822695037</v>
      </c>
      <c r="J25">
        <f>MAX(J6:J24)</f>
        <v>82</v>
      </c>
      <c r="K25" t="str">
        <f>IF(INDEX(K6:K24,MATCH(J25,J6:J24,0),)=0,"",INDEX(K6:K24,MATCH(J25,J6:J24,0),))</f>
        <v>NO</v>
      </c>
      <c r="L25">
        <f t="shared" ref="L25" si="2">SUM(L6:L24)</f>
        <v>82</v>
      </c>
    </row>
    <row r="47" spans="1:8" x14ac:dyDescent="0.15">
      <c r="A47" s="5" t="s">
        <v>138</v>
      </c>
      <c r="G47"/>
      <c r="H47" s="1"/>
    </row>
    <row r="48" spans="1:8" x14ac:dyDescent="0.15">
      <c r="G48"/>
      <c r="H48" s="1"/>
    </row>
    <row r="49" spans="1:8" x14ac:dyDescent="0.15">
      <c r="A49" t="s">
        <v>99</v>
      </c>
      <c r="B49" t="s">
        <v>31</v>
      </c>
      <c r="C49" t="s">
        <v>132</v>
      </c>
      <c r="D49" t="s">
        <v>133</v>
      </c>
      <c r="E49" t="s">
        <v>134</v>
      </c>
      <c r="F49" t="s">
        <v>135</v>
      </c>
      <c r="G49" t="s">
        <v>136</v>
      </c>
      <c r="H49" s="1" t="s">
        <v>137</v>
      </c>
    </row>
    <row r="50" spans="1:8" x14ac:dyDescent="0.15">
      <c r="A50">
        <v>1996</v>
      </c>
      <c r="B50">
        <v>12</v>
      </c>
      <c r="C50">
        <v>12</v>
      </c>
      <c r="D50">
        <v>6</v>
      </c>
      <c r="E50">
        <v>18</v>
      </c>
      <c r="G50"/>
      <c r="H50" s="1"/>
    </row>
    <row r="51" spans="1:8" x14ac:dyDescent="0.15">
      <c r="A51">
        <v>1997</v>
      </c>
      <c r="B51">
        <v>12</v>
      </c>
      <c r="C51">
        <v>5</v>
      </c>
      <c r="D51">
        <v>1</v>
      </c>
      <c r="E51">
        <v>6</v>
      </c>
      <c r="G51"/>
      <c r="H51" s="1"/>
    </row>
    <row r="52" spans="1:8" x14ac:dyDescent="0.15">
      <c r="A52">
        <v>2000</v>
      </c>
      <c r="B52">
        <v>4</v>
      </c>
      <c r="C52">
        <v>5</v>
      </c>
      <c r="D52">
        <v>2</v>
      </c>
      <c r="E52">
        <v>7</v>
      </c>
      <c r="F52">
        <v>32</v>
      </c>
      <c r="G52" s="1">
        <f>ROUND(E52/B52,2)</f>
        <v>1.75</v>
      </c>
      <c r="H52">
        <f>ROUND(F52/B52,2)</f>
        <v>8</v>
      </c>
    </row>
    <row r="53" spans="1:8" x14ac:dyDescent="0.15">
      <c r="G53"/>
      <c r="H53" s="1"/>
    </row>
    <row r="54" spans="1:8" x14ac:dyDescent="0.15">
      <c r="A54" t="s">
        <v>55</v>
      </c>
      <c r="B54">
        <f>SUM(B52:B53)</f>
        <v>4</v>
      </c>
      <c r="C54">
        <f>SUM(C52:C53)</f>
        <v>5</v>
      </c>
      <c r="D54">
        <f>SUM(D52:D53)</f>
        <v>2</v>
      </c>
      <c r="E54">
        <f>SUM(E52:E53)</f>
        <v>7</v>
      </c>
      <c r="F54">
        <f>SUM(F52:F53)</f>
        <v>32</v>
      </c>
      <c r="G54">
        <f>ROUND(E54/B54,2)</f>
        <v>1.75</v>
      </c>
      <c r="H54">
        <f>ROUND(F54/SUM(B54),2)</f>
        <v>8</v>
      </c>
    </row>
  </sheetData>
  <hyperlinks>
    <hyperlink ref="A1" location="'Overall ave'!A1" display="(back to front sheet)" xr:uid="{00000000-0004-0000-2500-000000000000}"/>
  </hyperlinks>
  <pageMargins left="0.75" right="0.75" top="1" bottom="1" header="0.5" footer="0.5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6"/>
  <dimension ref="A1:L75"/>
  <sheetViews>
    <sheetView zoomScale="125" zoomScaleNormal="125" zoomScalePageLayoutView="125" workbookViewId="0"/>
  </sheetViews>
  <sheetFormatPr defaultColWidth="8.76171875" defaultRowHeight="12.75" x14ac:dyDescent="0.15"/>
  <sheetData>
    <row r="1" spans="1:12" x14ac:dyDescent="0.15">
      <c r="A1" s="19" t="s">
        <v>164</v>
      </c>
    </row>
    <row r="2" spans="1:12" x14ac:dyDescent="0.15">
      <c r="A2" s="5" t="s">
        <v>48</v>
      </c>
      <c r="B2" s="5" t="s">
        <v>116</v>
      </c>
    </row>
    <row r="3" spans="1:12" x14ac:dyDescent="0.15">
      <c r="A3" s="18" t="s">
        <v>108</v>
      </c>
      <c r="B3" s="5"/>
    </row>
    <row r="4" spans="1:12" x14ac:dyDescent="0.15">
      <c r="A4" s="18"/>
      <c r="B4" s="5"/>
    </row>
    <row r="5" spans="1:12" x14ac:dyDescent="0.15">
      <c r="A5" t="s">
        <v>99</v>
      </c>
      <c r="B5" t="s">
        <v>31</v>
      </c>
      <c r="C5" t="s">
        <v>32</v>
      </c>
      <c r="D5" t="s">
        <v>33</v>
      </c>
      <c r="E5" t="s">
        <v>259</v>
      </c>
      <c r="F5" t="s">
        <v>34</v>
      </c>
      <c r="G5" t="s">
        <v>22</v>
      </c>
      <c r="H5" t="s">
        <v>35</v>
      </c>
      <c r="I5" s="1" t="s">
        <v>36</v>
      </c>
      <c r="J5" t="s">
        <v>208</v>
      </c>
      <c r="K5" t="s">
        <v>257</v>
      </c>
      <c r="L5" t="s">
        <v>264</v>
      </c>
    </row>
    <row r="6" spans="1:12" x14ac:dyDescent="0.15">
      <c r="A6">
        <v>1987</v>
      </c>
      <c r="B6">
        <v>6</v>
      </c>
      <c r="C6">
        <v>6</v>
      </c>
      <c r="D6">
        <v>0</v>
      </c>
      <c r="F6">
        <v>67</v>
      </c>
      <c r="I6" s="1">
        <f>F6/(C6-D6)</f>
        <v>11.166666666666666</v>
      </c>
    </row>
    <row r="7" spans="1:12" x14ac:dyDescent="0.15">
      <c r="A7">
        <v>1988</v>
      </c>
      <c r="B7">
        <v>12</v>
      </c>
      <c r="C7">
        <v>7</v>
      </c>
      <c r="D7">
        <v>1</v>
      </c>
      <c r="F7">
        <v>47</v>
      </c>
      <c r="I7" s="1">
        <f>F7/(C7-D7)</f>
        <v>7.833333333333333</v>
      </c>
    </row>
    <row r="8" spans="1:12" x14ac:dyDescent="0.15">
      <c r="A8">
        <v>1989</v>
      </c>
      <c r="B8">
        <v>15</v>
      </c>
      <c r="C8">
        <v>14</v>
      </c>
      <c r="D8">
        <v>0</v>
      </c>
      <c r="E8">
        <v>3</v>
      </c>
      <c r="F8">
        <v>131</v>
      </c>
      <c r="I8" s="1">
        <f>F8/(C8-D8)</f>
        <v>9.3571428571428577</v>
      </c>
      <c r="J8">
        <v>35</v>
      </c>
      <c r="L8">
        <v>6</v>
      </c>
    </row>
    <row r="9" spans="1:12" x14ac:dyDescent="0.15">
      <c r="A9">
        <v>1990</v>
      </c>
      <c r="B9">
        <v>14</v>
      </c>
      <c r="C9">
        <v>14</v>
      </c>
      <c r="D9">
        <v>0</v>
      </c>
      <c r="F9">
        <v>88</v>
      </c>
      <c r="I9" s="1">
        <f t="shared" ref="I9:I27" si="0">F9/(C9-D9)</f>
        <v>6.2857142857142856</v>
      </c>
      <c r="J9">
        <v>18</v>
      </c>
      <c r="L9">
        <v>5</v>
      </c>
    </row>
    <row r="10" spans="1:12" x14ac:dyDescent="0.15">
      <c r="A10">
        <v>1991</v>
      </c>
      <c r="B10">
        <v>12</v>
      </c>
      <c r="C10">
        <v>5</v>
      </c>
      <c r="D10">
        <v>0</v>
      </c>
      <c r="F10">
        <v>13</v>
      </c>
      <c r="I10" s="1">
        <f t="shared" si="0"/>
        <v>2.6</v>
      </c>
      <c r="J10">
        <v>6</v>
      </c>
      <c r="L10">
        <v>9</v>
      </c>
    </row>
    <row r="11" spans="1:12" x14ac:dyDescent="0.15">
      <c r="A11">
        <v>1992</v>
      </c>
      <c r="B11">
        <v>9</v>
      </c>
      <c r="C11">
        <v>8</v>
      </c>
      <c r="D11">
        <v>3</v>
      </c>
      <c r="F11">
        <v>82</v>
      </c>
      <c r="I11" s="1">
        <f t="shared" si="0"/>
        <v>16.399999999999999</v>
      </c>
      <c r="J11">
        <v>35</v>
      </c>
      <c r="L11">
        <v>0</v>
      </c>
    </row>
    <row r="12" spans="1:12" x14ac:dyDescent="0.15">
      <c r="A12">
        <v>1993</v>
      </c>
      <c r="B12">
        <v>12</v>
      </c>
      <c r="C12">
        <v>13</v>
      </c>
      <c r="D12">
        <v>3</v>
      </c>
      <c r="F12">
        <v>155</v>
      </c>
      <c r="I12" s="1">
        <f t="shared" si="0"/>
        <v>15.5</v>
      </c>
      <c r="L12">
        <v>5</v>
      </c>
    </row>
    <row r="13" spans="1:12" x14ac:dyDescent="0.15">
      <c r="A13">
        <v>1994</v>
      </c>
      <c r="B13">
        <v>7</v>
      </c>
      <c r="C13">
        <v>5</v>
      </c>
      <c r="D13">
        <v>3</v>
      </c>
      <c r="F13">
        <v>63</v>
      </c>
      <c r="I13" s="1">
        <f t="shared" si="0"/>
        <v>31.5</v>
      </c>
      <c r="L13">
        <v>2</v>
      </c>
    </row>
    <row r="14" spans="1:12" x14ac:dyDescent="0.15">
      <c r="A14">
        <v>1995</v>
      </c>
      <c r="B14">
        <v>11</v>
      </c>
      <c r="C14">
        <v>9</v>
      </c>
      <c r="D14">
        <v>0</v>
      </c>
      <c r="E14">
        <v>1</v>
      </c>
      <c r="F14">
        <v>105</v>
      </c>
      <c r="I14" s="1">
        <f t="shared" si="0"/>
        <v>11.666666666666666</v>
      </c>
      <c r="J14">
        <v>33</v>
      </c>
    </row>
    <row r="15" spans="1:12" x14ac:dyDescent="0.15">
      <c r="A15">
        <v>1996</v>
      </c>
      <c r="B15">
        <v>6</v>
      </c>
      <c r="C15">
        <v>5</v>
      </c>
      <c r="D15">
        <v>2</v>
      </c>
      <c r="F15">
        <v>73</v>
      </c>
      <c r="I15" s="1">
        <f t="shared" si="0"/>
        <v>24.333333333333332</v>
      </c>
      <c r="J15">
        <v>36</v>
      </c>
      <c r="K15" t="s">
        <v>335</v>
      </c>
      <c r="L15">
        <v>2</v>
      </c>
    </row>
    <row r="16" spans="1:12" x14ac:dyDescent="0.15">
      <c r="A16">
        <v>1997</v>
      </c>
      <c r="B16">
        <v>8</v>
      </c>
      <c r="C16">
        <v>5</v>
      </c>
      <c r="D16">
        <v>1</v>
      </c>
      <c r="F16">
        <v>19</v>
      </c>
      <c r="I16" s="1">
        <f t="shared" si="0"/>
        <v>4.75</v>
      </c>
      <c r="J16">
        <v>6</v>
      </c>
      <c r="K16" t="s">
        <v>335</v>
      </c>
      <c r="L16">
        <v>2</v>
      </c>
    </row>
    <row r="17" spans="1:12" x14ac:dyDescent="0.15">
      <c r="A17">
        <v>1998</v>
      </c>
      <c r="B17">
        <v>13</v>
      </c>
      <c r="C17">
        <v>10</v>
      </c>
      <c r="D17">
        <v>1</v>
      </c>
      <c r="E17">
        <v>2</v>
      </c>
      <c r="F17">
        <v>132</v>
      </c>
      <c r="I17" s="1">
        <f t="shared" si="0"/>
        <v>14.666666666666666</v>
      </c>
      <c r="J17">
        <v>29</v>
      </c>
      <c r="L17">
        <v>3</v>
      </c>
    </row>
    <row r="18" spans="1:12" x14ac:dyDescent="0.15">
      <c r="A18">
        <v>1999</v>
      </c>
      <c r="B18">
        <v>9</v>
      </c>
      <c r="C18">
        <v>7</v>
      </c>
      <c r="D18">
        <v>1</v>
      </c>
      <c r="F18">
        <v>86</v>
      </c>
      <c r="I18" s="1">
        <f t="shared" si="0"/>
        <v>14.333333333333334</v>
      </c>
      <c r="J18">
        <v>38</v>
      </c>
      <c r="L18">
        <v>3</v>
      </c>
    </row>
    <row r="19" spans="1:12" x14ac:dyDescent="0.15">
      <c r="A19">
        <v>2000</v>
      </c>
      <c r="B19">
        <v>12</v>
      </c>
      <c r="C19">
        <v>10</v>
      </c>
      <c r="D19">
        <v>3</v>
      </c>
      <c r="E19">
        <v>0</v>
      </c>
      <c r="F19">
        <v>116</v>
      </c>
      <c r="I19" s="1">
        <f t="shared" si="0"/>
        <v>16.571428571428573</v>
      </c>
      <c r="J19">
        <v>22</v>
      </c>
      <c r="L19">
        <v>3</v>
      </c>
    </row>
    <row r="20" spans="1:12" x14ac:dyDescent="0.15">
      <c r="A20">
        <v>2001</v>
      </c>
      <c r="B20">
        <v>8</v>
      </c>
      <c r="C20">
        <v>5</v>
      </c>
      <c r="D20">
        <v>0</v>
      </c>
      <c r="E20">
        <v>2</v>
      </c>
      <c r="F20">
        <v>32</v>
      </c>
      <c r="I20" s="1">
        <f t="shared" si="0"/>
        <v>6.4</v>
      </c>
      <c r="J20">
        <v>24</v>
      </c>
      <c r="L20">
        <v>3</v>
      </c>
    </row>
    <row r="21" spans="1:12" x14ac:dyDescent="0.15">
      <c r="A21">
        <v>2002</v>
      </c>
      <c r="B21">
        <v>11</v>
      </c>
      <c r="C21">
        <v>11</v>
      </c>
      <c r="D21">
        <v>2</v>
      </c>
      <c r="F21">
        <v>97</v>
      </c>
      <c r="I21" s="1">
        <f t="shared" si="0"/>
        <v>10.777777777777779</v>
      </c>
      <c r="J21">
        <v>27</v>
      </c>
      <c r="K21" t="s">
        <v>335</v>
      </c>
      <c r="L21">
        <v>0</v>
      </c>
    </row>
    <row r="22" spans="1:12" x14ac:dyDescent="0.15">
      <c r="A22">
        <v>2003</v>
      </c>
      <c r="B22">
        <v>10</v>
      </c>
      <c r="C22">
        <v>7</v>
      </c>
      <c r="D22">
        <v>2</v>
      </c>
      <c r="E22">
        <v>1</v>
      </c>
      <c r="F22">
        <v>68</v>
      </c>
      <c r="I22" s="1">
        <f t="shared" si="0"/>
        <v>13.6</v>
      </c>
      <c r="J22">
        <v>20</v>
      </c>
      <c r="L22">
        <v>2</v>
      </c>
    </row>
    <row r="23" spans="1:12" x14ac:dyDescent="0.15">
      <c r="A23">
        <v>2004</v>
      </c>
      <c r="B23">
        <v>12</v>
      </c>
      <c r="C23">
        <v>11</v>
      </c>
      <c r="D23">
        <v>0</v>
      </c>
      <c r="E23">
        <v>2</v>
      </c>
      <c r="F23">
        <v>113</v>
      </c>
      <c r="I23" s="1">
        <f t="shared" si="0"/>
        <v>10.272727272727273</v>
      </c>
      <c r="J23">
        <v>39</v>
      </c>
      <c r="L23">
        <v>7</v>
      </c>
    </row>
    <row r="24" spans="1:12" x14ac:dyDescent="0.15">
      <c r="A24">
        <v>2005</v>
      </c>
      <c r="B24">
        <v>18</v>
      </c>
      <c r="C24">
        <v>15</v>
      </c>
      <c r="D24">
        <v>1</v>
      </c>
      <c r="F24">
        <v>159</v>
      </c>
      <c r="I24" s="1">
        <f t="shared" si="0"/>
        <v>11.357142857142858</v>
      </c>
      <c r="J24">
        <v>40</v>
      </c>
      <c r="L24">
        <v>4</v>
      </c>
    </row>
    <row r="25" spans="1:12" x14ac:dyDescent="0.15">
      <c r="A25">
        <v>2006</v>
      </c>
      <c r="B25">
        <v>1</v>
      </c>
      <c r="C25">
        <v>1</v>
      </c>
      <c r="D25">
        <v>0</v>
      </c>
      <c r="F25">
        <v>20</v>
      </c>
      <c r="I25" s="1">
        <f t="shared" si="0"/>
        <v>20</v>
      </c>
      <c r="J25">
        <v>20</v>
      </c>
      <c r="L25">
        <v>0</v>
      </c>
    </row>
    <row r="26" spans="1:12" x14ac:dyDescent="0.15">
      <c r="A26">
        <v>2007</v>
      </c>
      <c r="B26" s="9">
        <v>1</v>
      </c>
      <c r="C26" s="9">
        <v>1</v>
      </c>
      <c r="D26" s="9">
        <v>0</v>
      </c>
      <c r="E26" s="9"/>
      <c r="F26" s="9">
        <v>11</v>
      </c>
      <c r="G26" s="9"/>
      <c r="H26" s="9"/>
      <c r="I26" s="1">
        <f t="shared" si="0"/>
        <v>11</v>
      </c>
      <c r="J26">
        <v>11</v>
      </c>
      <c r="L26">
        <v>0</v>
      </c>
    </row>
    <row r="27" spans="1:12" x14ac:dyDescent="0.15">
      <c r="A27">
        <v>2008</v>
      </c>
      <c r="B27" s="9">
        <v>2</v>
      </c>
      <c r="C27" s="9">
        <v>2</v>
      </c>
      <c r="D27" s="9">
        <v>0</v>
      </c>
      <c r="E27" s="9">
        <v>0</v>
      </c>
      <c r="F27" s="9">
        <v>7</v>
      </c>
      <c r="G27" s="9"/>
      <c r="H27" s="9"/>
      <c r="I27" s="1">
        <f t="shared" si="0"/>
        <v>3.5</v>
      </c>
      <c r="J27" s="9">
        <v>6</v>
      </c>
      <c r="L27">
        <v>0</v>
      </c>
    </row>
    <row r="28" spans="1:12" x14ac:dyDescent="0.15">
      <c r="B28" s="9"/>
      <c r="C28" s="9"/>
      <c r="D28" s="9"/>
      <c r="E28" s="9"/>
      <c r="F28" s="9"/>
      <c r="G28" s="9"/>
      <c r="H28" s="9"/>
      <c r="I28" s="9"/>
    </row>
    <row r="29" spans="1:12" x14ac:dyDescent="0.15">
      <c r="A29" t="s">
        <v>55</v>
      </c>
      <c r="B29">
        <f t="shared" ref="B29:G29" si="1">SUM(B6:B27)</f>
        <v>209</v>
      </c>
      <c r="C29">
        <f t="shared" si="1"/>
        <v>171</v>
      </c>
      <c r="D29">
        <f t="shared" si="1"/>
        <v>23</v>
      </c>
      <c r="E29">
        <f t="shared" si="1"/>
        <v>11</v>
      </c>
      <c r="F29">
        <f t="shared" si="1"/>
        <v>1684</v>
      </c>
      <c r="G29">
        <f t="shared" si="1"/>
        <v>0</v>
      </c>
      <c r="H29">
        <f>SUM(H6:H25)</f>
        <v>0</v>
      </c>
      <c r="I29" s="1">
        <f>F29/(C29-D29)</f>
        <v>11.378378378378379</v>
      </c>
      <c r="J29">
        <v>40</v>
      </c>
      <c r="L29">
        <f>SUM(L6:L25)</f>
        <v>56</v>
      </c>
    </row>
    <row r="50" spans="1:10" x14ac:dyDescent="0.15">
      <c r="A50" s="5" t="s">
        <v>118</v>
      </c>
      <c r="F50" s="2"/>
      <c r="H50" s="1"/>
      <c r="I50" s="1"/>
      <c r="J50" s="1"/>
    </row>
    <row r="51" spans="1:10" x14ac:dyDescent="0.15">
      <c r="B51" t="s">
        <v>58</v>
      </c>
      <c r="C51" t="s">
        <v>59</v>
      </c>
      <c r="D51" t="s">
        <v>60</v>
      </c>
      <c r="E51" t="s">
        <v>34</v>
      </c>
      <c r="F51" t="s">
        <v>62</v>
      </c>
      <c r="G51" s="1" t="s">
        <v>63</v>
      </c>
      <c r="H51" s="1" t="s">
        <v>64</v>
      </c>
      <c r="I51" s="1" t="s">
        <v>36</v>
      </c>
      <c r="J51" s="2" t="s">
        <v>61</v>
      </c>
    </row>
    <row r="52" spans="1:10" x14ac:dyDescent="0.15">
      <c r="A52">
        <v>1986</v>
      </c>
      <c r="G52" s="1"/>
      <c r="H52" s="1"/>
      <c r="I52" s="1"/>
      <c r="J52" s="9"/>
    </row>
    <row r="53" spans="1:10" x14ac:dyDescent="0.15">
      <c r="A53">
        <v>1987</v>
      </c>
      <c r="B53">
        <v>52</v>
      </c>
      <c r="D53">
        <v>15</v>
      </c>
      <c r="E53">
        <v>149</v>
      </c>
      <c r="G53" s="1">
        <f>E53/B53</f>
        <v>2.8653846153846154</v>
      </c>
      <c r="H53" s="1">
        <f>(B53*6)/D53</f>
        <v>20.8</v>
      </c>
      <c r="I53" s="1">
        <f>E53/D53</f>
        <v>9.9333333333333336</v>
      </c>
      <c r="J53" s="9"/>
    </row>
    <row r="54" spans="1:10" x14ac:dyDescent="0.15">
      <c r="A54">
        <v>1988</v>
      </c>
      <c r="B54">
        <v>150</v>
      </c>
      <c r="C54">
        <v>20</v>
      </c>
      <c r="D54">
        <v>34</v>
      </c>
      <c r="E54">
        <v>398</v>
      </c>
      <c r="G54" s="1">
        <f>E54/B54</f>
        <v>2.6533333333333333</v>
      </c>
      <c r="H54" s="1">
        <f>(B54*6)/D54</f>
        <v>26.470588235294116</v>
      </c>
      <c r="I54" s="1">
        <f>E54/D54</f>
        <v>11.705882352941176</v>
      </c>
      <c r="J54" s="9"/>
    </row>
    <row r="55" spans="1:10" x14ac:dyDescent="0.15">
      <c r="A55">
        <v>1989</v>
      </c>
      <c r="B55">
        <v>162</v>
      </c>
      <c r="C55">
        <v>36</v>
      </c>
      <c r="D55">
        <v>22</v>
      </c>
      <c r="E55">
        <v>515</v>
      </c>
      <c r="G55" s="1">
        <f>E55/B55</f>
        <v>3.1790123456790123</v>
      </c>
      <c r="H55" s="1">
        <f>(B55*6)/D55</f>
        <v>44.18181818181818</v>
      </c>
      <c r="I55" s="1">
        <f>E55/D55</f>
        <v>23.40909090909091</v>
      </c>
      <c r="J55" s="9" t="s">
        <v>483</v>
      </c>
    </row>
    <row r="56" spans="1:10" x14ac:dyDescent="0.15">
      <c r="A56">
        <v>1990</v>
      </c>
      <c r="B56">
        <v>196.5</v>
      </c>
      <c r="C56">
        <v>4</v>
      </c>
      <c r="D56">
        <v>26</v>
      </c>
      <c r="E56">
        <v>560</v>
      </c>
      <c r="F56">
        <v>1</v>
      </c>
      <c r="G56" s="1">
        <f t="shared" ref="G56:G72" si="2">E56/B56</f>
        <v>2.8498727735368958</v>
      </c>
      <c r="H56" s="1">
        <f t="shared" ref="H56:H72" si="3">(B56*6)/D56</f>
        <v>45.346153846153847</v>
      </c>
      <c r="I56" s="1">
        <f t="shared" ref="I56:I72" si="4">E56/D56</f>
        <v>21.53846153846154</v>
      </c>
      <c r="J56" s="9" t="s">
        <v>202</v>
      </c>
    </row>
    <row r="57" spans="1:10" x14ac:dyDescent="0.15">
      <c r="A57">
        <v>1991</v>
      </c>
      <c r="B57">
        <v>156.69999999999999</v>
      </c>
      <c r="C57">
        <v>35</v>
      </c>
      <c r="D57">
        <v>32</v>
      </c>
      <c r="E57">
        <v>556</v>
      </c>
      <c r="F57">
        <v>1</v>
      </c>
      <c r="G57" s="1">
        <f t="shared" si="2"/>
        <v>3.5481812380344611</v>
      </c>
      <c r="H57" s="1">
        <f t="shared" si="3"/>
        <v>29.381249999999998</v>
      </c>
      <c r="I57" s="1">
        <f t="shared" si="4"/>
        <v>17.375</v>
      </c>
      <c r="J57" s="9" t="s">
        <v>209</v>
      </c>
    </row>
    <row r="58" spans="1:10" x14ac:dyDescent="0.15">
      <c r="A58">
        <v>1992</v>
      </c>
      <c r="B58">
        <v>113</v>
      </c>
      <c r="C58">
        <v>28</v>
      </c>
      <c r="D58">
        <v>19</v>
      </c>
      <c r="E58">
        <v>306</v>
      </c>
      <c r="F58">
        <v>1</v>
      </c>
      <c r="G58" s="1">
        <f t="shared" si="2"/>
        <v>2.7079646017699117</v>
      </c>
      <c r="H58" s="1">
        <f t="shared" si="3"/>
        <v>35.684210526315788</v>
      </c>
      <c r="I58" s="1">
        <f t="shared" si="4"/>
        <v>16.105263157894736</v>
      </c>
      <c r="J58" s="9" t="s">
        <v>19</v>
      </c>
    </row>
    <row r="59" spans="1:10" x14ac:dyDescent="0.15">
      <c r="A59">
        <v>1993</v>
      </c>
      <c r="B59">
        <v>196</v>
      </c>
      <c r="C59">
        <v>33</v>
      </c>
      <c r="D59">
        <v>31</v>
      </c>
      <c r="E59">
        <v>670</v>
      </c>
      <c r="G59" s="1">
        <f t="shared" si="2"/>
        <v>3.4183673469387754</v>
      </c>
      <c r="H59" s="1">
        <f t="shared" si="3"/>
        <v>37.935483870967744</v>
      </c>
      <c r="I59" s="1">
        <f t="shared" si="4"/>
        <v>21.612903225806452</v>
      </c>
      <c r="J59" s="9"/>
    </row>
    <row r="60" spans="1:10" x14ac:dyDescent="0.15">
      <c r="A60">
        <v>1994</v>
      </c>
      <c r="B60">
        <v>92</v>
      </c>
      <c r="C60">
        <v>19</v>
      </c>
      <c r="D60">
        <v>13</v>
      </c>
      <c r="E60">
        <v>292</v>
      </c>
      <c r="G60" s="1">
        <f t="shared" si="2"/>
        <v>3.1739130434782608</v>
      </c>
      <c r="H60" s="1">
        <f t="shared" si="3"/>
        <v>42.46153846153846</v>
      </c>
      <c r="I60" s="1">
        <f t="shared" si="4"/>
        <v>22.46153846153846</v>
      </c>
      <c r="J60" s="9"/>
    </row>
    <row r="61" spans="1:10" x14ac:dyDescent="0.15">
      <c r="A61">
        <v>1995</v>
      </c>
      <c r="B61">
        <v>142</v>
      </c>
      <c r="C61">
        <v>37</v>
      </c>
      <c r="D61">
        <v>27</v>
      </c>
      <c r="E61">
        <v>452</v>
      </c>
      <c r="F61">
        <v>2</v>
      </c>
      <c r="G61" s="1">
        <f t="shared" si="2"/>
        <v>3.183098591549296</v>
      </c>
      <c r="H61" s="1">
        <f t="shared" si="3"/>
        <v>31.555555555555557</v>
      </c>
      <c r="I61" s="1">
        <f t="shared" si="4"/>
        <v>16.74074074074074</v>
      </c>
      <c r="J61" s="9" t="s">
        <v>213</v>
      </c>
    </row>
    <row r="62" spans="1:10" x14ac:dyDescent="0.15">
      <c r="A62">
        <v>1996</v>
      </c>
      <c r="B62">
        <v>65</v>
      </c>
      <c r="C62">
        <v>14</v>
      </c>
      <c r="D62">
        <v>4</v>
      </c>
      <c r="E62">
        <v>212</v>
      </c>
      <c r="G62" s="1">
        <f t="shared" si="2"/>
        <v>3.2615384615384615</v>
      </c>
      <c r="H62" s="1">
        <f t="shared" si="3"/>
        <v>97.5</v>
      </c>
      <c r="I62" s="1">
        <f t="shared" si="4"/>
        <v>53</v>
      </c>
      <c r="J62" s="9"/>
    </row>
    <row r="63" spans="1:10" x14ac:dyDescent="0.15">
      <c r="A63">
        <v>1997</v>
      </c>
      <c r="B63">
        <v>78</v>
      </c>
      <c r="C63">
        <v>17</v>
      </c>
      <c r="D63">
        <v>14</v>
      </c>
      <c r="E63">
        <v>229</v>
      </c>
      <c r="G63" s="1">
        <f t="shared" si="2"/>
        <v>2.9358974358974357</v>
      </c>
      <c r="H63" s="1">
        <f t="shared" si="3"/>
        <v>33.428571428571431</v>
      </c>
      <c r="I63" s="1">
        <f t="shared" si="4"/>
        <v>16.357142857142858</v>
      </c>
      <c r="J63" s="9"/>
    </row>
    <row r="64" spans="1:10" x14ac:dyDescent="0.15">
      <c r="A64">
        <v>1998</v>
      </c>
      <c r="B64">
        <v>113</v>
      </c>
      <c r="C64">
        <v>17</v>
      </c>
      <c r="D64">
        <v>21</v>
      </c>
      <c r="E64">
        <v>348</v>
      </c>
      <c r="G64" s="1">
        <f t="shared" si="2"/>
        <v>3.0796460176991149</v>
      </c>
      <c r="H64" s="1">
        <f t="shared" si="3"/>
        <v>32.285714285714285</v>
      </c>
      <c r="I64" s="1">
        <f t="shared" si="4"/>
        <v>16.571428571428573</v>
      </c>
      <c r="J64" s="9"/>
    </row>
    <row r="65" spans="1:10" x14ac:dyDescent="0.15">
      <c r="A65">
        <v>1999</v>
      </c>
      <c r="B65">
        <v>90.1</v>
      </c>
      <c r="C65">
        <v>18</v>
      </c>
      <c r="D65">
        <v>17</v>
      </c>
      <c r="E65">
        <v>246</v>
      </c>
      <c r="G65" s="1">
        <f t="shared" si="2"/>
        <v>2.730299667036626</v>
      </c>
      <c r="H65" s="1">
        <f t="shared" si="3"/>
        <v>31.799999999999994</v>
      </c>
      <c r="I65" s="1">
        <f t="shared" si="4"/>
        <v>14.470588235294118</v>
      </c>
      <c r="J65" s="9"/>
    </row>
    <row r="66" spans="1:10" x14ac:dyDescent="0.15">
      <c r="A66">
        <v>2000</v>
      </c>
      <c r="B66">
        <v>124.4</v>
      </c>
      <c r="C66">
        <v>19</v>
      </c>
      <c r="D66">
        <v>21</v>
      </c>
      <c r="E66">
        <v>454</v>
      </c>
      <c r="F66">
        <v>1</v>
      </c>
      <c r="G66" s="1">
        <f t="shared" si="2"/>
        <v>3.6495176848874595</v>
      </c>
      <c r="H66" s="1">
        <f t="shared" si="3"/>
        <v>35.542857142857144</v>
      </c>
      <c r="I66" s="1">
        <f t="shared" si="4"/>
        <v>21.61904761904762</v>
      </c>
      <c r="J66" s="9" t="s">
        <v>415</v>
      </c>
    </row>
    <row r="67" spans="1:10" x14ac:dyDescent="0.15">
      <c r="A67">
        <v>2001</v>
      </c>
      <c r="B67">
        <v>94.1</v>
      </c>
      <c r="C67">
        <v>10</v>
      </c>
      <c r="D67">
        <v>22</v>
      </c>
      <c r="E67">
        <v>301</v>
      </c>
      <c r="F67">
        <v>1</v>
      </c>
      <c r="G67" s="1">
        <f t="shared" si="2"/>
        <v>3.1987247608926674</v>
      </c>
      <c r="H67" s="1">
        <f t="shared" si="3"/>
        <v>25.66363636363636</v>
      </c>
      <c r="I67" s="1">
        <f t="shared" si="4"/>
        <v>13.681818181818182</v>
      </c>
      <c r="J67" s="9" t="s">
        <v>412</v>
      </c>
    </row>
    <row r="68" spans="1:10" x14ac:dyDescent="0.15">
      <c r="A68">
        <v>2002</v>
      </c>
      <c r="B68">
        <v>143.19999999999999</v>
      </c>
      <c r="C68">
        <v>23</v>
      </c>
      <c r="D68">
        <v>16</v>
      </c>
      <c r="E68">
        <v>498</v>
      </c>
      <c r="G68" s="1">
        <f t="shared" si="2"/>
        <v>3.4776536312849164</v>
      </c>
      <c r="H68" s="1">
        <f t="shared" si="3"/>
        <v>53.699999999999996</v>
      </c>
      <c r="I68" s="1">
        <f t="shared" si="4"/>
        <v>31.125</v>
      </c>
      <c r="J68" s="9"/>
    </row>
    <row r="69" spans="1:10" x14ac:dyDescent="0.15">
      <c r="A69">
        <v>2003</v>
      </c>
      <c r="B69">
        <v>100</v>
      </c>
      <c r="C69">
        <v>16</v>
      </c>
      <c r="D69">
        <v>18</v>
      </c>
      <c r="E69">
        <v>378</v>
      </c>
      <c r="F69">
        <v>0</v>
      </c>
      <c r="G69" s="1">
        <f t="shared" si="2"/>
        <v>3.78</v>
      </c>
      <c r="H69" s="1">
        <f t="shared" si="3"/>
        <v>33.333333333333336</v>
      </c>
      <c r="I69" s="1">
        <f t="shared" si="4"/>
        <v>21</v>
      </c>
      <c r="J69" s="9" t="s">
        <v>416</v>
      </c>
    </row>
    <row r="70" spans="1:10" x14ac:dyDescent="0.15">
      <c r="A70">
        <v>2004</v>
      </c>
      <c r="B70">
        <v>119</v>
      </c>
      <c r="C70">
        <v>18</v>
      </c>
      <c r="D70">
        <v>19</v>
      </c>
      <c r="E70">
        <v>514</v>
      </c>
      <c r="G70" s="1">
        <f t="shared" si="2"/>
        <v>4.3193277310924367</v>
      </c>
      <c r="H70" s="1">
        <f t="shared" si="3"/>
        <v>37.578947368421055</v>
      </c>
      <c r="I70" s="1">
        <f t="shared" si="4"/>
        <v>27.05263157894737</v>
      </c>
      <c r="J70" s="9"/>
    </row>
    <row r="71" spans="1:10" x14ac:dyDescent="0.15">
      <c r="A71">
        <v>2005</v>
      </c>
      <c r="B71">
        <v>180.3</v>
      </c>
      <c r="C71">
        <v>13</v>
      </c>
      <c r="D71">
        <v>41</v>
      </c>
      <c r="E71">
        <v>849</v>
      </c>
      <c r="F71">
        <v>1</v>
      </c>
      <c r="G71" s="1">
        <f t="shared" si="2"/>
        <v>4.7088186356073205</v>
      </c>
      <c r="H71" s="1">
        <f t="shared" si="3"/>
        <v>26.385365853658541</v>
      </c>
      <c r="I71" s="1">
        <f t="shared" si="4"/>
        <v>20.707317073170731</v>
      </c>
      <c r="J71" s="9" t="s">
        <v>205</v>
      </c>
    </row>
    <row r="72" spans="1:10" x14ac:dyDescent="0.15">
      <c r="A72">
        <v>2006</v>
      </c>
      <c r="B72">
        <v>8</v>
      </c>
      <c r="C72">
        <v>3</v>
      </c>
      <c r="D72">
        <v>2</v>
      </c>
      <c r="E72">
        <v>23</v>
      </c>
      <c r="G72" s="1">
        <f t="shared" si="2"/>
        <v>2.875</v>
      </c>
      <c r="H72" s="1">
        <f t="shared" si="3"/>
        <v>24</v>
      </c>
      <c r="I72" s="1">
        <f t="shared" si="4"/>
        <v>11.5</v>
      </c>
      <c r="J72" s="9" t="s">
        <v>66</v>
      </c>
    </row>
    <row r="73" spans="1:10" x14ac:dyDescent="0.15">
      <c r="A73">
        <v>2007</v>
      </c>
      <c r="B73">
        <v>5</v>
      </c>
      <c r="C73">
        <v>2</v>
      </c>
      <c r="D73">
        <v>4</v>
      </c>
      <c r="E73">
        <v>10</v>
      </c>
      <c r="G73">
        <v>2</v>
      </c>
      <c r="H73">
        <v>7.5</v>
      </c>
      <c r="I73">
        <v>2.5</v>
      </c>
      <c r="J73" s="9" t="s">
        <v>15</v>
      </c>
    </row>
    <row r="74" spans="1:10" x14ac:dyDescent="0.15">
      <c r="J74" s="9"/>
    </row>
    <row r="75" spans="1:10" x14ac:dyDescent="0.15">
      <c r="A75" t="s">
        <v>55</v>
      </c>
      <c r="B75">
        <f>SUM(B53:B73)</f>
        <v>2380.3000000000002</v>
      </c>
      <c r="C75">
        <f>SUM(C53:C73)</f>
        <v>382</v>
      </c>
      <c r="D75">
        <f>SUM(D53:D73)</f>
        <v>418</v>
      </c>
      <c r="E75">
        <f>SUM(E53:E73)</f>
        <v>7960</v>
      </c>
      <c r="F75">
        <f>SUM(F52:F72)</f>
        <v>8</v>
      </c>
      <c r="G75" s="1">
        <f>E75/B75</f>
        <v>3.3441162878628741</v>
      </c>
      <c r="H75" s="1">
        <f>(B75*6)/D75</f>
        <v>34.166985645933018</v>
      </c>
      <c r="I75" s="1">
        <f>E75/D75</f>
        <v>19.043062200956939</v>
      </c>
      <c r="J75" s="50" t="s">
        <v>205</v>
      </c>
    </row>
  </sheetData>
  <hyperlinks>
    <hyperlink ref="A1" location="'Overall ave'!A1" display="(back to front sheet)" xr:uid="{00000000-0004-0000-27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34"/>
  <sheetViews>
    <sheetView zoomScale="125" zoomScaleNormal="125" zoomScalePageLayoutView="125" workbookViewId="0"/>
  </sheetViews>
  <sheetFormatPr defaultColWidth="8.76171875" defaultRowHeight="12.75" x14ac:dyDescent="0.15"/>
  <cols>
    <col min="1" max="1" width="12.13671875" customWidth="1"/>
    <col min="2" max="8" width="9.16796875" style="9" customWidth="1"/>
  </cols>
  <sheetData>
    <row r="1" spans="1:12" x14ac:dyDescent="0.15">
      <c r="A1" s="19" t="s">
        <v>164</v>
      </c>
      <c r="C1" s="9" t="s">
        <v>266</v>
      </c>
    </row>
    <row r="2" spans="1:12" x14ac:dyDescent="0.15">
      <c r="A2" s="5" t="s">
        <v>278</v>
      </c>
      <c r="B2" s="5" t="s">
        <v>235</v>
      </c>
      <c r="D2" s="9">
        <f>COUNTA(A7:A14)</f>
        <v>7</v>
      </c>
    </row>
    <row r="3" spans="1:12" x14ac:dyDescent="0.15">
      <c r="A3" s="5" t="s">
        <v>108</v>
      </c>
      <c r="B3" s="15"/>
    </row>
    <row r="4" spans="1:12" x14ac:dyDescent="0.15">
      <c r="A4" s="5"/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16</v>
      </c>
      <c r="K4" s="9">
        <v>17</v>
      </c>
      <c r="L4" s="9">
        <v>7</v>
      </c>
    </row>
    <row r="5" spans="1:12" x14ac:dyDescent="0.15">
      <c r="A5" s="5"/>
      <c r="J5" s="9"/>
      <c r="K5" s="9"/>
      <c r="L5" s="9"/>
    </row>
    <row r="6" spans="1:12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279</v>
      </c>
      <c r="L6" s="9" t="s">
        <v>264</v>
      </c>
    </row>
    <row r="7" spans="1:12" x14ac:dyDescent="0.15">
      <c r="A7">
        <v>2013</v>
      </c>
      <c r="B7">
        <v>6</v>
      </c>
      <c r="C7">
        <v>6</v>
      </c>
      <c r="D7">
        <v>0</v>
      </c>
      <c r="E7">
        <v>0</v>
      </c>
      <c r="F7">
        <v>100</v>
      </c>
      <c r="I7" s="1">
        <f>IF(C7=0,"",ROUND(F7/(C7-D7),3))</f>
        <v>16.667000000000002</v>
      </c>
      <c r="J7">
        <v>37</v>
      </c>
      <c r="L7">
        <v>2</v>
      </c>
    </row>
    <row r="8" spans="1:12" x14ac:dyDescent="0.15">
      <c r="A8">
        <v>2014</v>
      </c>
      <c r="B8">
        <v>16</v>
      </c>
      <c r="C8">
        <v>14</v>
      </c>
      <c r="D8">
        <v>1</v>
      </c>
      <c r="E8">
        <v>2</v>
      </c>
      <c r="F8">
        <v>138</v>
      </c>
      <c r="I8" s="1">
        <f>IF(C8=0,"",ROUND(F8/(C8-D8),3))</f>
        <v>10.615</v>
      </c>
      <c r="J8">
        <v>37</v>
      </c>
      <c r="L8">
        <v>3</v>
      </c>
    </row>
    <row r="9" spans="1:12" x14ac:dyDescent="0.15">
      <c r="A9">
        <v>2015</v>
      </c>
      <c r="B9">
        <v>15</v>
      </c>
      <c r="C9">
        <v>13</v>
      </c>
      <c r="D9">
        <v>0</v>
      </c>
      <c r="E9">
        <v>1</v>
      </c>
      <c r="F9">
        <v>393</v>
      </c>
      <c r="H9" s="9">
        <v>2</v>
      </c>
      <c r="I9" s="1">
        <f>IF(C9=0,"",ROUND(F9/(C9-D9),3))</f>
        <v>30.231000000000002</v>
      </c>
      <c r="J9">
        <v>96</v>
      </c>
      <c r="L9">
        <v>5</v>
      </c>
    </row>
    <row r="10" spans="1:12" x14ac:dyDescent="0.15">
      <c r="A10">
        <v>2016</v>
      </c>
      <c r="B10">
        <v>7</v>
      </c>
      <c r="C10">
        <v>6</v>
      </c>
      <c r="D10">
        <v>1</v>
      </c>
      <c r="E10">
        <v>0</v>
      </c>
      <c r="F10">
        <v>60</v>
      </c>
      <c r="G10">
        <v>0</v>
      </c>
      <c r="H10">
        <v>0</v>
      </c>
      <c r="I10" s="10">
        <f>IF(C10-D10=0,"--",F10/(C10-D10))</f>
        <v>12</v>
      </c>
      <c r="J10">
        <v>25</v>
      </c>
      <c r="L10">
        <v>1</v>
      </c>
    </row>
    <row r="11" spans="1:12" x14ac:dyDescent="0.15">
      <c r="A11">
        <v>2017</v>
      </c>
      <c r="B11">
        <v>16</v>
      </c>
      <c r="C11">
        <v>14</v>
      </c>
      <c r="D11">
        <v>1</v>
      </c>
      <c r="E11">
        <v>2</v>
      </c>
      <c r="F11">
        <v>189</v>
      </c>
      <c r="G11">
        <v>0</v>
      </c>
      <c r="H11">
        <v>0</v>
      </c>
      <c r="I11" s="1">
        <f>IF(C11-D11=0,"--",F11/(C11-D11))</f>
        <v>14.538461538461538</v>
      </c>
      <c r="J11">
        <v>42</v>
      </c>
      <c r="L11">
        <v>6</v>
      </c>
    </row>
    <row r="12" spans="1:12" x14ac:dyDescent="0.15">
      <c r="A12">
        <v>2018</v>
      </c>
      <c r="B12">
        <v>14</v>
      </c>
      <c r="C12">
        <v>11</v>
      </c>
      <c r="D12">
        <v>0</v>
      </c>
      <c r="E12">
        <v>1</v>
      </c>
      <c r="F12">
        <v>195</v>
      </c>
      <c r="G12">
        <v>0</v>
      </c>
      <c r="H12">
        <v>1</v>
      </c>
      <c r="I12" s="1">
        <f>IF(C12-D12=0,"--",F12/(C12-D12))</f>
        <v>17.727272727272727</v>
      </c>
      <c r="J12">
        <v>60</v>
      </c>
      <c r="L12">
        <v>1</v>
      </c>
    </row>
    <row r="13" spans="1:12" x14ac:dyDescent="0.15">
      <c r="A13">
        <v>2019</v>
      </c>
      <c r="B13">
        <v>13</v>
      </c>
      <c r="C13">
        <v>13</v>
      </c>
      <c r="D13">
        <v>2</v>
      </c>
      <c r="E13">
        <v>0</v>
      </c>
      <c r="F13">
        <v>366</v>
      </c>
      <c r="G13">
        <v>0</v>
      </c>
      <c r="H13">
        <v>1</v>
      </c>
      <c r="I13" s="1">
        <f>IF(C13-D13=0,"--",F13/(C13-D13))</f>
        <v>33.272727272727273</v>
      </c>
      <c r="J13">
        <v>79</v>
      </c>
      <c r="K13" t="s">
        <v>26</v>
      </c>
      <c r="L13">
        <v>2</v>
      </c>
    </row>
    <row r="14" spans="1:12" x14ac:dyDescent="0.15">
      <c r="I14" s="9"/>
    </row>
    <row r="15" spans="1:12" x14ac:dyDescent="0.15">
      <c r="A15" t="s">
        <v>142</v>
      </c>
      <c r="B15" s="9">
        <f t="shared" ref="B15:H15" si="0">SUM(B7:B14)</f>
        <v>87</v>
      </c>
      <c r="C15" s="9">
        <f t="shared" si="0"/>
        <v>77</v>
      </c>
      <c r="D15" s="9">
        <f t="shared" si="0"/>
        <v>5</v>
      </c>
      <c r="E15" s="9">
        <f t="shared" si="0"/>
        <v>6</v>
      </c>
      <c r="F15" s="9">
        <f t="shared" si="0"/>
        <v>1441</v>
      </c>
      <c r="G15" s="9">
        <f t="shared" si="0"/>
        <v>0</v>
      </c>
      <c r="H15" s="9">
        <f t="shared" si="0"/>
        <v>4</v>
      </c>
      <c r="I15" s="10">
        <f>F15/(C15-D15)</f>
        <v>20.013888888888889</v>
      </c>
      <c r="J15">
        <f>MAX(J7:J14)</f>
        <v>96</v>
      </c>
      <c r="L15" s="9">
        <f>SUM(L7:L14)</f>
        <v>20</v>
      </c>
    </row>
    <row r="16" spans="1:12" x14ac:dyDescent="0.15">
      <c r="H16" s="10"/>
    </row>
    <row r="17" spans="8:8" x14ac:dyDescent="0.15">
      <c r="H17" s="10"/>
    </row>
    <row r="18" spans="8:8" x14ac:dyDescent="0.15">
      <c r="H18" s="10"/>
    </row>
    <row r="19" spans="8:8" x14ac:dyDescent="0.15">
      <c r="H19" s="10"/>
    </row>
    <row r="20" spans="8:8" x14ac:dyDescent="0.15">
      <c r="H20" s="10"/>
    </row>
    <row r="21" spans="8:8" x14ac:dyDescent="0.15">
      <c r="H21" s="10"/>
    </row>
    <row r="22" spans="8:8" x14ac:dyDescent="0.15">
      <c r="H22" s="10"/>
    </row>
    <row r="23" spans="8:8" x14ac:dyDescent="0.15">
      <c r="H23" s="10"/>
    </row>
    <row r="24" spans="8:8" x14ac:dyDescent="0.15">
      <c r="H24" s="10"/>
    </row>
    <row r="25" spans="8:8" x14ac:dyDescent="0.15">
      <c r="H25" s="10"/>
    </row>
    <row r="26" spans="8:8" x14ac:dyDescent="0.15">
      <c r="H26" s="10"/>
    </row>
    <row r="27" spans="8:8" x14ac:dyDescent="0.15">
      <c r="H27" s="10"/>
    </row>
    <row r="28" spans="8:8" x14ac:dyDescent="0.15">
      <c r="H28" s="10"/>
    </row>
    <row r="29" spans="8:8" x14ac:dyDescent="0.15">
      <c r="H29" s="10"/>
    </row>
    <row r="30" spans="8:8" x14ac:dyDescent="0.15">
      <c r="H30" s="10"/>
    </row>
    <row r="31" spans="8:8" x14ac:dyDescent="0.15">
      <c r="H31" s="10"/>
    </row>
    <row r="32" spans="8:8" x14ac:dyDescent="0.15">
      <c r="H32" s="10"/>
    </row>
    <row r="33" spans="8:8" x14ac:dyDescent="0.15">
      <c r="H33" s="10"/>
    </row>
    <row r="34" spans="8:8" x14ac:dyDescent="0.15">
      <c r="H34" s="10"/>
    </row>
  </sheetData>
  <hyperlinks>
    <hyperlink ref="A1" location="'Overall ave'!A1" display="(back to front sheet)" xr:uid="{00000000-0004-0000-1700-000000000000}"/>
  </hyperlinks>
  <pageMargins left="0.75" right="0.75" top="1" bottom="1" header="0.5" footer="0.5"/>
  <pageSetup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zoomScale="125" zoomScaleNormal="125" zoomScalePageLayoutView="125" workbookViewId="0">
      <selection activeCell="K40" sqref="K40"/>
    </sheetView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1" x14ac:dyDescent="0.15">
      <c r="A1" s="19" t="s">
        <v>164</v>
      </c>
    </row>
    <row r="2" spans="1:11" x14ac:dyDescent="0.15">
      <c r="A2" s="5" t="s">
        <v>165</v>
      </c>
      <c r="B2" s="5" t="s">
        <v>166</v>
      </c>
    </row>
    <row r="3" spans="1:11" x14ac:dyDescent="0.15">
      <c r="A3" s="5" t="s">
        <v>108</v>
      </c>
      <c r="B3" s="15"/>
    </row>
    <row r="5" spans="1:11" x14ac:dyDescent="0.15">
      <c r="A5" t="s">
        <v>99</v>
      </c>
      <c r="B5" s="9" t="s">
        <v>140</v>
      </c>
      <c r="C5" s="9" t="s">
        <v>141</v>
      </c>
      <c r="D5" s="9" t="s">
        <v>26</v>
      </c>
      <c r="E5" s="9" t="s">
        <v>258</v>
      </c>
      <c r="F5" s="9" t="s">
        <v>34</v>
      </c>
      <c r="G5" s="9" t="s">
        <v>22</v>
      </c>
      <c r="H5" s="9" t="s">
        <v>35</v>
      </c>
      <c r="I5" s="9" t="s">
        <v>114</v>
      </c>
      <c r="J5" s="9" t="s">
        <v>195</v>
      </c>
      <c r="K5" s="9" t="s">
        <v>257</v>
      </c>
    </row>
    <row r="6" spans="1:11" x14ac:dyDescent="0.15">
      <c r="A6">
        <v>2010</v>
      </c>
      <c r="B6">
        <v>1</v>
      </c>
      <c r="C6">
        <v>1</v>
      </c>
      <c r="D6">
        <v>1</v>
      </c>
      <c r="E6">
        <v>0</v>
      </c>
      <c r="F6">
        <v>0</v>
      </c>
      <c r="G6"/>
      <c r="H6"/>
      <c r="I6" s="4" t="str">
        <f>IF(ISERROR(F6/(C6-D6)),"--",ROUND(F6/(C6-D6),3))</f>
        <v>--</v>
      </c>
      <c r="J6">
        <v>0</v>
      </c>
    </row>
    <row r="7" spans="1:11" x14ac:dyDescent="0.15">
      <c r="A7">
        <v>2011</v>
      </c>
      <c r="B7">
        <v>1</v>
      </c>
      <c r="C7">
        <v>1</v>
      </c>
      <c r="D7">
        <v>0</v>
      </c>
      <c r="E7">
        <v>1</v>
      </c>
      <c r="F7">
        <v>0</v>
      </c>
      <c r="G7"/>
      <c r="H7"/>
      <c r="I7" s="1">
        <f>IF(ISERROR(F7/(C7-D7)),"",ROUND(F7/(C7-D7),3))</f>
        <v>0</v>
      </c>
      <c r="J7">
        <v>0</v>
      </c>
    </row>
    <row r="8" spans="1:11" x14ac:dyDescent="0.15">
      <c r="A8">
        <v>2012</v>
      </c>
      <c r="B8" s="9">
        <v>3</v>
      </c>
      <c r="C8" s="9">
        <v>1</v>
      </c>
      <c r="D8" s="9">
        <v>1</v>
      </c>
      <c r="E8" s="9">
        <v>0</v>
      </c>
      <c r="F8" s="9">
        <v>5</v>
      </c>
      <c r="I8" s="4" t="str">
        <f>IF(ISERROR(F8/(C8-D8)),"--",ROUND(F8/(C8-D8),3))</f>
        <v>--</v>
      </c>
      <c r="J8">
        <v>5</v>
      </c>
      <c r="K8" t="s">
        <v>335</v>
      </c>
    </row>
    <row r="9" spans="1:11" x14ac:dyDescent="0.15">
      <c r="I9" s="9"/>
    </row>
    <row r="10" spans="1:11" x14ac:dyDescent="0.15">
      <c r="A10" t="s">
        <v>142</v>
      </c>
      <c r="B10" s="9">
        <f t="shared" ref="B10:H10" si="0">SUM(B6:B9)</f>
        <v>5</v>
      </c>
      <c r="C10" s="9">
        <f t="shared" si="0"/>
        <v>3</v>
      </c>
      <c r="D10" s="9">
        <f t="shared" si="0"/>
        <v>2</v>
      </c>
      <c r="E10" s="9">
        <f t="shared" si="0"/>
        <v>1</v>
      </c>
      <c r="F10" s="9">
        <f t="shared" si="0"/>
        <v>5</v>
      </c>
      <c r="G10" s="9">
        <f t="shared" si="0"/>
        <v>0</v>
      </c>
      <c r="H10" s="9">
        <f t="shared" si="0"/>
        <v>0</v>
      </c>
      <c r="I10" s="10">
        <f>F10/(C10-D10)</f>
        <v>5</v>
      </c>
      <c r="J10">
        <f>MAX(J6:J8)</f>
        <v>5</v>
      </c>
      <c r="K10" t="s">
        <v>335</v>
      </c>
    </row>
    <row r="11" spans="1:11" x14ac:dyDescent="0.15">
      <c r="H11" s="10"/>
    </row>
    <row r="12" spans="1:11" x14ac:dyDescent="0.15">
      <c r="H12" s="10"/>
    </row>
    <row r="13" spans="1:11" x14ac:dyDescent="0.15">
      <c r="H13" s="10"/>
    </row>
    <row r="14" spans="1:11" x14ac:dyDescent="0.15">
      <c r="H14" s="10"/>
    </row>
    <row r="15" spans="1:11" x14ac:dyDescent="0.15">
      <c r="H15" s="10"/>
    </row>
    <row r="16" spans="1:11" x14ac:dyDescent="0.15">
      <c r="H16" s="10"/>
    </row>
    <row r="17" spans="1:8" x14ac:dyDescent="0.15">
      <c r="H17" s="10"/>
    </row>
    <row r="18" spans="1:8" x14ac:dyDescent="0.15">
      <c r="H18" s="10"/>
    </row>
    <row r="19" spans="1:8" x14ac:dyDescent="0.15">
      <c r="H19" s="10"/>
    </row>
    <row r="20" spans="1:8" x14ac:dyDescent="0.15">
      <c r="H20" s="10"/>
    </row>
    <row r="21" spans="1:8" x14ac:dyDescent="0.15">
      <c r="H21" s="10"/>
    </row>
    <row r="22" spans="1:8" x14ac:dyDescent="0.15">
      <c r="H22" s="10"/>
    </row>
    <row r="23" spans="1:8" x14ac:dyDescent="0.15">
      <c r="H23" s="10"/>
    </row>
    <row r="24" spans="1:8" x14ac:dyDescent="0.15">
      <c r="H24" s="10"/>
    </row>
    <row r="25" spans="1:8" x14ac:dyDescent="0.15">
      <c r="H25" s="10"/>
    </row>
    <row r="26" spans="1:8" x14ac:dyDescent="0.15">
      <c r="H26" s="10"/>
    </row>
    <row r="27" spans="1:8" x14ac:dyDescent="0.15">
      <c r="H27" s="10"/>
    </row>
    <row r="28" spans="1:8" x14ac:dyDescent="0.15">
      <c r="H28" s="10"/>
    </row>
    <row r="29" spans="1:8" x14ac:dyDescent="0.15">
      <c r="H29" s="10"/>
    </row>
    <row r="32" spans="1:8" x14ac:dyDescent="0.15">
      <c r="A32" s="5"/>
    </row>
    <row r="33" spans="1:9" x14ac:dyDescent="0.15">
      <c r="A33" s="5"/>
    </row>
    <row r="34" spans="1:9" x14ac:dyDescent="0.15">
      <c r="B34"/>
      <c r="C34"/>
      <c r="D34"/>
      <c r="E34"/>
      <c r="F34"/>
      <c r="G34" s="1"/>
      <c r="H34" s="1"/>
      <c r="I34" s="1"/>
    </row>
    <row r="35" spans="1:9" x14ac:dyDescent="0.15">
      <c r="B35"/>
      <c r="C35"/>
      <c r="D35"/>
      <c r="E35"/>
      <c r="F35"/>
      <c r="G35" s="10"/>
      <c r="H35" s="10"/>
      <c r="I35" s="10"/>
    </row>
    <row r="36" spans="1:9" x14ac:dyDescent="0.15">
      <c r="B36"/>
      <c r="C36"/>
      <c r="D36"/>
      <c r="E36"/>
      <c r="F36"/>
      <c r="G36" s="10"/>
      <c r="H36" s="10"/>
      <c r="I36" s="10"/>
    </row>
    <row r="37" spans="1:9" x14ac:dyDescent="0.15">
      <c r="B37"/>
      <c r="C37"/>
      <c r="D37"/>
      <c r="E37"/>
      <c r="F37"/>
      <c r="G37" s="10"/>
      <c r="H37" s="10"/>
      <c r="I37" s="10"/>
    </row>
    <row r="38" spans="1:9" x14ac:dyDescent="0.15">
      <c r="B38"/>
      <c r="C38"/>
      <c r="D38"/>
      <c r="E38"/>
      <c r="F38"/>
      <c r="G38" s="10"/>
      <c r="H38" s="10"/>
      <c r="I38" s="10"/>
    </row>
    <row r="39" spans="1:9" x14ac:dyDescent="0.15">
      <c r="B39"/>
      <c r="C39"/>
      <c r="D39"/>
      <c r="E39"/>
      <c r="F39"/>
      <c r="G39" s="1"/>
      <c r="H39" s="1"/>
      <c r="I39" s="1"/>
    </row>
    <row r="40" spans="1:9" x14ac:dyDescent="0.15">
      <c r="B40"/>
      <c r="C40"/>
      <c r="D40"/>
      <c r="E40"/>
      <c r="F40"/>
      <c r="G40" s="1"/>
      <c r="H40" s="1"/>
      <c r="I40" s="1"/>
    </row>
  </sheetData>
  <hyperlinks>
    <hyperlink ref="A1" location="'Overall ave'!A1" display="(back to front sheet)" xr:uid="{00000000-0004-0000-0500-000000000000}"/>
  </hyperlinks>
  <pageMargins left="0.75" right="0.75" top="1" bottom="1" header="0.5" footer="0.5"/>
  <pageSetup orientation="portrait" horizontalDpi="4294967292" verticalDpi="429496729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2"/>
  <dimension ref="A1:L68"/>
  <sheetViews>
    <sheetView zoomScale="125" zoomScaleNormal="125" zoomScalePageLayoutView="125" workbookViewId="0"/>
  </sheetViews>
  <sheetFormatPr defaultColWidth="8.76171875" defaultRowHeight="12.75" x14ac:dyDescent="0.15"/>
  <cols>
    <col min="7" max="7" width="9.16796875" style="1" customWidth="1"/>
  </cols>
  <sheetData>
    <row r="1" spans="1:12" x14ac:dyDescent="0.15">
      <c r="A1" s="19" t="s">
        <v>164</v>
      </c>
    </row>
    <row r="2" spans="1:12" x14ac:dyDescent="0.15">
      <c r="A2" s="5" t="s">
        <v>49</v>
      </c>
      <c r="B2" s="5" t="s">
        <v>162</v>
      </c>
    </row>
    <row r="3" spans="1:12" x14ac:dyDescent="0.15">
      <c r="A3" s="5" t="s">
        <v>108</v>
      </c>
    </row>
    <row r="4" spans="1:12" x14ac:dyDescent="0.15">
      <c r="A4" s="5"/>
    </row>
    <row r="5" spans="1:12" x14ac:dyDescent="0.15">
      <c r="B5" t="s">
        <v>31</v>
      </c>
      <c r="C5" t="s">
        <v>32</v>
      </c>
      <c r="D5" t="s">
        <v>33</v>
      </c>
      <c r="E5" t="s">
        <v>258</v>
      </c>
      <c r="F5" t="s">
        <v>34</v>
      </c>
      <c r="G5" t="s">
        <v>22</v>
      </c>
      <c r="H5" t="s">
        <v>35</v>
      </c>
      <c r="I5" s="1" t="s">
        <v>36</v>
      </c>
      <c r="J5" t="s">
        <v>195</v>
      </c>
      <c r="K5" t="s">
        <v>257</v>
      </c>
      <c r="L5" t="s">
        <v>264</v>
      </c>
    </row>
    <row r="6" spans="1:12" x14ac:dyDescent="0.15">
      <c r="A6">
        <v>1990</v>
      </c>
      <c r="B6">
        <v>8</v>
      </c>
      <c r="C6">
        <v>8</v>
      </c>
      <c r="D6">
        <v>1</v>
      </c>
      <c r="F6">
        <v>104</v>
      </c>
      <c r="G6"/>
      <c r="I6" s="1">
        <f t="shared" ref="I6:I21" si="0">F6/(C6-D6)</f>
        <v>14.857142857142858</v>
      </c>
      <c r="J6">
        <v>25</v>
      </c>
      <c r="L6">
        <v>3</v>
      </c>
    </row>
    <row r="7" spans="1:12" x14ac:dyDescent="0.15">
      <c r="A7">
        <v>1991</v>
      </c>
      <c r="B7">
        <v>11</v>
      </c>
      <c r="C7">
        <v>11</v>
      </c>
      <c r="D7">
        <v>1</v>
      </c>
      <c r="F7">
        <v>110</v>
      </c>
      <c r="G7"/>
      <c r="I7" s="1">
        <f t="shared" si="0"/>
        <v>11</v>
      </c>
      <c r="J7">
        <v>43</v>
      </c>
      <c r="L7">
        <v>2</v>
      </c>
    </row>
    <row r="8" spans="1:12" x14ac:dyDescent="0.15">
      <c r="A8">
        <v>1992</v>
      </c>
      <c r="B8">
        <v>12</v>
      </c>
      <c r="C8">
        <v>12</v>
      </c>
      <c r="D8">
        <v>1</v>
      </c>
      <c r="F8">
        <v>239</v>
      </c>
      <c r="G8"/>
      <c r="H8">
        <v>1</v>
      </c>
      <c r="I8" s="1">
        <f t="shared" si="0"/>
        <v>21.727272727272727</v>
      </c>
      <c r="J8">
        <v>85</v>
      </c>
      <c r="K8" t="s">
        <v>335</v>
      </c>
      <c r="L8">
        <v>1</v>
      </c>
    </row>
    <row r="9" spans="1:12" x14ac:dyDescent="0.15">
      <c r="A9">
        <v>1993</v>
      </c>
      <c r="B9">
        <v>10</v>
      </c>
      <c r="C9">
        <v>10</v>
      </c>
      <c r="D9">
        <v>0</v>
      </c>
      <c r="F9">
        <v>199</v>
      </c>
      <c r="G9"/>
      <c r="I9" s="1">
        <f t="shared" si="0"/>
        <v>19.899999999999999</v>
      </c>
      <c r="L9">
        <v>4</v>
      </c>
    </row>
    <row r="10" spans="1:12" x14ac:dyDescent="0.15">
      <c r="A10">
        <v>1994</v>
      </c>
      <c r="B10">
        <v>11</v>
      </c>
      <c r="C10">
        <v>11</v>
      </c>
      <c r="D10">
        <v>0</v>
      </c>
      <c r="F10">
        <v>138</v>
      </c>
      <c r="G10"/>
      <c r="I10" s="1">
        <f t="shared" si="0"/>
        <v>12.545454545454545</v>
      </c>
      <c r="L10">
        <v>3</v>
      </c>
    </row>
    <row r="11" spans="1:12" x14ac:dyDescent="0.15">
      <c r="A11">
        <v>1995</v>
      </c>
      <c r="B11">
        <v>7</v>
      </c>
      <c r="C11">
        <v>7</v>
      </c>
      <c r="D11">
        <v>0</v>
      </c>
      <c r="E11">
        <v>1</v>
      </c>
      <c r="F11">
        <v>58</v>
      </c>
      <c r="G11"/>
      <c r="I11" s="1">
        <f t="shared" si="0"/>
        <v>8.2857142857142865</v>
      </c>
      <c r="J11">
        <v>24</v>
      </c>
      <c r="L11">
        <v>3</v>
      </c>
    </row>
    <row r="12" spans="1:12" x14ac:dyDescent="0.15">
      <c r="A12">
        <v>1996</v>
      </c>
      <c r="B12">
        <v>6</v>
      </c>
      <c r="C12">
        <v>6</v>
      </c>
      <c r="D12">
        <v>2</v>
      </c>
      <c r="F12">
        <v>92</v>
      </c>
      <c r="G12"/>
      <c r="I12" s="1">
        <f t="shared" si="0"/>
        <v>23</v>
      </c>
      <c r="J12">
        <v>32</v>
      </c>
      <c r="L12">
        <v>3</v>
      </c>
    </row>
    <row r="13" spans="1:12" x14ac:dyDescent="0.15">
      <c r="A13">
        <v>1997</v>
      </c>
      <c r="B13">
        <v>5</v>
      </c>
      <c r="C13">
        <v>4</v>
      </c>
      <c r="D13">
        <v>1</v>
      </c>
      <c r="F13">
        <v>93</v>
      </c>
      <c r="G13"/>
      <c r="H13">
        <v>1</v>
      </c>
      <c r="I13" s="1">
        <f t="shared" si="0"/>
        <v>31</v>
      </c>
      <c r="J13">
        <v>56</v>
      </c>
      <c r="L13">
        <v>0</v>
      </c>
    </row>
    <row r="14" spans="1:12" x14ac:dyDescent="0.15">
      <c r="A14">
        <v>1998</v>
      </c>
      <c r="B14">
        <v>9</v>
      </c>
      <c r="C14">
        <v>8</v>
      </c>
      <c r="D14">
        <v>2</v>
      </c>
      <c r="E14">
        <v>2</v>
      </c>
      <c r="F14">
        <v>90</v>
      </c>
      <c r="G14"/>
      <c r="I14" s="1">
        <f t="shared" si="0"/>
        <v>15</v>
      </c>
      <c r="J14">
        <v>43</v>
      </c>
      <c r="K14" t="s">
        <v>335</v>
      </c>
      <c r="L14">
        <v>2</v>
      </c>
    </row>
    <row r="15" spans="1:12" x14ac:dyDescent="0.15">
      <c r="A15">
        <v>1999</v>
      </c>
      <c r="B15">
        <v>9</v>
      </c>
      <c r="C15">
        <v>8</v>
      </c>
      <c r="D15">
        <v>2</v>
      </c>
      <c r="F15">
        <v>77</v>
      </c>
      <c r="G15"/>
      <c r="I15" s="1">
        <f t="shared" si="0"/>
        <v>12.833333333333334</v>
      </c>
      <c r="J15">
        <v>22</v>
      </c>
      <c r="L15">
        <v>1</v>
      </c>
    </row>
    <row r="16" spans="1:12" x14ac:dyDescent="0.15">
      <c r="A16">
        <v>2000</v>
      </c>
      <c r="B16">
        <v>7</v>
      </c>
      <c r="C16">
        <v>7</v>
      </c>
      <c r="D16">
        <v>0</v>
      </c>
      <c r="E16">
        <v>0</v>
      </c>
      <c r="F16">
        <v>126</v>
      </c>
      <c r="G16"/>
      <c r="I16" s="1">
        <f t="shared" si="0"/>
        <v>18</v>
      </c>
      <c r="J16">
        <v>36</v>
      </c>
      <c r="L16">
        <v>2</v>
      </c>
    </row>
    <row r="17" spans="1:12" x14ac:dyDescent="0.15">
      <c r="A17">
        <v>2001</v>
      </c>
      <c r="B17">
        <v>6</v>
      </c>
      <c r="C17">
        <v>6</v>
      </c>
      <c r="D17">
        <v>1</v>
      </c>
      <c r="E17">
        <v>0</v>
      </c>
      <c r="F17">
        <v>61</v>
      </c>
      <c r="G17"/>
      <c r="I17" s="1">
        <f t="shared" si="0"/>
        <v>12.2</v>
      </c>
      <c r="J17">
        <v>40</v>
      </c>
      <c r="L17">
        <v>0</v>
      </c>
    </row>
    <row r="18" spans="1:12" x14ac:dyDescent="0.15">
      <c r="A18">
        <v>2002</v>
      </c>
      <c r="B18">
        <v>3</v>
      </c>
      <c r="C18">
        <v>3</v>
      </c>
      <c r="D18">
        <v>0</v>
      </c>
      <c r="F18">
        <v>6</v>
      </c>
      <c r="G18"/>
      <c r="I18" s="1">
        <f t="shared" si="0"/>
        <v>2</v>
      </c>
      <c r="J18">
        <v>4</v>
      </c>
      <c r="L18">
        <v>1</v>
      </c>
    </row>
    <row r="19" spans="1:12" x14ac:dyDescent="0.15">
      <c r="A19">
        <v>2003</v>
      </c>
      <c r="B19">
        <v>5</v>
      </c>
      <c r="C19">
        <v>4</v>
      </c>
      <c r="D19">
        <v>0</v>
      </c>
      <c r="F19">
        <v>46</v>
      </c>
      <c r="G19"/>
      <c r="I19" s="1">
        <f t="shared" si="0"/>
        <v>11.5</v>
      </c>
      <c r="J19">
        <v>25</v>
      </c>
      <c r="L19">
        <v>0</v>
      </c>
    </row>
    <row r="20" spans="1:12" x14ac:dyDescent="0.15">
      <c r="A20">
        <v>2004</v>
      </c>
      <c r="B20">
        <v>7</v>
      </c>
      <c r="C20">
        <v>7</v>
      </c>
      <c r="D20">
        <v>0</v>
      </c>
      <c r="F20">
        <v>114</v>
      </c>
      <c r="G20"/>
      <c r="I20" s="1">
        <f t="shared" si="0"/>
        <v>16.285714285714285</v>
      </c>
      <c r="J20">
        <v>31</v>
      </c>
      <c r="L20">
        <v>0</v>
      </c>
    </row>
    <row r="21" spans="1:12" x14ac:dyDescent="0.15">
      <c r="A21">
        <v>2005</v>
      </c>
      <c r="B21">
        <v>4</v>
      </c>
      <c r="C21">
        <v>4</v>
      </c>
      <c r="D21">
        <v>1</v>
      </c>
      <c r="F21">
        <v>62</v>
      </c>
      <c r="G21"/>
      <c r="I21" s="1">
        <f t="shared" si="0"/>
        <v>20.666666666666668</v>
      </c>
      <c r="J21">
        <v>46</v>
      </c>
      <c r="K21" t="s">
        <v>335</v>
      </c>
      <c r="L21">
        <v>0</v>
      </c>
    </row>
    <row r="22" spans="1:12" x14ac:dyDescent="0.15">
      <c r="A22">
        <v>2006</v>
      </c>
      <c r="B22">
        <v>1</v>
      </c>
      <c r="C22">
        <v>1</v>
      </c>
      <c r="D22">
        <v>1</v>
      </c>
      <c r="F22">
        <v>6</v>
      </c>
      <c r="G22"/>
      <c r="I22" s="22" t="s">
        <v>231</v>
      </c>
      <c r="J22">
        <v>6</v>
      </c>
      <c r="L22">
        <v>0</v>
      </c>
    </row>
    <row r="23" spans="1:12" x14ac:dyDescent="0.15">
      <c r="A23">
        <v>2007</v>
      </c>
      <c r="B23" s="9">
        <v>2</v>
      </c>
      <c r="C23" s="9">
        <v>2</v>
      </c>
      <c r="D23" s="9">
        <v>2</v>
      </c>
      <c r="E23" s="9"/>
      <c r="F23" s="9">
        <v>21</v>
      </c>
      <c r="G23" s="9"/>
      <c r="H23" s="9"/>
      <c r="I23" s="22" t="s">
        <v>231</v>
      </c>
      <c r="J23">
        <v>11</v>
      </c>
      <c r="K23" t="s">
        <v>335</v>
      </c>
      <c r="L23">
        <v>4</v>
      </c>
    </row>
    <row r="24" spans="1:12" x14ac:dyDescent="0.15">
      <c r="A24">
        <v>2008</v>
      </c>
      <c r="B24" s="9">
        <v>2</v>
      </c>
      <c r="C24" s="9">
        <v>2</v>
      </c>
      <c r="D24" s="9">
        <v>0</v>
      </c>
      <c r="E24" s="9">
        <v>0</v>
      </c>
      <c r="F24" s="9">
        <v>6</v>
      </c>
      <c r="G24" s="9"/>
      <c r="H24" s="9"/>
      <c r="I24" s="1">
        <f>F24/(C24-D24)</f>
        <v>3</v>
      </c>
      <c r="J24" s="9">
        <v>3</v>
      </c>
      <c r="L24">
        <v>0</v>
      </c>
    </row>
    <row r="25" spans="1:12" x14ac:dyDescent="0.15">
      <c r="A25">
        <v>2014</v>
      </c>
      <c r="B25" s="9">
        <v>2</v>
      </c>
      <c r="C25" s="9">
        <v>2</v>
      </c>
      <c r="D25" s="9">
        <v>0</v>
      </c>
      <c r="E25" s="9"/>
      <c r="F25" s="9">
        <v>17</v>
      </c>
      <c r="G25" s="9"/>
      <c r="H25" s="9"/>
      <c r="I25" s="1">
        <f>F25/(C25-D25)</f>
        <v>8.5</v>
      </c>
      <c r="J25" s="9">
        <v>9</v>
      </c>
      <c r="L25">
        <v>0</v>
      </c>
    </row>
    <row r="26" spans="1:12" x14ac:dyDescent="0.15">
      <c r="G26"/>
      <c r="I26" s="1"/>
    </row>
    <row r="27" spans="1:12" x14ac:dyDescent="0.15">
      <c r="A27" t="s">
        <v>55</v>
      </c>
      <c r="B27">
        <f t="shared" ref="B27:H27" si="1">SUM(B6:B26)</f>
        <v>127</v>
      </c>
      <c r="C27">
        <f t="shared" si="1"/>
        <v>123</v>
      </c>
      <c r="D27">
        <f t="shared" si="1"/>
        <v>15</v>
      </c>
      <c r="E27">
        <f t="shared" si="1"/>
        <v>3</v>
      </c>
      <c r="F27">
        <f t="shared" si="1"/>
        <v>1665</v>
      </c>
      <c r="G27">
        <f t="shared" si="1"/>
        <v>0</v>
      </c>
      <c r="H27">
        <f t="shared" si="1"/>
        <v>2</v>
      </c>
      <c r="I27" s="1">
        <f>F27/(C27-D27)</f>
        <v>15.416666666666666</v>
      </c>
      <c r="J27">
        <v>88</v>
      </c>
      <c r="K27" t="s">
        <v>333</v>
      </c>
      <c r="L27">
        <f t="shared" ref="L27" si="2">SUM(L6:L26)</f>
        <v>29</v>
      </c>
    </row>
    <row r="47" spans="1:10" x14ac:dyDescent="0.15">
      <c r="H47" s="1"/>
      <c r="I47" s="1"/>
      <c r="J47" s="1"/>
    </row>
    <row r="48" spans="1:10" x14ac:dyDescent="0.15">
      <c r="A48" s="5" t="s">
        <v>118</v>
      </c>
      <c r="F48" s="2"/>
      <c r="G48"/>
    </row>
    <row r="49" spans="1:10" x14ac:dyDescent="0.15">
      <c r="B49" t="s">
        <v>58</v>
      </c>
      <c r="C49" t="s">
        <v>59</v>
      </c>
      <c r="D49" t="s">
        <v>60</v>
      </c>
      <c r="E49" t="s">
        <v>34</v>
      </c>
      <c r="F49" t="s">
        <v>62</v>
      </c>
      <c r="G49" s="1" t="s">
        <v>63</v>
      </c>
      <c r="H49" s="1" t="s">
        <v>64</v>
      </c>
      <c r="I49" s="1" t="s">
        <v>36</v>
      </c>
      <c r="J49" s="2" t="s">
        <v>61</v>
      </c>
    </row>
    <row r="50" spans="1:10" x14ac:dyDescent="0.15">
      <c r="A50">
        <v>1991</v>
      </c>
      <c r="B50">
        <v>11</v>
      </c>
      <c r="C50">
        <v>0</v>
      </c>
      <c r="D50">
        <v>0</v>
      </c>
      <c r="E50">
        <v>56</v>
      </c>
      <c r="G50" s="1">
        <f>E50/B50</f>
        <v>5.0909090909090908</v>
      </c>
      <c r="H50" s="1"/>
      <c r="I50" s="1"/>
      <c r="J50" s="2"/>
    </row>
    <row r="51" spans="1:10" x14ac:dyDescent="0.15">
      <c r="A51">
        <v>1992</v>
      </c>
      <c r="B51">
        <v>54</v>
      </c>
      <c r="C51">
        <v>9</v>
      </c>
      <c r="D51">
        <v>10</v>
      </c>
      <c r="E51">
        <v>197</v>
      </c>
      <c r="G51" s="1">
        <f>E51/B51</f>
        <v>3.6481481481481484</v>
      </c>
      <c r="H51" s="1">
        <f>(B51*6)/D51</f>
        <v>32.4</v>
      </c>
      <c r="I51" s="1">
        <f>E51/D51</f>
        <v>19.7</v>
      </c>
      <c r="J51" s="2"/>
    </row>
    <row r="52" spans="1:10" x14ac:dyDescent="0.15">
      <c r="A52">
        <v>1993</v>
      </c>
      <c r="B52">
        <v>47</v>
      </c>
      <c r="C52">
        <v>3</v>
      </c>
      <c r="D52">
        <v>8</v>
      </c>
      <c r="E52">
        <v>233</v>
      </c>
      <c r="G52" s="1">
        <f>E52/B52</f>
        <v>4.957446808510638</v>
      </c>
      <c r="H52" s="1">
        <f>(B52*6)/D52</f>
        <v>35.25</v>
      </c>
      <c r="I52" s="1">
        <f>E52/D52</f>
        <v>29.125</v>
      </c>
      <c r="J52" s="2"/>
    </row>
    <row r="53" spans="1:10" x14ac:dyDescent="0.15">
      <c r="A53">
        <v>1994</v>
      </c>
      <c r="B53">
        <v>40</v>
      </c>
      <c r="C53">
        <v>7</v>
      </c>
      <c r="D53">
        <v>5</v>
      </c>
      <c r="E53">
        <v>179</v>
      </c>
      <c r="G53" s="1">
        <f>E53/B53</f>
        <v>4.4749999999999996</v>
      </c>
      <c r="H53" s="1">
        <f>(B53*6)/D53</f>
        <v>48</v>
      </c>
      <c r="I53" s="1">
        <f>E53/D53</f>
        <v>35.799999999999997</v>
      </c>
      <c r="J53" s="2"/>
    </row>
    <row r="54" spans="1:10" x14ac:dyDescent="0.15">
      <c r="A54">
        <v>1995</v>
      </c>
      <c r="B54">
        <v>8</v>
      </c>
      <c r="C54">
        <v>0</v>
      </c>
      <c r="D54">
        <v>2</v>
      </c>
      <c r="E54">
        <v>48</v>
      </c>
      <c r="G54" s="1">
        <f>E54/B54</f>
        <v>6</v>
      </c>
      <c r="H54" s="1">
        <f>(B54*6)/D54</f>
        <v>24</v>
      </c>
      <c r="I54" s="1">
        <f>E54/D54</f>
        <v>24</v>
      </c>
      <c r="J54" s="2"/>
    </row>
    <row r="55" spans="1:10" x14ac:dyDescent="0.15">
      <c r="A55">
        <v>1996</v>
      </c>
      <c r="H55" s="1"/>
      <c r="I55" s="1"/>
      <c r="J55" s="2"/>
    </row>
    <row r="56" spans="1:10" x14ac:dyDescent="0.15">
      <c r="A56">
        <v>1997</v>
      </c>
      <c r="B56">
        <v>15.5</v>
      </c>
      <c r="C56">
        <v>3</v>
      </c>
      <c r="D56">
        <v>5</v>
      </c>
      <c r="E56">
        <v>52</v>
      </c>
      <c r="G56" s="1">
        <f t="shared" ref="G56:G61" si="3">E56/B56</f>
        <v>3.3548387096774195</v>
      </c>
      <c r="H56" s="1">
        <f t="shared" ref="H56:H61" si="4">(B56*6)/D56</f>
        <v>18.600000000000001</v>
      </c>
      <c r="I56" s="1">
        <f t="shared" ref="I56:I61" si="5">E56/D56</f>
        <v>10.4</v>
      </c>
      <c r="J56" s="2"/>
    </row>
    <row r="57" spans="1:10" x14ac:dyDescent="0.15">
      <c r="A57">
        <v>1998</v>
      </c>
      <c r="B57">
        <v>34</v>
      </c>
      <c r="C57">
        <v>2</v>
      </c>
      <c r="D57">
        <v>9</v>
      </c>
      <c r="E57">
        <v>134</v>
      </c>
      <c r="G57" s="1">
        <f t="shared" si="3"/>
        <v>3.9411764705882355</v>
      </c>
      <c r="H57" s="1">
        <f t="shared" si="4"/>
        <v>22.666666666666668</v>
      </c>
      <c r="I57" s="1">
        <f t="shared" si="5"/>
        <v>14.888888888888889</v>
      </c>
      <c r="J57" t="s">
        <v>80</v>
      </c>
    </row>
    <row r="58" spans="1:10" x14ac:dyDescent="0.15">
      <c r="A58">
        <v>1999</v>
      </c>
      <c r="B58">
        <v>22.3</v>
      </c>
      <c r="C58">
        <v>1</v>
      </c>
      <c r="D58">
        <v>5</v>
      </c>
      <c r="E58">
        <v>132</v>
      </c>
      <c r="G58" s="1">
        <f t="shared" si="3"/>
        <v>5.9192825112107625</v>
      </c>
      <c r="H58" s="1">
        <f t="shared" si="4"/>
        <v>26.76</v>
      </c>
      <c r="I58" s="1">
        <f t="shared" si="5"/>
        <v>26.4</v>
      </c>
      <c r="J58" t="s">
        <v>7</v>
      </c>
    </row>
    <row r="59" spans="1:10" x14ac:dyDescent="0.15">
      <c r="A59">
        <v>2000</v>
      </c>
      <c r="B59">
        <v>23</v>
      </c>
      <c r="C59">
        <v>4</v>
      </c>
      <c r="D59">
        <v>6</v>
      </c>
      <c r="E59">
        <v>96</v>
      </c>
      <c r="G59" s="1">
        <f t="shared" si="3"/>
        <v>4.1739130434782608</v>
      </c>
      <c r="H59" s="1">
        <f t="shared" si="4"/>
        <v>23</v>
      </c>
      <c r="I59" s="1">
        <f t="shared" si="5"/>
        <v>16</v>
      </c>
      <c r="J59" t="s">
        <v>80</v>
      </c>
    </row>
    <row r="60" spans="1:10" x14ac:dyDescent="0.15">
      <c r="A60">
        <v>2001</v>
      </c>
      <c r="B60">
        <v>25</v>
      </c>
      <c r="C60">
        <v>2</v>
      </c>
      <c r="D60">
        <v>1</v>
      </c>
      <c r="E60">
        <v>128</v>
      </c>
      <c r="G60" s="1">
        <f t="shared" si="3"/>
        <v>5.12</v>
      </c>
      <c r="H60" s="1">
        <f t="shared" si="4"/>
        <v>150</v>
      </c>
      <c r="I60" s="1">
        <f t="shared" si="5"/>
        <v>128</v>
      </c>
      <c r="J60" t="s">
        <v>96</v>
      </c>
    </row>
    <row r="61" spans="1:10" x14ac:dyDescent="0.15">
      <c r="A61">
        <v>2002</v>
      </c>
      <c r="B61">
        <v>9</v>
      </c>
      <c r="C61">
        <v>0</v>
      </c>
      <c r="D61">
        <v>2</v>
      </c>
      <c r="E61">
        <v>58</v>
      </c>
      <c r="G61" s="1">
        <f t="shared" si="3"/>
        <v>6.4444444444444446</v>
      </c>
      <c r="H61" s="1">
        <f t="shared" si="4"/>
        <v>27</v>
      </c>
      <c r="I61" s="1">
        <f t="shared" si="5"/>
        <v>29</v>
      </c>
      <c r="J61" t="s">
        <v>90</v>
      </c>
    </row>
    <row r="62" spans="1:10" x14ac:dyDescent="0.15">
      <c r="A62">
        <v>2003</v>
      </c>
      <c r="F62" s="1"/>
      <c r="H62" s="1"/>
      <c r="I62" s="1"/>
    </row>
    <row r="63" spans="1:10" x14ac:dyDescent="0.15">
      <c r="A63">
        <v>2004</v>
      </c>
      <c r="B63">
        <v>36</v>
      </c>
      <c r="C63">
        <v>2</v>
      </c>
      <c r="D63">
        <v>5</v>
      </c>
      <c r="E63">
        <v>137</v>
      </c>
      <c r="G63" s="1">
        <f>E63/B63</f>
        <v>3.8055555555555554</v>
      </c>
      <c r="H63" s="1">
        <f>(B63*6)/D63</f>
        <v>43.2</v>
      </c>
      <c r="I63" s="1">
        <f>E63/D63</f>
        <v>27.4</v>
      </c>
      <c r="J63" t="s">
        <v>66</v>
      </c>
    </row>
    <row r="64" spans="1:10" x14ac:dyDescent="0.15">
      <c r="A64">
        <v>2005</v>
      </c>
      <c r="B64">
        <v>3</v>
      </c>
      <c r="C64">
        <v>0</v>
      </c>
      <c r="D64">
        <v>0</v>
      </c>
      <c r="E64">
        <v>20</v>
      </c>
      <c r="G64" s="1">
        <f>E64/B64</f>
        <v>6.666666666666667</v>
      </c>
      <c r="H64" s="1"/>
      <c r="I64" s="1"/>
      <c r="J64" t="s">
        <v>81</v>
      </c>
    </row>
    <row r="65" spans="1:10" x14ac:dyDescent="0.15">
      <c r="A65">
        <v>2006</v>
      </c>
      <c r="B65">
        <v>1</v>
      </c>
      <c r="C65">
        <v>0</v>
      </c>
      <c r="D65">
        <v>0</v>
      </c>
      <c r="E65">
        <v>21</v>
      </c>
      <c r="G65" s="1">
        <f>E65/B65</f>
        <v>21</v>
      </c>
      <c r="H65" s="1"/>
      <c r="I65" s="1"/>
      <c r="J65" t="s">
        <v>74</v>
      </c>
    </row>
    <row r="66" spans="1:10" x14ac:dyDescent="0.15">
      <c r="H66" s="1"/>
      <c r="I66" s="1"/>
      <c r="J66" s="2"/>
    </row>
    <row r="67" spans="1:10" x14ac:dyDescent="0.15">
      <c r="A67" t="s">
        <v>55</v>
      </c>
      <c r="B67">
        <f>SUM(B50:B65)</f>
        <v>328.8</v>
      </c>
      <c r="C67">
        <f>SUM(C50:C65)</f>
        <v>33</v>
      </c>
      <c r="D67">
        <f>SUM(D50:D65)</f>
        <v>58</v>
      </c>
      <c r="E67">
        <f>SUM(E50:E65)</f>
        <v>1491</v>
      </c>
      <c r="F67">
        <f>SUM(F50:F65)</f>
        <v>0</v>
      </c>
      <c r="G67" s="1">
        <f>E67/B67</f>
        <v>4.5346715328467155</v>
      </c>
      <c r="H67" s="1">
        <f>(B67*6)/D67</f>
        <v>34.013793103448279</v>
      </c>
      <c r="I67" s="1">
        <f>E67/D67</f>
        <v>25.706896551724139</v>
      </c>
      <c r="J67" t="s">
        <v>7</v>
      </c>
    </row>
    <row r="68" spans="1:10" x14ac:dyDescent="0.15">
      <c r="G68"/>
      <c r="H68" s="1"/>
      <c r="I68" s="1"/>
      <c r="J68" s="1"/>
    </row>
  </sheetData>
  <phoneticPr fontId="3" type="noConversion"/>
  <hyperlinks>
    <hyperlink ref="A1" location="'Overall ave'!A1" display="(back to front sheet)" xr:uid="{00000000-0004-0000-2300-000000000000}"/>
  </hyperlinks>
  <pageMargins left="0.75" right="0.75" top="1" bottom="1" header="0.5" footer="0.5"/>
  <pageSetup paperSize="9" orientation="portrait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9CB15-53D3-DF4B-B114-881DC44D917F}">
  <dimension ref="A1:O42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</row>
    <row r="2" spans="1:15" x14ac:dyDescent="0.15">
      <c r="A2" s="5" t="s">
        <v>489</v>
      </c>
      <c r="B2" s="5" t="s">
        <v>490</v>
      </c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v>3</v>
      </c>
      <c r="B4" s="9">
        <v>2</v>
      </c>
      <c r="J4" s="9"/>
      <c r="K4" s="9"/>
      <c r="L4" s="9"/>
      <c r="M4" s="9"/>
      <c r="N4" s="9"/>
      <c r="O4" s="9"/>
    </row>
    <row r="5" spans="1:15" x14ac:dyDescent="0.15">
      <c r="A5" s="9"/>
      <c r="O5" s="9"/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/>
      <c r="M6" s="9" t="s">
        <v>538</v>
      </c>
      <c r="N6" s="9" t="s">
        <v>539</v>
      </c>
      <c r="O6" s="9" t="s">
        <v>264</v>
      </c>
    </row>
    <row r="7" spans="1:15" x14ac:dyDescent="0.15">
      <c r="A7">
        <v>2023</v>
      </c>
      <c r="B7">
        <v>3</v>
      </c>
      <c r="C7">
        <v>2</v>
      </c>
      <c r="D7">
        <v>2</v>
      </c>
      <c r="E7">
        <v>0</v>
      </c>
      <c r="F7">
        <v>184</v>
      </c>
      <c r="G7">
        <v>1</v>
      </c>
      <c r="H7">
        <v>1</v>
      </c>
      <c r="I7" s="4" t="s">
        <v>231</v>
      </c>
      <c r="J7">
        <v>109</v>
      </c>
      <c r="K7" t="s">
        <v>335</v>
      </c>
      <c r="L7" t="s">
        <v>519</v>
      </c>
      <c r="M7">
        <v>0</v>
      </c>
      <c r="N7">
        <v>0</v>
      </c>
      <c r="O7">
        <v>0</v>
      </c>
    </row>
    <row r="8" spans="1:15" x14ac:dyDescent="0.15">
      <c r="A8">
        <v>2024</v>
      </c>
      <c r="B8">
        <v>1</v>
      </c>
      <c r="C8">
        <v>2</v>
      </c>
      <c r="D8">
        <v>0</v>
      </c>
      <c r="E8">
        <v>1</v>
      </c>
      <c r="F8">
        <v>3</v>
      </c>
      <c r="G8">
        <v>0</v>
      </c>
      <c r="H8">
        <v>0</v>
      </c>
      <c r="I8" s="1">
        <v>1.5</v>
      </c>
      <c r="J8">
        <v>3</v>
      </c>
      <c r="K8" t="s">
        <v>388</v>
      </c>
      <c r="M8">
        <v>0</v>
      </c>
      <c r="N8">
        <v>0</v>
      </c>
      <c r="O8">
        <v>0</v>
      </c>
    </row>
    <row r="9" spans="1:15" x14ac:dyDescent="0.15">
      <c r="A9">
        <v>2025</v>
      </c>
      <c r="B9">
        <v>1</v>
      </c>
      <c r="C9">
        <v>1</v>
      </c>
      <c r="D9">
        <v>1</v>
      </c>
      <c r="E9">
        <v>0</v>
      </c>
      <c r="F9">
        <v>100</v>
      </c>
      <c r="G9">
        <v>1</v>
      </c>
      <c r="H9">
        <v>0</v>
      </c>
      <c r="I9" s="1" t="s">
        <v>231</v>
      </c>
      <c r="J9">
        <v>100</v>
      </c>
      <c r="K9" t="s">
        <v>335</v>
      </c>
      <c r="L9" t="s">
        <v>570</v>
      </c>
      <c r="M9">
        <v>0</v>
      </c>
      <c r="N9">
        <v>0</v>
      </c>
      <c r="O9">
        <v>0</v>
      </c>
    </row>
    <row r="10" spans="1:15" x14ac:dyDescent="0.15">
      <c r="I10" s="9"/>
    </row>
    <row r="11" spans="1:15" x14ac:dyDescent="0.15">
      <c r="A11" t="s">
        <v>142</v>
      </c>
      <c r="B11" s="9">
        <v>5</v>
      </c>
      <c r="C11" s="9">
        <v>5</v>
      </c>
      <c r="D11" s="9">
        <v>3</v>
      </c>
      <c r="E11" s="9">
        <v>1</v>
      </c>
      <c r="F11" s="9">
        <v>287</v>
      </c>
      <c r="G11" s="9">
        <v>2</v>
      </c>
      <c r="H11" s="9">
        <v>1</v>
      </c>
      <c r="I11" s="4">
        <v>143.5</v>
      </c>
      <c r="J11">
        <v>109</v>
      </c>
      <c r="K11" t="s">
        <v>335</v>
      </c>
      <c r="L11" t="s">
        <v>519</v>
      </c>
      <c r="M11">
        <v>0</v>
      </c>
      <c r="N11">
        <v>0</v>
      </c>
      <c r="O11" s="9">
        <v>0</v>
      </c>
    </row>
    <row r="12" spans="1:15" x14ac:dyDescent="0.15">
      <c r="I12" s="10"/>
      <c r="L12" s="9"/>
    </row>
    <row r="13" spans="1:15" x14ac:dyDescent="0.15">
      <c r="I13" s="10"/>
      <c r="L13" s="9"/>
    </row>
    <row r="14" spans="1:15" x14ac:dyDescent="0.15">
      <c r="I14" s="10"/>
      <c r="L14" s="9"/>
    </row>
    <row r="15" spans="1:15" x14ac:dyDescent="0.15">
      <c r="I15" s="10"/>
      <c r="L15" s="9"/>
    </row>
    <row r="16" spans="1:15" x14ac:dyDescent="0.15">
      <c r="I16" s="10"/>
      <c r="L16" s="9"/>
    </row>
    <row r="17" spans="8:12" x14ac:dyDescent="0.15">
      <c r="I17" s="10"/>
      <c r="L17" s="9"/>
    </row>
    <row r="18" spans="8:12" x14ac:dyDescent="0.15">
      <c r="I18" s="10"/>
      <c r="L18" s="9"/>
    </row>
    <row r="19" spans="8:12" x14ac:dyDescent="0.15">
      <c r="I19" s="10"/>
      <c r="L19" s="9"/>
    </row>
    <row r="20" spans="8:12" x14ac:dyDescent="0.15">
      <c r="I20" s="10"/>
      <c r="L20" s="9"/>
    </row>
    <row r="21" spans="8:12" x14ac:dyDescent="0.15">
      <c r="I21" s="10"/>
      <c r="L21" s="9"/>
    </row>
    <row r="22" spans="8:12" x14ac:dyDescent="0.15">
      <c r="I22" s="10"/>
      <c r="L22" s="9"/>
    </row>
    <row r="23" spans="8:12" x14ac:dyDescent="0.15">
      <c r="I23" s="10"/>
      <c r="L23" s="9"/>
    </row>
    <row r="24" spans="8:12" x14ac:dyDescent="0.15">
      <c r="I24" s="10"/>
      <c r="L24" s="9"/>
    </row>
    <row r="25" spans="8:12" x14ac:dyDescent="0.15">
      <c r="I25" s="10"/>
      <c r="L25" s="9"/>
    </row>
    <row r="26" spans="8:12" x14ac:dyDescent="0.15">
      <c r="I26" s="10"/>
      <c r="L26" s="9"/>
    </row>
    <row r="27" spans="8:12" x14ac:dyDescent="0.15">
      <c r="I27" s="10"/>
      <c r="L27" s="9"/>
    </row>
    <row r="28" spans="8:12" x14ac:dyDescent="0.15">
      <c r="I28" s="10"/>
      <c r="L28" s="9"/>
    </row>
    <row r="29" spans="8:12" x14ac:dyDescent="0.15">
      <c r="H29" s="10"/>
    </row>
    <row r="36" spans="1:10" x14ac:dyDescent="0.15">
      <c r="A36" s="5" t="s">
        <v>118</v>
      </c>
    </row>
    <row r="37" spans="1:10" x14ac:dyDescent="0.15">
      <c r="A37" s="5"/>
    </row>
    <row r="38" spans="1:10" x14ac:dyDescent="0.15">
      <c r="A38" t="s">
        <v>99</v>
      </c>
      <c r="B38" t="s">
        <v>112</v>
      </c>
      <c r="C38" t="s">
        <v>59</v>
      </c>
      <c r="D38" t="s">
        <v>60</v>
      </c>
      <c r="E38" t="s">
        <v>34</v>
      </c>
      <c r="F38" t="s">
        <v>62</v>
      </c>
      <c r="G38" s="1" t="s">
        <v>115</v>
      </c>
      <c r="H38" s="1" t="s">
        <v>113</v>
      </c>
      <c r="I38" s="1" t="s">
        <v>114</v>
      </c>
      <c r="J38" s="1" t="s">
        <v>61</v>
      </c>
    </row>
    <row r="39" spans="1:10" x14ac:dyDescent="0.15">
      <c r="A39">
        <v>2023</v>
      </c>
      <c r="B39">
        <v>6</v>
      </c>
      <c r="C39">
        <v>0</v>
      </c>
      <c r="D39">
        <v>1</v>
      </c>
      <c r="E39">
        <v>51</v>
      </c>
      <c r="F39">
        <v>0</v>
      </c>
      <c r="G39" s="4">
        <v>8.5</v>
      </c>
      <c r="H39" s="4">
        <v>36</v>
      </c>
      <c r="I39" s="4">
        <v>51</v>
      </c>
      <c r="J39" s="3" t="s">
        <v>578</v>
      </c>
    </row>
    <row r="40" spans="1:10" x14ac:dyDescent="0.15">
      <c r="A40">
        <v>2024</v>
      </c>
      <c r="B40">
        <v>15</v>
      </c>
      <c r="C40">
        <v>1</v>
      </c>
      <c r="D40">
        <v>1</v>
      </c>
      <c r="E40">
        <v>69</v>
      </c>
      <c r="F40">
        <v>0</v>
      </c>
      <c r="G40" s="4">
        <v>4.5999999999999996</v>
      </c>
      <c r="H40" s="4">
        <v>90</v>
      </c>
      <c r="I40" s="4">
        <v>69</v>
      </c>
      <c r="J40" s="3" t="s">
        <v>579</v>
      </c>
    </row>
    <row r="41" spans="1:10" x14ac:dyDescent="0.15">
      <c r="B41"/>
      <c r="C41"/>
      <c r="D41"/>
      <c r="E41"/>
      <c r="F41"/>
      <c r="G41" s="1"/>
      <c r="H41" s="1"/>
      <c r="I41" s="1"/>
    </row>
    <row r="42" spans="1:10" x14ac:dyDescent="0.15">
      <c r="A42" t="s">
        <v>55</v>
      </c>
      <c r="B42">
        <v>21</v>
      </c>
      <c r="C42">
        <v>1</v>
      </c>
      <c r="D42">
        <v>2</v>
      </c>
      <c r="E42">
        <v>120</v>
      </c>
      <c r="F42">
        <v>0</v>
      </c>
      <c r="G42" s="4">
        <v>5.7142857142857144</v>
      </c>
      <c r="H42" s="4">
        <v>63</v>
      </c>
      <c r="I42" s="4">
        <v>60</v>
      </c>
      <c r="J42" s="3" t="s">
        <v>126</v>
      </c>
    </row>
  </sheetData>
  <hyperlinks>
    <hyperlink ref="A1" location="'Overall ave'!A1" display="(back to front sheet)" xr:uid="{7C064CA5-F5F0-0341-88CF-6F1621363B08}"/>
  </hyperlinks>
  <pageMargins left="0.75" right="0.75" top="1" bottom="1" header="0.5" footer="0.5"/>
  <pageSetup orientation="portrait" horizontalDpi="4294967292" verticalDpi="429496729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O73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  <col min="12" max="12" width="11.0546875" customWidth="1"/>
  </cols>
  <sheetData>
    <row r="1" spans="1:15" x14ac:dyDescent="0.15">
      <c r="A1" s="19" t="s">
        <v>164</v>
      </c>
    </row>
    <row r="2" spans="1:15" x14ac:dyDescent="0.15">
      <c r="A2" s="5" t="s">
        <v>28</v>
      </c>
      <c r="B2" s="5" t="s">
        <v>147</v>
      </c>
    </row>
    <row r="3" spans="1:15" x14ac:dyDescent="0.15">
      <c r="A3" s="5" t="s">
        <v>108</v>
      </c>
      <c r="B3" s="15"/>
      <c r="M3" s="5" t="s">
        <v>544</v>
      </c>
    </row>
    <row r="4" spans="1:15" hidden="1" x14ac:dyDescent="0.15">
      <c r="A4" s="9">
        <v>19</v>
      </c>
      <c r="J4" s="9"/>
      <c r="K4" s="9"/>
      <c r="L4" s="9"/>
      <c r="M4" s="9"/>
      <c r="N4" s="9"/>
      <c r="O4" s="9"/>
    </row>
    <row r="5" spans="1:15" hidden="1" x14ac:dyDescent="0.15">
      <c r="A5" s="9">
        <v>19</v>
      </c>
      <c r="J5" s="9"/>
      <c r="K5" s="9"/>
      <c r="L5" s="9"/>
      <c r="M5" s="9"/>
      <c r="N5" s="9"/>
      <c r="O5" s="9"/>
    </row>
    <row r="6" spans="1:15" x14ac:dyDescent="0.15">
      <c r="A6" s="9"/>
      <c r="J6" s="9"/>
      <c r="K6" s="9"/>
      <c r="L6" s="9"/>
      <c r="M6" s="9"/>
      <c r="N6" s="9"/>
      <c r="O6" s="9"/>
    </row>
    <row r="7" spans="1:15" x14ac:dyDescent="0.15">
      <c r="A7" t="s">
        <v>99</v>
      </c>
      <c r="B7" s="9" t="s">
        <v>140</v>
      </c>
      <c r="C7" s="9" t="s">
        <v>141</v>
      </c>
      <c r="D7" s="9" t="s">
        <v>26</v>
      </c>
      <c r="E7" s="9" t="s">
        <v>259</v>
      </c>
      <c r="F7" s="9" t="s">
        <v>34</v>
      </c>
      <c r="G7" s="3" t="s">
        <v>22</v>
      </c>
      <c r="H7" s="3" t="s">
        <v>35</v>
      </c>
      <c r="I7" s="3" t="s">
        <v>114</v>
      </c>
      <c r="J7" s="3" t="s">
        <v>195</v>
      </c>
      <c r="K7" s="3" t="s">
        <v>257</v>
      </c>
      <c r="L7" s="3" t="s">
        <v>564</v>
      </c>
      <c r="M7" s="9" t="s">
        <v>538</v>
      </c>
      <c r="N7" s="9" t="s">
        <v>539</v>
      </c>
      <c r="O7" s="9" t="s">
        <v>264</v>
      </c>
    </row>
    <row r="8" spans="1:15" x14ac:dyDescent="0.15">
      <c r="A8">
        <v>2007</v>
      </c>
      <c r="B8" s="9">
        <v>4</v>
      </c>
      <c r="C8" s="9">
        <v>4</v>
      </c>
      <c r="D8" s="9">
        <v>0</v>
      </c>
      <c r="E8" s="9">
        <v>2</v>
      </c>
      <c r="F8" s="9">
        <v>54</v>
      </c>
      <c r="G8" s="9">
        <v>0</v>
      </c>
      <c r="H8" s="9">
        <v>0</v>
      </c>
      <c r="I8" s="1">
        <v>13.5</v>
      </c>
      <c r="J8" s="9">
        <v>37</v>
      </c>
      <c r="M8">
        <v>2</v>
      </c>
      <c r="N8">
        <v>0</v>
      </c>
      <c r="O8">
        <v>2</v>
      </c>
    </row>
    <row r="9" spans="1:15" x14ac:dyDescent="0.15">
      <c r="A9">
        <v>2008</v>
      </c>
      <c r="B9" s="9">
        <v>3</v>
      </c>
      <c r="C9" s="9">
        <v>2</v>
      </c>
      <c r="D9" s="9">
        <v>0</v>
      </c>
      <c r="E9" s="9">
        <v>1</v>
      </c>
      <c r="F9" s="9">
        <v>12</v>
      </c>
      <c r="G9" s="9">
        <v>0</v>
      </c>
      <c r="H9" s="9">
        <v>0</v>
      </c>
      <c r="I9" s="1">
        <v>6</v>
      </c>
      <c r="J9" s="9">
        <v>12</v>
      </c>
      <c r="M9">
        <v>1</v>
      </c>
      <c r="N9">
        <v>0</v>
      </c>
      <c r="O9">
        <v>1</v>
      </c>
    </row>
    <row r="10" spans="1:15" x14ac:dyDescent="0.15">
      <c r="A10">
        <v>2009</v>
      </c>
      <c r="B10" s="9">
        <v>13</v>
      </c>
      <c r="C10" s="9">
        <v>10</v>
      </c>
      <c r="D10" s="9">
        <v>1</v>
      </c>
      <c r="E10" s="9">
        <v>1</v>
      </c>
      <c r="F10" s="9">
        <v>77</v>
      </c>
      <c r="G10" s="9">
        <v>0</v>
      </c>
      <c r="H10" s="9">
        <v>0</v>
      </c>
      <c r="I10" s="1">
        <v>8.5559999999999992</v>
      </c>
      <c r="J10">
        <v>20</v>
      </c>
      <c r="M10">
        <v>3</v>
      </c>
      <c r="N10">
        <v>1</v>
      </c>
      <c r="O10">
        <v>4</v>
      </c>
    </row>
    <row r="11" spans="1:15" x14ac:dyDescent="0.15">
      <c r="A11">
        <v>2010</v>
      </c>
      <c r="B11">
        <v>20</v>
      </c>
      <c r="C11">
        <v>16</v>
      </c>
      <c r="D11">
        <v>7</v>
      </c>
      <c r="E11">
        <v>3</v>
      </c>
      <c r="F11">
        <v>168</v>
      </c>
      <c r="G11">
        <v>0</v>
      </c>
      <c r="H11" s="9">
        <v>0</v>
      </c>
      <c r="I11" s="1">
        <v>18.667000000000002</v>
      </c>
      <c r="J11">
        <v>35</v>
      </c>
      <c r="M11">
        <v>7</v>
      </c>
      <c r="N11">
        <v>0</v>
      </c>
      <c r="O11">
        <v>7</v>
      </c>
    </row>
    <row r="12" spans="1:15" x14ac:dyDescent="0.15">
      <c r="A12">
        <v>2011</v>
      </c>
      <c r="B12">
        <v>22</v>
      </c>
      <c r="C12">
        <v>13</v>
      </c>
      <c r="D12">
        <v>2</v>
      </c>
      <c r="E12">
        <v>1</v>
      </c>
      <c r="F12">
        <v>330</v>
      </c>
      <c r="G12">
        <v>0</v>
      </c>
      <c r="H12">
        <v>2</v>
      </c>
      <c r="I12" s="1">
        <v>30</v>
      </c>
      <c r="J12">
        <v>67</v>
      </c>
      <c r="M12">
        <v>8</v>
      </c>
      <c r="N12">
        <v>0</v>
      </c>
      <c r="O12">
        <v>8</v>
      </c>
    </row>
    <row r="13" spans="1:15" x14ac:dyDescent="0.15">
      <c r="A13">
        <v>2012</v>
      </c>
      <c r="B13" s="9">
        <v>17</v>
      </c>
      <c r="C13" s="9">
        <v>14</v>
      </c>
      <c r="D13" s="9">
        <v>2</v>
      </c>
      <c r="E13" s="9">
        <v>2</v>
      </c>
      <c r="F13" s="9">
        <v>554</v>
      </c>
      <c r="G13" s="9">
        <v>1</v>
      </c>
      <c r="H13" s="9">
        <v>4</v>
      </c>
      <c r="I13" s="1">
        <v>46.167000000000002</v>
      </c>
      <c r="J13" s="9">
        <v>133</v>
      </c>
      <c r="L13" t="s">
        <v>516</v>
      </c>
      <c r="M13">
        <v>9</v>
      </c>
      <c r="N13">
        <v>0</v>
      </c>
      <c r="O13" s="9">
        <v>9</v>
      </c>
    </row>
    <row r="14" spans="1:15" x14ac:dyDescent="0.15">
      <c r="A14">
        <v>2013</v>
      </c>
      <c r="B14">
        <v>25</v>
      </c>
      <c r="C14">
        <v>26</v>
      </c>
      <c r="D14">
        <v>6</v>
      </c>
      <c r="E14">
        <v>2</v>
      </c>
      <c r="F14">
        <v>850</v>
      </c>
      <c r="G14" s="9">
        <v>1</v>
      </c>
      <c r="H14" s="9">
        <v>6</v>
      </c>
      <c r="I14" s="1">
        <v>42.5</v>
      </c>
      <c r="J14" s="9">
        <v>138</v>
      </c>
      <c r="L14" t="s">
        <v>565</v>
      </c>
      <c r="M14">
        <v>17</v>
      </c>
      <c r="N14">
        <v>1</v>
      </c>
      <c r="O14" s="9">
        <v>18</v>
      </c>
    </row>
    <row r="15" spans="1:15" x14ac:dyDescent="0.15">
      <c r="A15">
        <v>2014</v>
      </c>
      <c r="B15">
        <v>17</v>
      </c>
      <c r="C15">
        <v>17</v>
      </c>
      <c r="D15">
        <v>4</v>
      </c>
      <c r="E15"/>
      <c r="F15">
        <v>565</v>
      </c>
      <c r="G15" s="9">
        <v>0</v>
      </c>
      <c r="H15" s="9">
        <v>5</v>
      </c>
      <c r="I15" s="1">
        <v>43.462000000000003</v>
      </c>
      <c r="J15" s="9">
        <v>92</v>
      </c>
      <c r="M15">
        <v>10</v>
      </c>
      <c r="N15">
        <v>1</v>
      </c>
      <c r="O15">
        <v>11</v>
      </c>
    </row>
    <row r="16" spans="1:15" x14ac:dyDescent="0.15">
      <c r="A16">
        <v>2015</v>
      </c>
      <c r="B16">
        <v>21</v>
      </c>
      <c r="C16">
        <v>21</v>
      </c>
      <c r="D16">
        <v>2</v>
      </c>
      <c r="E16">
        <v>1</v>
      </c>
      <c r="F16">
        <v>565</v>
      </c>
      <c r="G16" s="9">
        <v>0</v>
      </c>
      <c r="H16" s="9">
        <v>4</v>
      </c>
      <c r="I16" s="1">
        <v>29.736999999999998</v>
      </c>
      <c r="J16" s="9">
        <v>85</v>
      </c>
      <c r="M16">
        <v>16</v>
      </c>
      <c r="N16">
        <v>0</v>
      </c>
      <c r="O16">
        <v>16</v>
      </c>
    </row>
    <row r="17" spans="1:15" x14ac:dyDescent="0.15">
      <c r="A17">
        <v>2016</v>
      </c>
      <c r="B17">
        <v>23</v>
      </c>
      <c r="C17">
        <v>23</v>
      </c>
      <c r="D17">
        <v>7</v>
      </c>
      <c r="E17">
        <v>4</v>
      </c>
      <c r="F17">
        <v>738</v>
      </c>
      <c r="G17">
        <v>2</v>
      </c>
      <c r="H17">
        <v>4</v>
      </c>
      <c r="I17" s="1">
        <v>46.125</v>
      </c>
      <c r="J17">
        <v>138</v>
      </c>
      <c r="K17" t="s">
        <v>333</v>
      </c>
      <c r="L17" t="s">
        <v>522</v>
      </c>
      <c r="M17">
        <v>16</v>
      </c>
      <c r="N17">
        <v>0</v>
      </c>
      <c r="O17">
        <v>16</v>
      </c>
    </row>
    <row r="18" spans="1:15" x14ac:dyDescent="0.15">
      <c r="A18">
        <v>2017</v>
      </c>
      <c r="B18">
        <v>25</v>
      </c>
      <c r="C18">
        <v>24</v>
      </c>
      <c r="D18">
        <v>3</v>
      </c>
      <c r="E18">
        <v>1</v>
      </c>
      <c r="F18">
        <v>919</v>
      </c>
      <c r="G18">
        <v>2</v>
      </c>
      <c r="H18">
        <v>5</v>
      </c>
      <c r="I18" s="1">
        <v>43.761904761904759</v>
      </c>
      <c r="J18">
        <v>138</v>
      </c>
      <c r="K18" t="s">
        <v>335</v>
      </c>
      <c r="L18" t="s">
        <v>517</v>
      </c>
      <c r="M18">
        <v>10</v>
      </c>
      <c r="N18">
        <v>1</v>
      </c>
      <c r="O18">
        <v>11</v>
      </c>
    </row>
    <row r="19" spans="1:15" x14ac:dyDescent="0.15">
      <c r="A19">
        <v>2018</v>
      </c>
      <c r="B19">
        <v>21</v>
      </c>
      <c r="C19">
        <v>21</v>
      </c>
      <c r="D19">
        <v>3</v>
      </c>
      <c r="E19">
        <v>2</v>
      </c>
      <c r="F19">
        <v>805</v>
      </c>
      <c r="G19">
        <v>1</v>
      </c>
      <c r="H19">
        <v>6</v>
      </c>
      <c r="I19" s="1">
        <v>44.722222222222221</v>
      </c>
      <c r="J19">
        <v>101</v>
      </c>
      <c r="M19">
        <v>8</v>
      </c>
      <c r="N19">
        <v>1</v>
      </c>
      <c r="O19">
        <v>9</v>
      </c>
    </row>
    <row r="20" spans="1:15" x14ac:dyDescent="0.15">
      <c r="A20">
        <v>2019</v>
      </c>
      <c r="B20">
        <v>22</v>
      </c>
      <c r="C20">
        <v>22</v>
      </c>
      <c r="D20">
        <v>10</v>
      </c>
      <c r="E20">
        <v>3</v>
      </c>
      <c r="F20">
        <v>755</v>
      </c>
      <c r="G20">
        <v>2</v>
      </c>
      <c r="H20">
        <v>3</v>
      </c>
      <c r="I20" s="1">
        <v>62.916666666666664</v>
      </c>
      <c r="J20">
        <v>159</v>
      </c>
      <c r="K20" t="s">
        <v>333</v>
      </c>
      <c r="L20" t="s">
        <v>509</v>
      </c>
      <c r="M20">
        <v>16</v>
      </c>
      <c r="N20">
        <v>1</v>
      </c>
      <c r="O20">
        <v>17</v>
      </c>
    </row>
    <row r="21" spans="1:15" x14ac:dyDescent="0.15">
      <c r="A21">
        <v>2020</v>
      </c>
      <c r="B21">
        <v>12</v>
      </c>
      <c r="C21">
        <v>13</v>
      </c>
      <c r="D21">
        <v>3</v>
      </c>
      <c r="E21">
        <v>2</v>
      </c>
      <c r="F21">
        <v>422</v>
      </c>
      <c r="G21">
        <v>0</v>
      </c>
      <c r="H21">
        <v>4</v>
      </c>
      <c r="I21" s="1">
        <v>42.2</v>
      </c>
      <c r="J21" s="9">
        <v>89</v>
      </c>
      <c r="K21" t="s">
        <v>388</v>
      </c>
      <c r="M21">
        <v>12</v>
      </c>
      <c r="N21">
        <v>0</v>
      </c>
      <c r="O21">
        <v>12</v>
      </c>
    </row>
    <row r="22" spans="1:15" x14ac:dyDescent="0.15">
      <c r="A22">
        <v>2021</v>
      </c>
      <c r="B22">
        <v>5</v>
      </c>
      <c r="C22">
        <v>4</v>
      </c>
      <c r="D22">
        <v>1</v>
      </c>
      <c r="E22">
        <v>0</v>
      </c>
      <c r="F22">
        <v>128</v>
      </c>
      <c r="G22">
        <v>0</v>
      </c>
      <c r="H22">
        <v>1</v>
      </c>
      <c r="I22" s="1">
        <v>42.666666666666664</v>
      </c>
      <c r="J22">
        <v>62</v>
      </c>
      <c r="K22" t="s">
        <v>334</v>
      </c>
      <c r="M22">
        <v>4</v>
      </c>
      <c r="N22">
        <v>1</v>
      </c>
      <c r="O22">
        <v>5</v>
      </c>
    </row>
    <row r="23" spans="1:15" x14ac:dyDescent="0.15">
      <c r="A23">
        <v>2022</v>
      </c>
      <c r="B23">
        <v>15</v>
      </c>
      <c r="C23">
        <v>15</v>
      </c>
      <c r="D23">
        <v>6</v>
      </c>
      <c r="E23">
        <v>2</v>
      </c>
      <c r="F23">
        <v>565</v>
      </c>
      <c r="G23">
        <v>1</v>
      </c>
      <c r="H23">
        <v>5</v>
      </c>
      <c r="I23" s="1">
        <v>62.777777777777779</v>
      </c>
      <c r="J23">
        <v>114</v>
      </c>
      <c r="K23" t="s">
        <v>335</v>
      </c>
      <c r="L23" t="s">
        <v>566</v>
      </c>
      <c r="M23">
        <v>6</v>
      </c>
      <c r="N23">
        <v>0</v>
      </c>
      <c r="O23">
        <v>6</v>
      </c>
    </row>
    <row r="24" spans="1:15" x14ac:dyDescent="0.15">
      <c r="A24">
        <v>2023</v>
      </c>
      <c r="B24">
        <v>22</v>
      </c>
      <c r="C24">
        <v>22</v>
      </c>
      <c r="D24">
        <v>8</v>
      </c>
      <c r="E24">
        <v>1</v>
      </c>
      <c r="F24">
        <v>914</v>
      </c>
      <c r="G24">
        <v>2</v>
      </c>
      <c r="H24">
        <v>5</v>
      </c>
      <c r="I24" s="1">
        <v>65.285714285714292</v>
      </c>
      <c r="J24">
        <v>148</v>
      </c>
      <c r="K24" t="s">
        <v>335</v>
      </c>
      <c r="L24" t="s">
        <v>567</v>
      </c>
      <c r="M24">
        <v>13</v>
      </c>
      <c r="N24">
        <v>0</v>
      </c>
      <c r="O24">
        <v>13</v>
      </c>
    </row>
    <row r="25" spans="1:15" x14ac:dyDescent="0.15">
      <c r="A25">
        <v>2024</v>
      </c>
      <c r="B25">
        <v>26</v>
      </c>
      <c r="C25">
        <v>23</v>
      </c>
      <c r="D25">
        <v>4</v>
      </c>
      <c r="E25">
        <v>3</v>
      </c>
      <c r="F25">
        <v>715</v>
      </c>
      <c r="G25">
        <v>1</v>
      </c>
      <c r="H25">
        <v>4</v>
      </c>
      <c r="I25" s="1">
        <v>37.631578947368418</v>
      </c>
      <c r="J25">
        <v>123</v>
      </c>
      <c r="K25" t="s">
        <v>335</v>
      </c>
      <c r="L25" t="s">
        <v>524</v>
      </c>
      <c r="M25">
        <v>13</v>
      </c>
      <c r="N25">
        <v>1</v>
      </c>
      <c r="O25">
        <v>14</v>
      </c>
    </row>
    <row r="26" spans="1:15" x14ac:dyDescent="0.15">
      <c r="A26">
        <v>2025</v>
      </c>
      <c r="B26">
        <v>21</v>
      </c>
      <c r="C26">
        <v>17</v>
      </c>
      <c r="D26">
        <v>8</v>
      </c>
      <c r="E26">
        <v>0</v>
      </c>
      <c r="F26">
        <v>660</v>
      </c>
      <c r="G26">
        <v>1</v>
      </c>
      <c r="H26">
        <v>3</v>
      </c>
      <c r="I26" s="1">
        <v>73.333333333333329</v>
      </c>
      <c r="J26">
        <v>100</v>
      </c>
      <c r="K26" t="s">
        <v>388</v>
      </c>
      <c r="L26" t="s">
        <v>568</v>
      </c>
      <c r="M26">
        <v>9</v>
      </c>
      <c r="N26">
        <v>0</v>
      </c>
      <c r="O26">
        <v>9</v>
      </c>
    </row>
    <row r="28" spans="1:15" x14ac:dyDescent="0.15">
      <c r="A28" t="s">
        <v>142</v>
      </c>
      <c r="B28" s="9">
        <v>334</v>
      </c>
      <c r="C28" s="9">
        <v>307</v>
      </c>
      <c r="D28" s="9">
        <v>77</v>
      </c>
      <c r="E28" s="9">
        <v>31</v>
      </c>
      <c r="F28" s="9">
        <v>9796</v>
      </c>
      <c r="G28" s="9">
        <v>14</v>
      </c>
      <c r="H28" s="9">
        <v>61</v>
      </c>
      <c r="I28" s="10">
        <v>42.591304347826089</v>
      </c>
      <c r="J28">
        <v>159</v>
      </c>
      <c r="K28" t="s">
        <v>333</v>
      </c>
      <c r="L28" t="s">
        <v>509</v>
      </c>
      <c r="M28" s="9">
        <v>180</v>
      </c>
      <c r="N28" s="9">
        <v>8</v>
      </c>
      <c r="O28" s="9">
        <v>188</v>
      </c>
    </row>
    <row r="29" spans="1:15" x14ac:dyDescent="0.15">
      <c r="H29" s="10"/>
    </row>
    <row r="30" spans="1:15" x14ac:dyDescent="0.15">
      <c r="H30" s="10"/>
    </row>
    <row r="31" spans="1:15" x14ac:dyDescent="0.15">
      <c r="H31" s="10"/>
    </row>
    <row r="32" spans="1:15" x14ac:dyDescent="0.15">
      <c r="H32" s="10"/>
    </row>
    <row r="33" spans="8:8" x14ac:dyDescent="0.15">
      <c r="H33" s="10"/>
    </row>
    <row r="34" spans="8:8" x14ac:dyDescent="0.15">
      <c r="H34" s="10"/>
    </row>
    <row r="35" spans="8:8" x14ac:dyDescent="0.15">
      <c r="H35" s="10"/>
    </row>
    <row r="36" spans="8:8" x14ac:dyDescent="0.15">
      <c r="H36" s="10"/>
    </row>
    <row r="37" spans="8:8" x14ac:dyDescent="0.15">
      <c r="H37" s="10"/>
    </row>
    <row r="38" spans="8:8" x14ac:dyDescent="0.15">
      <c r="H38" s="10"/>
    </row>
    <row r="39" spans="8:8" x14ac:dyDescent="0.15">
      <c r="H39" s="10"/>
    </row>
    <row r="40" spans="8:8" x14ac:dyDescent="0.15">
      <c r="H40" s="10"/>
    </row>
    <row r="41" spans="8:8" x14ac:dyDescent="0.15">
      <c r="H41" s="10"/>
    </row>
    <row r="42" spans="8:8" x14ac:dyDescent="0.15">
      <c r="H42" s="10"/>
    </row>
    <row r="43" spans="8:8" x14ac:dyDescent="0.15">
      <c r="H43" s="10"/>
    </row>
    <row r="44" spans="8:8" x14ac:dyDescent="0.15">
      <c r="H44" s="10"/>
    </row>
    <row r="45" spans="8:8" x14ac:dyDescent="0.15">
      <c r="H45" s="10"/>
    </row>
    <row r="46" spans="8:8" x14ac:dyDescent="0.15">
      <c r="H46" s="10"/>
    </row>
    <row r="47" spans="8:8" x14ac:dyDescent="0.15">
      <c r="H47" s="10"/>
    </row>
    <row r="50" spans="1:11" x14ac:dyDescent="0.15">
      <c r="A50" s="5" t="s">
        <v>118</v>
      </c>
    </row>
    <row r="52" spans="1:11" x14ac:dyDescent="0.15">
      <c r="A52" s="3" t="s">
        <v>99</v>
      </c>
      <c r="B52" s="3" t="s">
        <v>58</v>
      </c>
      <c r="C52" s="3" t="s">
        <v>59</v>
      </c>
      <c r="D52" s="3" t="s">
        <v>60</v>
      </c>
      <c r="E52" s="3" t="s">
        <v>34</v>
      </c>
      <c r="F52" s="3" t="s">
        <v>62</v>
      </c>
      <c r="G52" s="4" t="s">
        <v>63</v>
      </c>
      <c r="H52" s="4" t="s">
        <v>64</v>
      </c>
      <c r="I52" s="4" t="s">
        <v>36</v>
      </c>
      <c r="J52" s="4" t="s">
        <v>61</v>
      </c>
    </row>
    <row r="53" spans="1:11" x14ac:dyDescent="0.15">
      <c r="A53">
        <v>2007</v>
      </c>
      <c r="B53">
        <v>32</v>
      </c>
      <c r="C53">
        <v>2</v>
      </c>
      <c r="D53">
        <v>2</v>
      </c>
      <c r="E53">
        <v>125</v>
      </c>
      <c r="F53"/>
      <c r="G53" s="10">
        <v>3.90625</v>
      </c>
      <c r="H53" s="10">
        <v>96</v>
      </c>
      <c r="I53" s="10">
        <v>62.5</v>
      </c>
      <c r="J53" s="3" t="s">
        <v>84</v>
      </c>
    </row>
    <row r="54" spans="1:11" x14ac:dyDescent="0.15">
      <c r="A54">
        <v>2008</v>
      </c>
      <c r="B54">
        <v>10</v>
      </c>
      <c r="C54">
        <v>1</v>
      </c>
      <c r="D54">
        <v>3</v>
      </c>
      <c r="E54">
        <v>47</v>
      </c>
      <c r="F54"/>
      <c r="G54" s="10">
        <v>4.7</v>
      </c>
      <c r="H54" s="10">
        <v>20</v>
      </c>
      <c r="I54" s="10">
        <v>15.666666666666666</v>
      </c>
      <c r="J54" s="3" t="s">
        <v>196</v>
      </c>
    </row>
    <row r="55" spans="1:11" x14ac:dyDescent="0.15">
      <c r="A55">
        <v>2009</v>
      </c>
      <c r="B55">
        <v>109</v>
      </c>
      <c r="C55">
        <v>18</v>
      </c>
      <c r="D55">
        <v>22</v>
      </c>
      <c r="E55">
        <v>364</v>
      </c>
      <c r="F55"/>
      <c r="G55" s="10">
        <v>3.3394495412844036</v>
      </c>
      <c r="H55" s="10">
        <v>29.727272727272727</v>
      </c>
      <c r="I55" s="10">
        <v>16.545454545454547</v>
      </c>
      <c r="J55" s="3" t="s">
        <v>172</v>
      </c>
    </row>
    <row r="56" spans="1:11" x14ac:dyDescent="0.15">
      <c r="A56">
        <v>2010</v>
      </c>
      <c r="B56">
        <v>136.1</v>
      </c>
      <c r="C56">
        <v>23</v>
      </c>
      <c r="D56">
        <v>30</v>
      </c>
      <c r="E56">
        <v>544</v>
      </c>
      <c r="F56"/>
      <c r="G56" s="10">
        <v>3.9970609845701692</v>
      </c>
      <c r="H56" s="10">
        <v>27.219999999999995</v>
      </c>
      <c r="I56" s="10">
        <v>18.133333333333333</v>
      </c>
      <c r="J56" s="3" t="s">
        <v>520</v>
      </c>
    </row>
    <row r="57" spans="1:11" x14ac:dyDescent="0.15">
      <c r="A57">
        <v>2011</v>
      </c>
      <c r="B57">
        <v>178.5</v>
      </c>
      <c r="C57">
        <v>41</v>
      </c>
      <c r="D57">
        <v>35</v>
      </c>
      <c r="E57">
        <v>644</v>
      </c>
      <c r="F57">
        <v>1</v>
      </c>
      <c r="G57" s="10">
        <v>3.607843137254902</v>
      </c>
      <c r="H57" s="10">
        <v>30.6</v>
      </c>
      <c r="I57" s="10">
        <v>18.399999999999999</v>
      </c>
      <c r="J57" s="3" t="s">
        <v>173</v>
      </c>
    </row>
    <row r="58" spans="1:11" x14ac:dyDescent="0.15">
      <c r="A58">
        <v>2012</v>
      </c>
      <c r="B58">
        <v>172.1</v>
      </c>
      <c r="C58">
        <v>26</v>
      </c>
      <c r="D58">
        <v>38</v>
      </c>
      <c r="E58">
        <v>580</v>
      </c>
      <c r="F58">
        <v>1</v>
      </c>
      <c r="G58" s="10">
        <v>3.3701336432306799</v>
      </c>
      <c r="H58" s="10">
        <v>27.173684210526314</v>
      </c>
      <c r="I58" s="10">
        <v>15.263157894736842</v>
      </c>
      <c r="J58" s="3" t="s">
        <v>174</v>
      </c>
    </row>
    <row r="59" spans="1:11" x14ac:dyDescent="0.15">
      <c r="A59">
        <v>2013</v>
      </c>
      <c r="B59">
        <v>221.3</v>
      </c>
      <c r="C59">
        <v>32</v>
      </c>
      <c r="D59">
        <v>38</v>
      </c>
      <c r="E59">
        <v>1006</v>
      </c>
      <c r="F59"/>
      <c r="G59" s="10">
        <v>4.5458653411658378</v>
      </c>
      <c r="H59" s="10">
        <v>34.942105263157899</v>
      </c>
      <c r="I59" s="10">
        <v>26.473684210526315</v>
      </c>
      <c r="J59" s="3" t="s">
        <v>214</v>
      </c>
    </row>
    <row r="60" spans="1:11" x14ac:dyDescent="0.15">
      <c r="A60">
        <v>2014</v>
      </c>
      <c r="B60">
        <v>132.1</v>
      </c>
      <c r="C60">
        <v>18</v>
      </c>
      <c r="D60" s="9">
        <v>21</v>
      </c>
      <c r="E60">
        <v>532</v>
      </c>
      <c r="F60">
        <v>1</v>
      </c>
      <c r="G60" s="10">
        <v>4.0272520817562452</v>
      </c>
      <c r="H60" s="10">
        <v>37.74285714285714</v>
      </c>
      <c r="I60" s="10">
        <v>25.333333333333332</v>
      </c>
      <c r="J60" s="3" t="s">
        <v>228</v>
      </c>
    </row>
    <row r="61" spans="1:11" x14ac:dyDescent="0.15">
      <c r="A61">
        <v>2015</v>
      </c>
      <c r="B61">
        <v>170.2</v>
      </c>
      <c r="C61">
        <v>37</v>
      </c>
      <c r="D61" s="9">
        <v>25</v>
      </c>
      <c r="E61">
        <v>745</v>
      </c>
      <c r="F61"/>
      <c r="G61" s="10">
        <v>4.3772032902467686</v>
      </c>
      <c r="H61" s="10">
        <v>40.847999999999999</v>
      </c>
      <c r="I61" s="10">
        <v>29.8</v>
      </c>
      <c r="J61" s="3" t="s">
        <v>129</v>
      </c>
    </row>
    <row r="62" spans="1:11" x14ac:dyDescent="0.15">
      <c r="A62">
        <v>2016</v>
      </c>
      <c r="B62">
        <v>207.20000000000002</v>
      </c>
      <c r="C62">
        <v>42</v>
      </c>
      <c r="D62">
        <v>62</v>
      </c>
      <c r="E62">
        <v>829</v>
      </c>
      <c r="F62">
        <v>3</v>
      </c>
      <c r="G62" s="10">
        <v>4.0009652509652502</v>
      </c>
      <c r="H62" s="10">
        <v>20.051612903225806</v>
      </c>
      <c r="I62" s="10">
        <v>13.370967741935484</v>
      </c>
      <c r="J62" s="3" t="s">
        <v>267</v>
      </c>
      <c r="K62" t="s">
        <v>522</v>
      </c>
    </row>
    <row r="63" spans="1:11" x14ac:dyDescent="0.15">
      <c r="A63">
        <v>2017</v>
      </c>
      <c r="B63">
        <v>237.2</v>
      </c>
      <c r="C63">
        <v>34</v>
      </c>
      <c r="D63">
        <v>61</v>
      </c>
      <c r="E63">
        <v>1002</v>
      </c>
      <c r="F63">
        <v>2</v>
      </c>
      <c r="G63" s="10">
        <v>4.2242833052276563</v>
      </c>
      <c r="H63" s="10">
        <v>23.331147540983604</v>
      </c>
      <c r="I63" s="10">
        <v>16.42622950819672</v>
      </c>
      <c r="J63" s="3" t="s">
        <v>353</v>
      </c>
    </row>
    <row r="64" spans="1:11" x14ac:dyDescent="0.15">
      <c r="A64">
        <v>2018</v>
      </c>
      <c r="B64">
        <v>191.7</v>
      </c>
      <c r="C64">
        <v>33</v>
      </c>
      <c r="D64">
        <v>34</v>
      </c>
      <c r="E64">
        <v>810</v>
      </c>
      <c r="F64">
        <v>0</v>
      </c>
      <c r="G64" s="10">
        <v>4.2253521126760569</v>
      </c>
      <c r="H64" s="10">
        <v>33.829411764705874</v>
      </c>
      <c r="I64" s="10">
        <v>23.823529411764707</v>
      </c>
      <c r="J64" s="3" t="s">
        <v>380</v>
      </c>
    </row>
    <row r="65" spans="1:11" x14ac:dyDescent="0.15">
      <c r="A65">
        <v>2019</v>
      </c>
      <c r="B65">
        <v>190.5</v>
      </c>
      <c r="C65">
        <v>44</v>
      </c>
      <c r="D65">
        <v>45</v>
      </c>
      <c r="E65">
        <v>704</v>
      </c>
      <c r="F65">
        <v>1</v>
      </c>
      <c r="G65" s="10">
        <v>3.6955380577427821</v>
      </c>
      <c r="H65" s="10">
        <v>25.4</v>
      </c>
      <c r="I65" s="10">
        <v>15.644444444444444</v>
      </c>
      <c r="J65" s="3" t="s">
        <v>396</v>
      </c>
    </row>
    <row r="66" spans="1:11" x14ac:dyDescent="0.15">
      <c r="A66">
        <v>2020</v>
      </c>
      <c r="B66">
        <v>113.5</v>
      </c>
      <c r="C66">
        <v>9</v>
      </c>
      <c r="D66">
        <v>21</v>
      </c>
      <c r="E66">
        <v>505</v>
      </c>
      <c r="F66">
        <v>0</v>
      </c>
      <c r="G66" s="10">
        <v>4.4493392070484585</v>
      </c>
      <c r="H66" s="10">
        <v>32.428571428571431</v>
      </c>
      <c r="I66" s="10">
        <v>24.047619047619047</v>
      </c>
      <c r="J66" s="3" t="s">
        <v>407</v>
      </c>
    </row>
    <row r="67" spans="1:11" x14ac:dyDescent="0.15">
      <c r="A67">
        <v>2021</v>
      </c>
      <c r="B67">
        <v>11</v>
      </c>
      <c r="C67">
        <v>0</v>
      </c>
      <c r="D67">
        <v>3</v>
      </c>
      <c r="E67">
        <v>68</v>
      </c>
      <c r="F67">
        <v>0</v>
      </c>
      <c r="G67" s="10">
        <v>6.1818181818181817</v>
      </c>
      <c r="H67" s="10">
        <v>22</v>
      </c>
      <c r="I67" s="10">
        <v>22.666666666666668</v>
      </c>
      <c r="J67" s="3" t="s">
        <v>466</v>
      </c>
    </row>
    <row r="68" spans="1:11" x14ac:dyDescent="0.15">
      <c r="A68">
        <v>2022</v>
      </c>
      <c r="B68">
        <v>141</v>
      </c>
      <c r="C68">
        <v>25</v>
      </c>
      <c r="D68">
        <v>28</v>
      </c>
      <c r="E68">
        <v>562</v>
      </c>
      <c r="F68">
        <v>0</v>
      </c>
      <c r="G68" s="10">
        <v>3.9858156028368796</v>
      </c>
      <c r="H68" s="10">
        <v>30.214285714285715</v>
      </c>
      <c r="I68" s="10">
        <v>20.071428571428573</v>
      </c>
      <c r="J68" s="3" t="s">
        <v>580</v>
      </c>
    </row>
    <row r="69" spans="1:11" x14ac:dyDescent="0.15">
      <c r="A69">
        <v>2023</v>
      </c>
      <c r="B69">
        <v>188.3</v>
      </c>
      <c r="C69">
        <v>40</v>
      </c>
      <c r="D69">
        <v>42</v>
      </c>
      <c r="E69">
        <v>644</v>
      </c>
      <c r="F69">
        <v>0</v>
      </c>
      <c r="G69" s="10">
        <v>3.4200743494423791</v>
      </c>
      <c r="H69" s="10">
        <v>26.900000000000006</v>
      </c>
      <c r="I69" s="10">
        <v>15.333333333333334</v>
      </c>
      <c r="J69" s="3" t="s">
        <v>581</v>
      </c>
    </row>
    <row r="70" spans="1:11" x14ac:dyDescent="0.15">
      <c r="A70">
        <v>2024</v>
      </c>
      <c r="B70">
        <v>169</v>
      </c>
      <c r="C70">
        <v>31</v>
      </c>
      <c r="D70">
        <v>46</v>
      </c>
      <c r="E70">
        <v>597</v>
      </c>
      <c r="F70">
        <v>1</v>
      </c>
      <c r="G70" s="10">
        <v>3.5325443786982249</v>
      </c>
      <c r="H70" s="10">
        <v>22.043478260869566</v>
      </c>
      <c r="I70" s="10">
        <v>12.978260869565217</v>
      </c>
      <c r="J70" s="3" t="s">
        <v>582</v>
      </c>
    </row>
    <row r="71" spans="1:11" x14ac:dyDescent="0.15">
      <c r="A71">
        <v>2025</v>
      </c>
      <c r="B71">
        <v>121.1</v>
      </c>
      <c r="C71">
        <v>26</v>
      </c>
      <c r="D71">
        <v>39</v>
      </c>
      <c r="E71">
        <v>431</v>
      </c>
      <c r="F71">
        <v>1</v>
      </c>
      <c r="G71" s="10">
        <v>3.5590421139554089</v>
      </c>
      <c r="H71" s="10">
        <v>18.630769230769229</v>
      </c>
      <c r="I71" s="10">
        <v>11.051282051282051</v>
      </c>
      <c r="J71" s="3" t="s">
        <v>583</v>
      </c>
    </row>
    <row r="72" spans="1:11" x14ac:dyDescent="0.15">
      <c r="B72"/>
      <c r="C72"/>
      <c r="D72"/>
      <c r="E72"/>
      <c r="F72"/>
      <c r="G72" s="1"/>
      <c r="H72" s="1"/>
      <c r="I72" s="1"/>
    </row>
    <row r="73" spans="1:11" x14ac:dyDescent="0.15">
      <c r="A73" t="s">
        <v>55</v>
      </c>
      <c r="B73">
        <v>2731.8</v>
      </c>
      <c r="C73">
        <v>482</v>
      </c>
      <c r="D73">
        <v>595</v>
      </c>
      <c r="E73">
        <v>10739</v>
      </c>
      <c r="F73">
        <v>11</v>
      </c>
      <c r="G73" s="1">
        <v>3.9311076945603629</v>
      </c>
      <c r="H73" s="1">
        <v>27.547563025210088</v>
      </c>
      <c r="I73" s="1">
        <v>18.048739495798319</v>
      </c>
      <c r="J73" s="3" t="s">
        <v>267</v>
      </c>
      <c r="K73" t="s">
        <v>522</v>
      </c>
    </row>
  </sheetData>
  <phoneticPr fontId="9" type="noConversion"/>
  <hyperlinks>
    <hyperlink ref="A1" location="'Overall ave'!A1" display="(back to front sheet)" xr:uid="{00000000-0004-0000-0600-000000000000}"/>
  </hyperlinks>
  <pageMargins left="0.75" right="0.75" top="1" bottom="1" header="0.5" footer="0.5"/>
  <pageSetup paperSize="9" orientation="portrait" horizontalDpi="4294967292" verticalDpi="429496729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O58"/>
  <sheetViews>
    <sheetView zoomScale="125" zoomScaleNormal="125" zoomScalePageLayoutView="125" workbookViewId="0"/>
  </sheetViews>
  <sheetFormatPr defaultColWidth="8.76171875" defaultRowHeight="12.75" x14ac:dyDescent="0.15"/>
  <cols>
    <col min="2" max="5" width="9.16796875" style="9" customWidth="1"/>
    <col min="6" max="6" width="11.32421875" style="9" bestFit="1" customWidth="1"/>
    <col min="7" max="8" width="9.16796875" style="9" customWidth="1"/>
  </cols>
  <sheetData>
    <row r="1" spans="1:15" x14ac:dyDescent="0.15">
      <c r="A1" s="19" t="s">
        <v>164</v>
      </c>
      <c r="C1" s="9" t="s">
        <v>260</v>
      </c>
    </row>
    <row r="2" spans="1:15" x14ac:dyDescent="0.15">
      <c r="A2" s="29" t="s">
        <v>42</v>
      </c>
      <c r="B2" s="5" t="s">
        <v>139</v>
      </c>
    </row>
    <row r="3" spans="1:15" x14ac:dyDescent="0.15">
      <c r="A3" s="5" t="s">
        <v>108</v>
      </c>
      <c r="B3" s="15"/>
    </row>
    <row r="4" spans="1:15" x14ac:dyDescent="0.15">
      <c r="A4" s="9">
        <f>COUNTA(A7:A19)</f>
        <v>12</v>
      </c>
      <c r="B4" s="9">
        <v>2</v>
      </c>
      <c r="C4" s="9">
        <v>3</v>
      </c>
      <c r="D4" s="9">
        <v>10</v>
      </c>
      <c r="E4" s="9">
        <v>11</v>
      </c>
      <c r="F4" s="9">
        <v>4</v>
      </c>
      <c r="G4" s="9">
        <v>6</v>
      </c>
      <c r="H4" s="9">
        <v>7</v>
      </c>
      <c r="J4" s="9">
        <v>5</v>
      </c>
      <c r="M4">
        <v>3</v>
      </c>
      <c r="N4">
        <v>4</v>
      </c>
      <c r="O4" s="9">
        <v>7</v>
      </c>
    </row>
    <row r="5" spans="1:15" x14ac:dyDescent="0.15">
      <c r="A5" s="9">
        <f>COUNTA(A45:A57)</f>
        <v>12</v>
      </c>
      <c r="B5" s="9">
        <v>12</v>
      </c>
      <c r="C5" s="9">
        <v>14</v>
      </c>
      <c r="D5" s="9">
        <v>13</v>
      </c>
      <c r="E5" s="9">
        <v>15</v>
      </c>
      <c r="F5" s="9">
        <v>16</v>
      </c>
      <c r="J5">
        <v>15</v>
      </c>
    </row>
    <row r="6" spans="1:15" x14ac:dyDescent="0.15">
      <c r="A6" t="s">
        <v>99</v>
      </c>
      <c r="B6" s="9" t="s">
        <v>140</v>
      </c>
      <c r="C6" s="9" t="s">
        <v>141</v>
      </c>
      <c r="D6" s="9" t="s">
        <v>26</v>
      </c>
      <c r="E6" s="9" t="s">
        <v>259</v>
      </c>
      <c r="F6" s="9" t="s">
        <v>34</v>
      </c>
      <c r="G6" s="9" t="s">
        <v>22</v>
      </c>
      <c r="H6" s="9" t="s">
        <v>35</v>
      </c>
      <c r="I6" s="9" t="s">
        <v>114</v>
      </c>
      <c r="J6" s="9" t="s">
        <v>195</v>
      </c>
      <c r="K6" s="9" t="s">
        <v>257</v>
      </c>
      <c r="L6" s="9"/>
      <c r="M6" s="9" t="s">
        <v>538</v>
      </c>
      <c r="N6" s="9" t="s">
        <v>539</v>
      </c>
      <c r="O6" s="9" t="s">
        <v>264</v>
      </c>
    </row>
    <row r="7" spans="1:15" x14ac:dyDescent="0.15">
      <c r="A7">
        <v>2005</v>
      </c>
      <c r="B7" s="9">
        <v>4</v>
      </c>
      <c r="C7" s="9">
        <v>4</v>
      </c>
      <c r="D7" s="9">
        <v>0</v>
      </c>
      <c r="E7" s="9">
        <v>2</v>
      </c>
      <c r="F7" s="9">
        <v>9</v>
      </c>
      <c r="I7" s="1">
        <f t="shared" ref="I7:I17" si="0">IF(C7=0,"",ROUND(F7/(C7-D7),3))</f>
        <v>2.25</v>
      </c>
      <c r="J7" s="9">
        <v>5</v>
      </c>
      <c r="K7" s="3"/>
      <c r="L7" s="3"/>
      <c r="M7">
        <v>1</v>
      </c>
      <c r="N7">
        <v>0</v>
      </c>
      <c r="O7">
        <v>1</v>
      </c>
    </row>
    <row r="8" spans="1:15" x14ac:dyDescent="0.15">
      <c r="A8">
        <v>2006</v>
      </c>
      <c r="B8" s="9">
        <v>6</v>
      </c>
      <c r="C8" s="9">
        <v>6</v>
      </c>
      <c r="D8" s="9">
        <v>0</v>
      </c>
      <c r="E8" s="9">
        <v>0</v>
      </c>
      <c r="F8" s="9">
        <v>66</v>
      </c>
      <c r="I8" s="1">
        <f t="shared" si="0"/>
        <v>11</v>
      </c>
      <c r="J8">
        <v>18</v>
      </c>
      <c r="M8">
        <v>0</v>
      </c>
      <c r="N8">
        <v>0</v>
      </c>
      <c r="O8">
        <v>0</v>
      </c>
    </row>
    <row r="9" spans="1:15" x14ac:dyDescent="0.15">
      <c r="A9">
        <v>2007</v>
      </c>
      <c r="B9" s="9">
        <v>2</v>
      </c>
      <c r="C9" s="9">
        <v>1</v>
      </c>
      <c r="D9" s="9">
        <v>0</v>
      </c>
      <c r="E9" s="9">
        <v>0</v>
      </c>
      <c r="F9" s="9">
        <v>11</v>
      </c>
      <c r="I9" s="1">
        <f t="shared" si="0"/>
        <v>11</v>
      </c>
      <c r="J9">
        <v>11</v>
      </c>
      <c r="M9">
        <v>0</v>
      </c>
      <c r="N9">
        <v>0</v>
      </c>
      <c r="O9">
        <v>0</v>
      </c>
    </row>
    <row r="10" spans="1:15" x14ac:dyDescent="0.15">
      <c r="A10">
        <v>2008</v>
      </c>
      <c r="B10" s="9">
        <v>3</v>
      </c>
      <c r="C10" s="9">
        <v>3</v>
      </c>
      <c r="D10" s="9">
        <v>0</v>
      </c>
      <c r="E10" s="9">
        <v>0</v>
      </c>
      <c r="F10" s="9">
        <v>53</v>
      </c>
      <c r="I10" s="1">
        <f t="shared" si="0"/>
        <v>17.667000000000002</v>
      </c>
      <c r="M10">
        <v>1</v>
      </c>
      <c r="N10">
        <v>0</v>
      </c>
      <c r="O10">
        <v>1</v>
      </c>
    </row>
    <row r="11" spans="1:15" x14ac:dyDescent="0.15">
      <c r="A11">
        <v>2009</v>
      </c>
      <c r="B11" s="9">
        <v>11</v>
      </c>
      <c r="C11" s="9">
        <v>10</v>
      </c>
      <c r="D11" s="9">
        <v>0</v>
      </c>
      <c r="E11" s="9">
        <v>1</v>
      </c>
      <c r="F11" s="9">
        <v>481</v>
      </c>
      <c r="G11" s="9">
        <v>1</v>
      </c>
      <c r="H11" s="9">
        <v>4</v>
      </c>
      <c r="I11" s="1">
        <f t="shared" si="0"/>
        <v>48.1</v>
      </c>
      <c r="J11" s="9">
        <v>131</v>
      </c>
      <c r="M11">
        <v>5</v>
      </c>
      <c r="N11">
        <v>1</v>
      </c>
      <c r="O11" s="9">
        <v>6</v>
      </c>
    </row>
    <row r="12" spans="1:15" x14ac:dyDescent="0.15">
      <c r="A12">
        <v>2010</v>
      </c>
      <c r="B12">
        <v>6</v>
      </c>
      <c r="C12">
        <v>6</v>
      </c>
      <c r="D12">
        <v>0</v>
      </c>
      <c r="E12">
        <v>1</v>
      </c>
      <c r="F12">
        <v>151</v>
      </c>
      <c r="G12"/>
      <c r="H12">
        <v>2</v>
      </c>
      <c r="I12" s="1">
        <f t="shared" si="0"/>
        <v>25.167000000000002</v>
      </c>
      <c r="J12">
        <v>70</v>
      </c>
      <c r="M12">
        <v>2</v>
      </c>
      <c r="N12">
        <v>1</v>
      </c>
      <c r="O12">
        <v>3</v>
      </c>
    </row>
    <row r="13" spans="1:15" x14ac:dyDescent="0.15">
      <c r="A13">
        <v>2011</v>
      </c>
      <c r="B13">
        <v>7</v>
      </c>
      <c r="C13">
        <v>7</v>
      </c>
      <c r="D13">
        <v>2</v>
      </c>
      <c r="E13">
        <v>1</v>
      </c>
      <c r="F13">
        <v>371</v>
      </c>
      <c r="G13">
        <v>1</v>
      </c>
      <c r="H13">
        <v>4</v>
      </c>
      <c r="I13" s="1">
        <f t="shared" si="0"/>
        <v>74.2</v>
      </c>
      <c r="J13">
        <v>102</v>
      </c>
      <c r="M13">
        <v>3</v>
      </c>
      <c r="N13">
        <v>1</v>
      </c>
      <c r="O13">
        <v>4</v>
      </c>
    </row>
    <row r="14" spans="1:15" x14ac:dyDescent="0.15">
      <c r="A14">
        <v>2012</v>
      </c>
      <c r="B14" s="9">
        <v>4</v>
      </c>
      <c r="C14" s="9">
        <v>4</v>
      </c>
      <c r="D14" s="9">
        <v>2</v>
      </c>
      <c r="E14" s="9">
        <v>0</v>
      </c>
      <c r="F14" s="9">
        <v>201</v>
      </c>
      <c r="G14"/>
      <c r="H14"/>
      <c r="I14" s="1">
        <f t="shared" si="0"/>
        <v>100.5</v>
      </c>
      <c r="J14">
        <v>95</v>
      </c>
      <c r="M14">
        <v>1</v>
      </c>
      <c r="N14">
        <v>0</v>
      </c>
      <c r="O14">
        <v>1</v>
      </c>
    </row>
    <row r="15" spans="1:15" x14ac:dyDescent="0.15">
      <c r="A15">
        <v>2013</v>
      </c>
      <c r="B15">
        <v>3</v>
      </c>
      <c r="C15">
        <v>3</v>
      </c>
      <c r="D15">
        <v>0</v>
      </c>
      <c r="E15">
        <v>2</v>
      </c>
      <c r="F15" s="9">
        <v>6</v>
      </c>
      <c r="G15"/>
      <c r="H15"/>
      <c r="I15" s="1">
        <f t="shared" si="0"/>
        <v>2</v>
      </c>
      <c r="J15">
        <v>6</v>
      </c>
      <c r="M15">
        <v>0</v>
      </c>
      <c r="N15">
        <v>0</v>
      </c>
      <c r="O15">
        <v>0</v>
      </c>
    </row>
    <row r="16" spans="1:15" x14ac:dyDescent="0.15">
      <c r="A16">
        <v>2014</v>
      </c>
      <c r="B16">
        <v>1</v>
      </c>
      <c r="C16">
        <v>1</v>
      </c>
      <c r="D16">
        <v>0</v>
      </c>
      <c r="E16">
        <v>0</v>
      </c>
      <c r="F16" s="9">
        <v>36</v>
      </c>
      <c r="G16"/>
      <c r="H16"/>
      <c r="I16" s="1">
        <f t="shared" si="0"/>
        <v>36</v>
      </c>
      <c r="J16">
        <v>36</v>
      </c>
      <c r="M16">
        <v>0</v>
      </c>
      <c r="N16">
        <v>0</v>
      </c>
      <c r="O16">
        <v>0</v>
      </c>
    </row>
    <row r="17" spans="1:15" x14ac:dyDescent="0.15">
      <c r="A17">
        <v>2015</v>
      </c>
      <c r="B17">
        <v>4</v>
      </c>
      <c r="C17">
        <v>4</v>
      </c>
      <c r="D17">
        <v>1</v>
      </c>
      <c r="E17">
        <v>0</v>
      </c>
      <c r="F17" s="9">
        <v>176</v>
      </c>
      <c r="G17">
        <v>1</v>
      </c>
      <c r="H17"/>
      <c r="I17" s="1">
        <f t="shared" si="0"/>
        <v>58.667000000000002</v>
      </c>
      <c r="J17">
        <v>109</v>
      </c>
      <c r="M17">
        <v>2</v>
      </c>
      <c r="N17">
        <v>0</v>
      </c>
      <c r="O17">
        <v>2</v>
      </c>
    </row>
    <row r="18" spans="1:15" x14ac:dyDescent="0.15">
      <c r="A18">
        <v>2016</v>
      </c>
      <c r="B18">
        <v>2</v>
      </c>
      <c r="C18">
        <v>2</v>
      </c>
      <c r="D18">
        <v>0</v>
      </c>
      <c r="E18">
        <v>0</v>
      </c>
      <c r="F18">
        <v>10</v>
      </c>
      <c r="G18">
        <v>0</v>
      </c>
      <c r="H18">
        <v>0</v>
      </c>
      <c r="I18" s="1">
        <f>IF(C18-D18=0,"--",F18/(C18-D18))</f>
        <v>5</v>
      </c>
      <c r="J18">
        <v>9</v>
      </c>
      <c r="M18">
        <v>1</v>
      </c>
      <c r="N18">
        <v>0</v>
      </c>
      <c r="O18">
        <v>1</v>
      </c>
    </row>
    <row r="19" spans="1:15" x14ac:dyDescent="0.15">
      <c r="I19" s="9"/>
    </row>
    <row r="20" spans="1:15" x14ac:dyDescent="0.15">
      <c r="A20" t="s">
        <v>27</v>
      </c>
      <c r="B20" s="9">
        <f t="shared" ref="B20:H20" si="1">SUM(B7:B19)</f>
        <v>53</v>
      </c>
      <c r="C20" s="9">
        <f t="shared" si="1"/>
        <v>51</v>
      </c>
      <c r="D20" s="9">
        <f t="shared" si="1"/>
        <v>5</v>
      </c>
      <c r="E20" s="9">
        <f t="shared" si="1"/>
        <v>7</v>
      </c>
      <c r="F20" s="9">
        <f t="shared" si="1"/>
        <v>1571</v>
      </c>
      <c r="G20" s="9">
        <f t="shared" si="1"/>
        <v>3</v>
      </c>
      <c r="H20" s="9">
        <f t="shared" si="1"/>
        <v>10</v>
      </c>
      <c r="I20" s="10">
        <f>F20/(C20-D20)</f>
        <v>34.152173913043477</v>
      </c>
      <c r="J20">
        <f>MAX(J7:J19)</f>
        <v>131</v>
      </c>
      <c r="M20" s="9">
        <f t="shared" ref="M20:N20" si="2">SUM(M7:M19)</f>
        <v>16</v>
      </c>
      <c r="N20" s="9">
        <f t="shared" si="2"/>
        <v>3</v>
      </c>
      <c r="O20" s="9">
        <f>SUM(O7:O19)</f>
        <v>19</v>
      </c>
    </row>
    <row r="21" spans="1:15" x14ac:dyDescent="0.15">
      <c r="H21" s="10"/>
    </row>
    <row r="22" spans="1:15" x14ac:dyDescent="0.15">
      <c r="H22" s="10"/>
    </row>
    <row r="23" spans="1:15" x14ac:dyDescent="0.15">
      <c r="H23" s="10"/>
    </row>
    <row r="24" spans="1:15" x14ac:dyDescent="0.15">
      <c r="H24" s="10"/>
    </row>
    <row r="25" spans="1:15" x14ac:dyDescent="0.15">
      <c r="H25" s="10"/>
    </row>
    <row r="26" spans="1:15" x14ac:dyDescent="0.15">
      <c r="H26" s="10"/>
    </row>
    <row r="27" spans="1:15" x14ac:dyDescent="0.15">
      <c r="H27" s="10"/>
    </row>
    <row r="28" spans="1:15" x14ac:dyDescent="0.15">
      <c r="H28" s="10"/>
    </row>
    <row r="29" spans="1:15" x14ac:dyDescent="0.15">
      <c r="H29" s="10"/>
    </row>
    <row r="30" spans="1:15" x14ac:dyDescent="0.15">
      <c r="H30" s="10"/>
    </row>
    <row r="31" spans="1:15" x14ac:dyDescent="0.15">
      <c r="H31" s="10"/>
    </row>
    <row r="32" spans="1:15" x14ac:dyDescent="0.15">
      <c r="H32" s="10"/>
    </row>
    <row r="33" spans="1:10" x14ac:dyDescent="0.15">
      <c r="H33" s="10"/>
    </row>
    <row r="34" spans="1:10" x14ac:dyDescent="0.15">
      <c r="H34" s="10"/>
    </row>
    <row r="35" spans="1:10" x14ac:dyDescent="0.15">
      <c r="H35" s="10"/>
    </row>
    <row r="36" spans="1:10" x14ac:dyDescent="0.15">
      <c r="H36" s="10"/>
    </row>
    <row r="37" spans="1:10" x14ac:dyDescent="0.15">
      <c r="H37" s="10"/>
    </row>
    <row r="38" spans="1:10" x14ac:dyDescent="0.15">
      <c r="H38" s="10"/>
    </row>
    <row r="39" spans="1:10" x14ac:dyDescent="0.15">
      <c r="H39" s="10"/>
    </row>
    <row r="42" spans="1:10" x14ac:dyDescent="0.15">
      <c r="A42" s="5" t="s">
        <v>118</v>
      </c>
    </row>
    <row r="43" spans="1:10" x14ac:dyDescent="0.15">
      <c r="A43" s="5"/>
    </row>
    <row r="44" spans="1:10" x14ac:dyDescent="0.15">
      <c r="A44" t="s">
        <v>99</v>
      </c>
      <c r="B44" t="s">
        <v>58</v>
      </c>
      <c r="C44" t="s">
        <v>59</v>
      </c>
      <c r="D44" t="s">
        <v>60</v>
      </c>
      <c r="E44" t="s">
        <v>34</v>
      </c>
      <c r="F44" t="s">
        <v>62</v>
      </c>
      <c r="G44" s="1" t="s">
        <v>63</v>
      </c>
      <c r="H44" s="1" t="s">
        <v>64</v>
      </c>
      <c r="I44" s="1" t="s">
        <v>36</v>
      </c>
      <c r="J44" s="4" t="s">
        <v>61</v>
      </c>
    </row>
    <row r="45" spans="1:10" x14ac:dyDescent="0.15">
      <c r="A45">
        <v>2005</v>
      </c>
      <c r="B45">
        <v>22</v>
      </c>
      <c r="C45">
        <v>3</v>
      </c>
      <c r="D45">
        <v>3</v>
      </c>
      <c r="E45">
        <v>113</v>
      </c>
      <c r="F45"/>
      <c r="G45" s="1">
        <f t="shared" ref="G45:G54" si="3">IF(ISERROR(E45/B45),"N/A",E45/B45)</f>
        <v>5.1363636363636367</v>
      </c>
      <c r="H45" s="1">
        <f>(B45*6)/D45</f>
        <v>44</v>
      </c>
      <c r="I45" s="10">
        <f>E45/D45</f>
        <v>37.666666666666664</v>
      </c>
      <c r="J45" s="3" t="s">
        <v>78</v>
      </c>
    </row>
    <row r="46" spans="1:10" x14ac:dyDescent="0.15">
      <c r="A46">
        <v>2006</v>
      </c>
      <c r="B46">
        <v>17.2</v>
      </c>
      <c r="C46">
        <v>1</v>
      </c>
      <c r="D46">
        <v>7</v>
      </c>
      <c r="E46">
        <v>77</v>
      </c>
      <c r="G46" s="1">
        <f t="shared" si="3"/>
        <v>4.4767441860465116</v>
      </c>
      <c r="H46" s="1">
        <f t="shared" ref="H46:H53" si="4">(B46*6)/D46</f>
        <v>14.742857142857142</v>
      </c>
      <c r="I46" s="10">
        <f t="shared" ref="I46:I53" si="5">E46/D46</f>
        <v>11</v>
      </c>
      <c r="J46" s="3" t="s">
        <v>129</v>
      </c>
    </row>
    <row r="47" spans="1:10" x14ac:dyDescent="0.15">
      <c r="A47">
        <v>2007</v>
      </c>
      <c r="B47">
        <v>9</v>
      </c>
      <c r="C47">
        <v>0</v>
      </c>
      <c r="D47">
        <v>1</v>
      </c>
      <c r="E47">
        <v>37</v>
      </c>
      <c r="F47"/>
      <c r="G47" s="1">
        <f t="shared" si="3"/>
        <v>4.1111111111111107</v>
      </c>
      <c r="H47" s="1">
        <f t="shared" si="4"/>
        <v>54</v>
      </c>
      <c r="I47" s="10">
        <f t="shared" si="5"/>
        <v>37</v>
      </c>
      <c r="J47" s="3" t="s">
        <v>203</v>
      </c>
    </row>
    <row r="48" spans="1:10" x14ac:dyDescent="0.15">
      <c r="A48">
        <v>2008</v>
      </c>
      <c r="B48">
        <v>11</v>
      </c>
      <c r="C48">
        <v>1</v>
      </c>
      <c r="D48">
        <v>2</v>
      </c>
      <c r="E48">
        <v>61</v>
      </c>
      <c r="F48"/>
      <c r="G48" s="1">
        <f t="shared" si="3"/>
        <v>5.5454545454545459</v>
      </c>
      <c r="H48" s="1">
        <f t="shared" si="4"/>
        <v>33</v>
      </c>
      <c r="I48" s="10">
        <f t="shared" si="5"/>
        <v>30.5</v>
      </c>
      <c r="J48" s="3" t="s">
        <v>200</v>
      </c>
    </row>
    <row r="49" spans="1:10" x14ac:dyDescent="0.15">
      <c r="A49">
        <v>2009</v>
      </c>
      <c r="B49">
        <v>56.3</v>
      </c>
      <c r="C49">
        <v>10</v>
      </c>
      <c r="D49">
        <v>12</v>
      </c>
      <c r="E49">
        <v>216</v>
      </c>
      <c r="F49"/>
      <c r="G49" s="1">
        <f t="shared" si="3"/>
        <v>3.8365896980461813</v>
      </c>
      <c r="H49" s="1">
        <f t="shared" si="4"/>
        <v>28.149999999999995</v>
      </c>
      <c r="I49" s="10">
        <f t="shared" si="5"/>
        <v>18</v>
      </c>
      <c r="J49" s="3" t="s">
        <v>175</v>
      </c>
    </row>
    <row r="50" spans="1:10" x14ac:dyDescent="0.15">
      <c r="A50">
        <v>2010</v>
      </c>
      <c r="B50">
        <v>19</v>
      </c>
      <c r="C50">
        <v>3</v>
      </c>
      <c r="D50">
        <v>4</v>
      </c>
      <c r="E50">
        <v>70</v>
      </c>
      <c r="F50">
        <v>1</v>
      </c>
      <c r="G50" s="1">
        <f t="shared" si="3"/>
        <v>3.6842105263157894</v>
      </c>
      <c r="H50" s="1">
        <f t="shared" si="4"/>
        <v>28.5</v>
      </c>
      <c r="I50" s="10">
        <f t="shared" si="5"/>
        <v>17.5</v>
      </c>
      <c r="J50" s="3" t="s">
        <v>176</v>
      </c>
    </row>
    <row r="51" spans="1:10" x14ac:dyDescent="0.15">
      <c r="A51">
        <v>2011</v>
      </c>
      <c r="B51">
        <v>32</v>
      </c>
      <c r="C51">
        <v>4</v>
      </c>
      <c r="D51">
        <v>3</v>
      </c>
      <c r="E51">
        <v>173</v>
      </c>
      <c r="F51"/>
      <c r="G51" s="1">
        <f t="shared" si="3"/>
        <v>5.40625</v>
      </c>
      <c r="H51" s="1">
        <f t="shared" si="4"/>
        <v>64</v>
      </c>
      <c r="I51" s="10">
        <f t="shared" si="5"/>
        <v>57.666666666666664</v>
      </c>
      <c r="J51" s="3" t="s">
        <v>90</v>
      </c>
    </row>
    <row r="52" spans="1:10" x14ac:dyDescent="0.15">
      <c r="A52">
        <v>2012</v>
      </c>
      <c r="B52">
        <v>17</v>
      </c>
      <c r="C52">
        <v>3</v>
      </c>
      <c r="D52">
        <v>5</v>
      </c>
      <c r="E52">
        <v>70</v>
      </c>
      <c r="F52"/>
      <c r="G52" s="1">
        <f t="shared" si="3"/>
        <v>4.117647058823529</v>
      </c>
      <c r="H52" s="1">
        <f t="shared" si="4"/>
        <v>20.399999999999999</v>
      </c>
      <c r="I52" s="10">
        <f t="shared" si="5"/>
        <v>14</v>
      </c>
      <c r="J52" s="3" t="s">
        <v>93</v>
      </c>
    </row>
    <row r="53" spans="1:10" x14ac:dyDescent="0.15">
      <c r="A53">
        <v>2013</v>
      </c>
      <c r="B53">
        <v>15</v>
      </c>
      <c r="C53">
        <v>1</v>
      </c>
      <c r="D53">
        <v>6</v>
      </c>
      <c r="E53">
        <v>73</v>
      </c>
      <c r="F53"/>
      <c r="G53" s="1">
        <f t="shared" si="3"/>
        <v>4.8666666666666663</v>
      </c>
      <c r="H53" s="1">
        <f t="shared" si="4"/>
        <v>15</v>
      </c>
      <c r="I53" s="10">
        <f t="shared" si="5"/>
        <v>12.166666666666666</v>
      </c>
      <c r="J53" s="3" t="s">
        <v>215</v>
      </c>
    </row>
    <row r="54" spans="1:10" x14ac:dyDescent="0.15">
      <c r="A54">
        <v>2014</v>
      </c>
      <c r="B54">
        <v>8</v>
      </c>
      <c r="C54">
        <v>1</v>
      </c>
      <c r="D54">
        <v>0</v>
      </c>
      <c r="E54">
        <v>30</v>
      </c>
      <c r="F54"/>
      <c r="G54" s="1">
        <f t="shared" si="3"/>
        <v>3.75</v>
      </c>
      <c r="H54" s="4" t="str">
        <f>IF(D54=0,"--",(B54*6)/D54)</f>
        <v>--</v>
      </c>
      <c r="I54" s="4" t="str">
        <f>IF(D54=0,"--",E54/D54)</f>
        <v>--</v>
      </c>
      <c r="J54" s="3"/>
    </row>
    <row r="55" spans="1:10" x14ac:dyDescent="0.15">
      <c r="A55">
        <v>2015</v>
      </c>
      <c r="B55">
        <v>11.2</v>
      </c>
      <c r="C55">
        <v>1</v>
      </c>
      <c r="D55">
        <v>2</v>
      </c>
      <c r="E55">
        <v>61</v>
      </c>
      <c r="F55"/>
      <c r="G55" s="1">
        <f>IF(ISERROR(E55/B55),"N/A",E55/B55)</f>
        <v>5.4464285714285721</v>
      </c>
      <c r="H55" s="1">
        <f>IF(D55=0,"--",(B55*6)/D55)</f>
        <v>33.599999999999994</v>
      </c>
      <c r="I55" s="1">
        <f>IF(D55=0,"--",E55/D55)</f>
        <v>30.5</v>
      </c>
      <c r="J55" s="3" t="s">
        <v>236</v>
      </c>
    </row>
    <row r="56" spans="1:10" x14ac:dyDescent="0.15">
      <c r="A56">
        <v>2016</v>
      </c>
      <c r="B56">
        <v>2</v>
      </c>
      <c r="C56">
        <v>0</v>
      </c>
      <c r="D56">
        <v>0</v>
      </c>
      <c r="E56">
        <v>23</v>
      </c>
      <c r="F56">
        <v>0</v>
      </c>
      <c r="G56" s="10">
        <f>IF(ISERROR(E56/B56),"N/A",E56/B56)</f>
        <v>11.5</v>
      </c>
      <c r="H56" s="10" t="str">
        <f>IF(ISERROR((B56*6)/D56),"N/A",(B56*6)/D56)</f>
        <v>N/A</v>
      </c>
      <c r="I56" s="10" t="str">
        <f>IF(ISERROR(E56/D56),"N/A",E56/D56)</f>
        <v>N/A</v>
      </c>
      <c r="J56" s="3" t="s">
        <v>168</v>
      </c>
    </row>
    <row r="57" spans="1:10" x14ac:dyDescent="0.15">
      <c r="B57"/>
      <c r="C57"/>
      <c r="D57"/>
      <c r="E57"/>
      <c r="F57"/>
      <c r="G57" s="1"/>
      <c r="H57" s="1"/>
      <c r="I57" s="1"/>
      <c r="J57" s="3"/>
    </row>
    <row r="58" spans="1:10" x14ac:dyDescent="0.15">
      <c r="A58" t="s">
        <v>55</v>
      </c>
      <c r="B58">
        <f>SUM(B45:B57)</f>
        <v>219.7</v>
      </c>
      <c r="C58">
        <f>SUM(C45:C57)</f>
        <v>28</v>
      </c>
      <c r="D58">
        <f>SUM(D45:D57)</f>
        <v>45</v>
      </c>
      <c r="E58">
        <f>SUM(E45:E57)</f>
        <v>1004</v>
      </c>
      <c r="F58">
        <f>SUM(F45:F57)</f>
        <v>1</v>
      </c>
      <c r="G58" s="1">
        <f>E58/B58</f>
        <v>4.569868001820665</v>
      </c>
      <c r="H58" s="1">
        <f>(B58*6)/D58</f>
        <v>29.293333333333329</v>
      </c>
      <c r="I58" s="1">
        <f>E58/D58</f>
        <v>22.31111111111111</v>
      </c>
      <c r="J58" s="3" t="s">
        <v>176</v>
      </c>
    </row>
  </sheetData>
  <phoneticPr fontId="3" type="noConversion"/>
  <hyperlinks>
    <hyperlink ref="A1" location="'Overall ave'!A1" display="(back to front sheet)" xr:uid="{00000000-0004-0000-0700-000000000000}"/>
  </hyperlink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3</vt:i4>
      </vt:variant>
    </vt:vector>
  </HeadingPairs>
  <TitlesOfParts>
    <vt:vector size="63" baseType="lpstr">
      <vt:lpstr>Overall ave</vt:lpstr>
      <vt:lpstr>Season summary</vt:lpstr>
      <vt:lpstr>Best Perf</vt:lpstr>
      <vt:lpstr>Ahearne C</vt:lpstr>
      <vt:lpstr>Akers V</vt:lpstr>
      <vt:lpstr>Anders M</vt:lpstr>
      <vt:lpstr>Alexander E</vt:lpstr>
      <vt:lpstr>Barnard A</vt:lpstr>
      <vt:lpstr>Barr S</vt:lpstr>
      <vt:lpstr>Bingham J</vt:lpstr>
      <vt:lpstr>Booth R</vt:lpstr>
      <vt:lpstr>Borman J</vt:lpstr>
      <vt:lpstr>Borman T</vt:lpstr>
      <vt:lpstr>Bowler T</vt:lpstr>
      <vt:lpstr>Dawson N</vt:lpstr>
      <vt:lpstr>Drever A</vt:lpstr>
      <vt:lpstr>Elburn A</vt:lpstr>
      <vt:lpstr>Gallant B</vt:lpstr>
      <vt:lpstr>Gallant G</vt:lpstr>
      <vt:lpstr>Gallant J</vt:lpstr>
      <vt:lpstr>Gilbert J</vt:lpstr>
      <vt:lpstr>Gilbert S</vt:lpstr>
      <vt:lpstr>Giles M</vt:lpstr>
      <vt:lpstr>Goodfellow S</vt:lpstr>
      <vt:lpstr>Goff J</vt:lpstr>
      <vt:lpstr>Goodlife M</vt:lpstr>
      <vt:lpstr>Hawkins C</vt:lpstr>
      <vt:lpstr>Holland R</vt:lpstr>
      <vt:lpstr>Hutchings G</vt:lpstr>
      <vt:lpstr>Matthews C</vt:lpstr>
      <vt:lpstr>Hymas C</vt:lpstr>
      <vt:lpstr>Hymas D</vt:lpstr>
      <vt:lpstr>Inns K</vt:lpstr>
      <vt:lpstr>Inns R</vt:lpstr>
      <vt:lpstr>Linney R</vt:lpstr>
      <vt:lpstr>Little S</vt:lpstr>
      <vt:lpstr>Matthews K</vt:lpstr>
      <vt:lpstr>Mimmack C</vt:lpstr>
      <vt:lpstr>Register S</vt:lpstr>
      <vt:lpstr>Roberts K</vt:lpstr>
      <vt:lpstr>Ross J</vt:lpstr>
      <vt:lpstr>Russell T</vt:lpstr>
      <vt:lpstr>Scholes P</vt:lpstr>
      <vt:lpstr>Scholes S</vt:lpstr>
      <vt:lpstr>Scott D</vt:lpstr>
      <vt:lpstr>Silk R</vt:lpstr>
      <vt:lpstr>Sims A</vt:lpstr>
      <vt:lpstr>Slemming W</vt:lpstr>
      <vt:lpstr>Stevens P</vt:lpstr>
      <vt:lpstr>Sutcliffe P</vt:lpstr>
      <vt:lpstr>Taylor P</vt:lpstr>
      <vt:lpstr>Vivian M</vt:lpstr>
      <vt:lpstr>Wood C</vt:lpstr>
      <vt:lpstr>Carsberg T</vt:lpstr>
      <vt:lpstr>Gould P</vt:lpstr>
      <vt:lpstr>Gomez M</vt:lpstr>
      <vt:lpstr>Hindley C</vt:lpstr>
      <vt:lpstr>Harris N</vt:lpstr>
      <vt:lpstr>Morgan-S B</vt:lpstr>
      <vt:lpstr>Stevens J</vt:lpstr>
      <vt:lpstr>Drever A!Print_Area</vt:lpstr>
      <vt:lpstr>Matthews C!Print_Area</vt:lpstr>
      <vt:lpstr>scott_d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Stuart Gilbert</cp:lastModifiedBy>
  <cp:lastPrinted>2019-11-09T18:13:27Z</cp:lastPrinted>
  <dcterms:created xsi:type="dcterms:W3CDTF">1996-10-14T23:33:28Z</dcterms:created>
  <dcterms:modified xsi:type="dcterms:W3CDTF">2025-11-12T20:59:52Z</dcterms:modified>
  <cp:category/>
</cp:coreProperties>
</file>