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fc25fdd6886f9a/Documents/2025/2025 General Operating Funds/"/>
    </mc:Choice>
  </mc:AlternateContent>
  <xr:revisionPtr revIDLastSave="373" documentId="8_{C2458039-0F0C-4681-8937-6651EAB85BC3}" xr6:coauthVersionLast="47" xr6:coauthVersionMax="47" xr10:uidLastSave="{C10E799D-D61A-4974-95A3-854AC39E6EA7}"/>
  <workbookProtection workbookAlgorithmName="SHA-512" workbookHashValue="OyCx7eEtKfQedUt/ZWcBc0PD1i6jXZaFr0P8QtD7C1v7Uaek9qsB5ARWmzYw3dSvNFH2PwRB0a8BPCDKxhyPQQ==" workbookSaltValue="Dq8bnWbAToPL5vWF50B8fA==" workbookSpinCount="100000" lockStructure="1"/>
  <bookViews>
    <workbookView xWindow="-108" yWindow="-108" windowWidth="23256" windowHeight="12456" activeTab="2" xr2:uid="{00000000-000D-0000-FFFF-FFFF00000000}"/>
  </bookViews>
  <sheets>
    <sheet name="Start Here" sheetId="5" r:id="rId1"/>
    <sheet name="Exhibit 1" sheetId="1" r:id="rId2"/>
    <sheet name="Exhibit 2" sheetId="2" r:id="rId3"/>
    <sheet name="Exhibit 3" sheetId="3" r:id="rId4"/>
    <sheet name="ToDatabase" sheetId="6" state="hidden" r:id="rId5"/>
  </sheets>
  <definedNames>
    <definedName name="EntityNumber">'Start Here'!$I$2:$J$181</definedName>
    <definedName name="_xlnm.Print_Area" localSheetId="1">'Exhibit 1'!$A$1:$K$27</definedName>
    <definedName name="_xlnm.Print_Area" localSheetId="2">'Exhibit 2'!$A$1:$K$86</definedName>
    <definedName name="_xlnm.Print_Titles" localSheetId="2">'Exhibit 2'!$1:$9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9" i="6" l="1"/>
  <c r="F99" i="6"/>
  <c r="E99" i="6"/>
  <c r="B99" i="6"/>
  <c r="A99" i="6"/>
  <c r="K68" i="2"/>
  <c r="A4" i="3" l="1"/>
  <c r="A2" i="3"/>
  <c r="A5" i="2"/>
  <c r="A2" i="2"/>
  <c r="A2" i="1"/>
  <c r="E92" i="6" l="1"/>
  <c r="E91" i="6"/>
  <c r="E90" i="6"/>
  <c r="E89" i="6"/>
  <c r="E88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82" i="2"/>
  <c r="E60" i="2"/>
  <c r="E37" i="2"/>
  <c r="E71" i="2" s="1"/>
  <c r="E19" i="1"/>
  <c r="E85" i="2" l="1"/>
  <c r="E86" i="2" s="1"/>
  <c r="J8" i="2"/>
  <c r="I8" i="2"/>
  <c r="H8" i="2"/>
  <c r="D8" i="2"/>
  <c r="C8" i="2"/>
  <c r="A2" i="6" l="1"/>
  <c r="B85" i="6" l="1"/>
  <c r="A105" i="6" l="1"/>
  <c r="A104" i="6"/>
  <c r="A103" i="6"/>
  <c r="A102" i="6"/>
  <c r="A101" i="6"/>
  <c r="A100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F105" i="6" l="1"/>
  <c r="F104" i="6"/>
  <c r="F103" i="6"/>
  <c r="F102" i="6"/>
  <c r="F101" i="6"/>
  <c r="F100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G105" i="6"/>
  <c r="G104" i="6"/>
  <c r="G103" i="6"/>
  <c r="G102" i="6"/>
  <c r="G101" i="6"/>
  <c r="G100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" i="6"/>
  <c r="G3" i="6"/>
  <c r="B105" i="6"/>
  <c r="B104" i="6"/>
  <c r="B103" i="6"/>
  <c r="B102" i="6"/>
  <c r="B101" i="6"/>
  <c r="B100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E101" i="6" l="1"/>
  <c r="E100" i="6"/>
  <c r="E98" i="6"/>
  <c r="E97" i="6"/>
  <c r="E96" i="6"/>
  <c r="E95" i="6"/>
  <c r="E94" i="6"/>
  <c r="E93" i="6"/>
  <c r="E87" i="6"/>
  <c r="E86" i="6"/>
  <c r="E85" i="6"/>
  <c r="E84" i="6"/>
  <c r="E83" i="6"/>
  <c r="E82" i="6"/>
  <c r="E81" i="6"/>
  <c r="E80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A12" i="3" l="1"/>
  <c r="A22" i="3"/>
  <c r="A85" i="2" l="1"/>
  <c r="K65" i="2"/>
  <c r="K51" i="2"/>
  <c r="K46" i="2"/>
  <c r="K45" i="2"/>
  <c r="K23" i="2"/>
  <c r="K26" i="2"/>
  <c r="K25" i="2"/>
  <c r="K24" i="2"/>
  <c r="K21" i="2"/>
  <c r="K20" i="2"/>
  <c r="A5" i="1"/>
  <c r="E22" i="3"/>
  <c r="E105" i="6" s="1"/>
  <c r="D22" i="3"/>
  <c r="E104" i="6" s="1"/>
  <c r="C22" i="3"/>
  <c r="E103" i="6" s="1"/>
  <c r="B22" i="3"/>
  <c r="E102" i="6" s="1"/>
  <c r="F19" i="3"/>
  <c r="F17" i="3"/>
  <c r="F16" i="3"/>
  <c r="F15" i="3"/>
  <c r="F12" i="3"/>
  <c r="J82" i="2"/>
  <c r="I82" i="2"/>
  <c r="H82" i="2"/>
  <c r="G82" i="2"/>
  <c r="F82" i="2"/>
  <c r="D82" i="2"/>
  <c r="C82" i="2"/>
  <c r="B82" i="2"/>
  <c r="K79" i="2"/>
  <c r="K78" i="2"/>
  <c r="K77" i="2"/>
  <c r="K74" i="2"/>
  <c r="K70" i="2"/>
  <c r="K69" i="2"/>
  <c r="K67" i="2"/>
  <c r="K66" i="2"/>
  <c r="K64" i="2"/>
  <c r="K63" i="2"/>
  <c r="K62" i="2"/>
  <c r="J60" i="2"/>
  <c r="I60" i="2"/>
  <c r="H60" i="2"/>
  <c r="G60" i="2"/>
  <c r="F60" i="2"/>
  <c r="D60" i="2"/>
  <c r="C60" i="2"/>
  <c r="B60" i="2"/>
  <c r="K59" i="2"/>
  <c r="K58" i="2"/>
  <c r="K57" i="2"/>
  <c r="K54" i="2"/>
  <c r="K53" i="2"/>
  <c r="K52" i="2"/>
  <c r="K50" i="2"/>
  <c r="K49" i="2"/>
  <c r="K48" i="2"/>
  <c r="K47" i="2"/>
  <c r="K44" i="2"/>
  <c r="K43" i="2"/>
  <c r="K42" i="2"/>
  <c r="K41" i="2"/>
  <c r="J37" i="2"/>
  <c r="I37" i="2"/>
  <c r="H37" i="2"/>
  <c r="G37" i="2"/>
  <c r="F37" i="2"/>
  <c r="D37" i="2"/>
  <c r="C37" i="2"/>
  <c r="B37" i="2"/>
  <c r="K36" i="2"/>
  <c r="K35" i="2"/>
  <c r="K34" i="2"/>
  <c r="K33" i="2"/>
  <c r="K30" i="2"/>
  <c r="K29" i="2"/>
  <c r="K28" i="2"/>
  <c r="K27" i="2"/>
  <c r="K22" i="2"/>
  <c r="K19" i="2"/>
  <c r="K18" i="2"/>
  <c r="K17" i="2"/>
  <c r="K16" i="2"/>
  <c r="K15" i="2"/>
  <c r="K14" i="2"/>
  <c r="K13" i="2"/>
  <c r="K12" i="2"/>
  <c r="K11" i="2"/>
  <c r="K27" i="1"/>
  <c r="J19" i="1"/>
  <c r="I19" i="1"/>
  <c r="H19" i="1"/>
  <c r="G19" i="1"/>
  <c r="F19" i="1"/>
  <c r="D19" i="1"/>
  <c r="C19" i="1"/>
  <c r="B19" i="1"/>
  <c r="K18" i="1"/>
  <c r="K17" i="1"/>
  <c r="K16" i="1"/>
  <c r="K15" i="1"/>
  <c r="K14" i="1"/>
  <c r="K13" i="1"/>
  <c r="K12" i="1"/>
  <c r="K11" i="1"/>
  <c r="H71" i="2" l="1"/>
  <c r="H85" i="2" s="1"/>
  <c r="H86" i="2" s="1"/>
  <c r="B71" i="2"/>
  <c r="B85" i="2" s="1"/>
  <c r="B86" i="2" s="1"/>
  <c r="J71" i="2"/>
  <c r="J85" i="2" s="1"/>
  <c r="J86" i="2" s="1"/>
  <c r="F71" i="2"/>
  <c r="F85" i="2" s="1"/>
  <c r="F86" i="2" s="1"/>
  <c r="D71" i="2"/>
  <c r="D85" i="2" s="1"/>
  <c r="D86" i="2" s="1"/>
  <c r="G71" i="2"/>
  <c r="G85" i="2" s="1"/>
  <c r="G86" i="2" s="1"/>
  <c r="C71" i="2"/>
  <c r="C85" i="2" s="1"/>
  <c r="C86" i="2" s="1"/>
  <c r="I71" i="2"/>
  <c r="I85" i="2" s="1"/>
  <c r="I86" i="2" s="1"/>
  <c r="E3" i="6"/>
  <c r="E2" i="6"/>
  <c r="E4" i="6"/>
  <c r="K82" i="2"/>
  <c r="K37" i="2"/>
  <c r="K60" i="2"/>
  <c r="F22" i="3"/>
  <c r="K19" i="1"/>
  <c r="K71" i="2" l="1"/>
  <c r="K3" i="6"/>
  <c r="L3" i="6"/>
  <c r="K85" i="2"/>
  <c r="K86" i="2" s="1"/>
  <c r="M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Mikkelsen, Kelly</author>
  </authors>
  <commentList>
    <comment ref="A4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Includes snow removal &amp; street lights.
</t>
        </r>
      </text>
    </comment>
    <comment ref="A4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Includes garbage &amp; rubble sites.
</t>
        </r>
      </text>
    </comment>
  </commentList>
</comments>
</file>

<file path=xl/sharedStrings.xml><?xml version="1.0" encoding="utf-8"?>
<sst xmlns="http://schemas.openxmlformats.org/spreadsheetml/2006/main" count="330" uniqueCount="298">
  <si>
    <t>Exhibit 1</t>
  </si>
  <si>
    <t>STATEMENT OF FUND CASH BALANCES</t>
  </si>
  <si>
    <t>ALL FUNDS</t>
  </si>
  <si>
    <t>Enterprise Funds</t>
  </si>
  <si>
    <t>General</t>
  </si>
  <si>
    <t>Water</t>
  </si>
  <si>
    <t>Sewer</t>
  </si>
  <si>
    <t>Fund</t>
  </si>
  <si>
    <t>Total</t>
  </si>
  <si>
    <t>Cash Assets:</t>
  </si>
  <si>
    <t>101 FUND CASH BALANCES</t>
  </si>
  <si>
    <t>Municipal funds are deposited or invested with the following depositories:</t>
  </si>
  <si>
    <t>Exhibit 2</t>
  </si>
  <si>
    <t>STATEMENT OF RECEIPTS, DISBURSEMENTS AND CHANGES IN FUND CASH BALANCES</t>
  </si>
  <si>
    <t>Receipts (Source):</t>
  </si>
  <si>
    <t>ENTERPRISE FUNDS</t>
  </si>
  <si>
    <t>380.05 Lottery Revenues</t>
  </si>
  <si>
    <t>330 Operating Grants</t>
  </si>
  <si>
    <t>Total Receipts</t>
  </si>
  <si>
    <t>Disbursements (Function):</t>
  </si>
  <si>
    <t>421 Police</t>
  </si>
  <si>
    <t>422 Fire</t>
  </si>
  <si>
    <t>437 Cemeteries</t>
  </si>
  <si>
    <t>470 Debt Service</t>
  </si>
  <si>
    <t>480 Intergovernmental Expenditures</t>
  </si>
  <si>
    <t>410 Personal Services</t>
  </si>
  <si>
    <t>420 Other Expenses</t>
  </si>
  <si>
    <t xml:space="preserve">426 Supplies and Materials </t>
  </si>
  <si>
    <t>Total Disbursements</t>
  </si>
  <si>
    <t>391.01 Transfers In</t>
  </si>
  <si>
    <t>391.03 Sale of Municipal Property</t>
  </si>
  <si>
    <t>391.2 Money Received From Borrowing</t>
  </si>
  <si>
    <t>391.07 Capital Contributions (Grants)</t>
  </si>
  <si>
    <t>441  Debt Service-Principal</t>
  </si>
  <si>
    <t>442  Debt Service-Interest</t>
  </si>
  <si>
    <t>FUND CASH BALANCE,</t>
  </si>
  <si>
    <t xml:space="preserve"> </t>
  </si>
  <si>
    <t xml:space="preserve">    </t>
  </si>
  <si>
    <t>Exhibit 3</t>
  </si>
  <si>
    <t>STATEMENT OF CHANGES IN LONG-TERM DEBT</t>
  </si>
  <si>
    <t>General Long-Term Debt</t>
  </si>
  <si>
    <t>Enterprise</t>
  </si>
  <si>
    <t>Special</t>
  </si>
  <si>
    <t>Obligation</t>
  </si>
  <si>
    <t>Assessment</t>
  </si>
  <si>
    <t>Revenue</t>
  </si>
  <si>
    <t>Bonds</t>
  </si>
  <si>
    <t>Other</t>
  </si>
  <si>
    <t>Add New Issues:</t>
  </si>
  <si>
    <t>Less Debt Retired</t>
  </si>
  <si>
    <t>DEBT PAYABLE,</t>
  </si>
  <si>
    <t>Note:  Amounts reported do not include interest.</t>
  </si>
  <si>
    <t>433-439 Other Public Works</t>
  </si>
  <si>
    <t>441-449 Health and Welfare</t>
  </si>
  <si>
    <t>451-459 Culture-Recreation</t>
  </si>
  <si>
    <t>461-469 Conservation and Development</t>
  </si>
  <si>
    <t>490-493 Miscellaneous</t>
  </si>
  <si>
    <t>431 Highways and Streets</t>
  </si>
  <si>
    <t>432 Sanitation</t>
  </si>
  <si>
    <t>411-419 General Government</t>
  </si>
  <si>
    <t>423-429 Other Public Safety</t>
  </si>
  <si>
    <t xml:space="preserve">511 Transfers Out </t>
  </si>
  <si>
    <t>391.04 Compensation for Loss or Damage to Capital Assets</t>
  </si>
  <si>
    <t>Subtotal of Receipts, Disbursements and Transfers</t>
  </si>
  <si>
    <t>Do amounts equal Exhibit 1 Fund Cash Balance?</t>
  </si>
  <si>
    <t>Debt Payable,</t>
  </si>
  <si>
    <t>Entity Number</t>
  </si>
  <si>
    <t>Calendar Year</t>
  </si>
  <si>
    <t>Fund Type</t>
  </si>
  <si>
    <t>Account Number</t>
  </si>
  <si>
    <t>Amount</t>
  </si>
  <si>
    <t>Office</t>
  </si>
  <si>
    <t>Entered</t>
  </si>
  <si>
    <t>GASB34 Statement</t>
  </si>
  <si>
    <t>311 Property Taxes</t>
  </si>
  <si>
    <t>313 Sales Tax</t>
  </si>
  <si>
    <t>311-319 Other Taxes</t>
  </si>
  <si>
    <t>320 Licenses and Permits</t>
  </si>
  <si>
    <t>331 Federal Grants</t>
  </si>
  <si>
    <t>335.1 Bank Franchise Tax</t>
  </si>
  <si>
    <t>335.2 Prorate License Fees</t>
  </si>
  <si>
    <t>335.3 Liquor Tax Reversion</t>
  </si>
  <si>
    <t>335.4 Motor Vehicle Licenses (5%)</t>
  </si>
  <si>
    <t>335.6 Fire Insurance Premium Reversion</t>
  </si>
  <si>
    <t>335.8 Local Government Highway and Bridge Fund</t>
  </si>
  <si>
    <t>338.1 County Road Tax (25%)</t>
  </si>
  <si>
    <t>338.2 County Highway and Bridge Reserve Tax (25%)</t>
  </si>
  <si>
    <t>338.3 County Wheel Tax</t>
  </si>
  <si>
    <t>331-339 Other Intergovernmental Revenue</t>
  </si>
  <si>
    <t>341-349 Charges for Goods and Services</t>
  </si>
  <si>
    <t>351-359 Fines and Forfeits</t>
  </si>
  <si>
    <t xml:space="preserve">361 Investment Earnings </t>
  </si>
  <si>
    <t>362 Rentals</t>
  </si>
  <si>
    <t>363-369 Other Revenues</t>
  </si>
  <si>
    <t>Cash in Checking Accounts</t>
  </si>
  <si>
    <t>Change and Petty Cash</t>
  </si>
  <si>
    <t>Passbook Savings</t>
  </si>
  <si>
    <t>Savings Certificates</t>
  </si>
  <si>
    <t>Entity Name</t>
  </si>
  <si>
    <t>AGAR</t>
  </si>
  <si>
    <t>AKASKA</t>
  </si>
  <si>
    <t>ALPENA</t>
  </si>
  <si>
    <t>ALTAMONT</t>
  </si>
  <si>
    <t>ANDOVER</t>
  </si>
  <si>
    <t>ARTAS</t>
  </si>
  <si>
    <t>ARTESIAN</t>
  </si>
  <si>
    <t>ASHTON</t>
  </si>
  <si>
    <t>ASTORIA</t>
  </si>
  <si>
    <t>BADGER</t>
  </si>
  <si>
    <t>BANCROFT</t>
  </si>
  <si>
    <t>BATESLAND</t>
  </si>
  <si>
    <t>BELVIDERE</t>
  </si>
  <si>
    <t>BLUNT</t>
  </si>
  <si>
    <t>BONESTEEL</t>
  </si>
  <si>
    <t>BRADLEY</t>
  </si>
  <si>
    <t>BRANDT</t>
  </si>
  <si>
    <t>BRANT LAKE</t>
  </si>
  <si>
    <t>BRENTFORD</t>
  </si>
  <si>
    <t>BRISTOL</t>
  </si>
  <si>
    <t>BROADLAND</t>
  </si>
  <si>
    <t>BRUCE</t>
  </si>
  <si>
    <t>BUFFALO GAP</t>
  </si>
  <si>
    <t>BUSHNELL</t>
  </si>
  <si>
    <t>BUTLER</t>
  </si>
  <si>
    <t>CAMP CROOK</t>
  </si>
  <si>
    <t>CANOVA</t>
  </si>
  <si>
    <t>CARTHAGE</t>
  </si>
  <si>
    <t>CAVOUR</t>
  </si>
  <si>
    <t>CENTRAL CITY</t>
  </si>
  <si>
    <t>CHANCELLOR</t>
  </si>
  <si>
    <t>CHELSEA</t>
  </si>
  <si>
    <t>CLAIRE CITY</t>
  </si>
  <si>
    <t>CLAREMONT</t>
  </si>
  <si>
    <t>COLOME</t>
  </si>
  <si>
    <t>COLUMBIA</t>
  </si>
  <si>
    <t>CONDE</t>
  </si>
  <si>
    <t>CORONA</t>
  </si>
  <si>
    <t>COTTONWOOD</t>
  </si>
  <si>
    <t>CRESBARD</t>
  </si>
  <si>
    <t>DALLAS</t>
  </si>
  <si>
    <t>DANTE</t>
  </si>
  <si>
    <t>DAVIS</t>
  </si>
  <si>
    <t>DELMONT</t>
  </si>
  <si>
    <t>DIMOCK</t>
  </si>
  <si>
    <t>DOLAND</t>
  </si>
  <si>
    <t>DOLTON</t>
  </si>
  <si>
    <t>DRAPER</t>
  </si>
  <si>
    <t>EDEN</t>
  </si>
  <si>
    <t>EGAN</t>
  </si>
  <si>
    <t>EMERY</t>
  </si>
  <si>
    <t>ERWIN</t>
  </si>
  <si>
    <t>ETHAN</t>
  </si>
  <si>
    <t>FAIRBURN</t>
  </si>
  <si>
    <t>FAIRFAX</t>
  </si>
  <si>
    <t>FAIRVIEW</t>
  </si>
  <si>
    <t>FARMER</t>
  </si>
  <si>
    <t>FLORENCE</t>
  </si>
  <si>
    <t>FRANKFORT</t>
  </si>
  <si>
    <t>FREDERICK</t>
  </si>
  <si>
    <t>FRUITDALE</t>
  </si>
  <si>
    <t>FULTON</t>
  </si>
  <si>
    <t>GARDEN CITY</t>
  </si>
  <si>
    <t>GAYVILLE</t>
  </si>
  <si>
    <t>GEDDES</t>
  </si>
  <si>
    <t>GLENHAM</t>
  </si>
  <si>
    <t>GOODWIN</t>
  </si>
  <si>
    <t>GRENVILLE</t>
  </si>
  <si>
    <t>HARROLD</t>
  </si>
  <si>
    <t>HAYTI</t>
  </si>
  <si>
    <t>HAZEL</t>
  </si>
  <si>
    <t>HENRY</t>
  </si>
  <si>
    <t>HERMOSA</t>
  </si>
  <si>
    <t>HERRICK</t>
  </si>
  <si>
    <t>HETLAND</t>
  </si>
  <si>
    <t>HILLSVIEW</t>
  </si>
  <si>
    <t>HITCHCOCK</t>
  </si>
  <si>
    <t>HOSMER</t>
  </si>
  <si>
    <t>HUDSON</t>
  </si>
  <si>
    <t>HURLEY</t>
  </si>
  <si>
    <t>INTERIOR</t>
  </si>
  <si>
    <t>IROQUOIS</t>
  </si>
  <si>
    <t>ISABEL</t>
  </si>
  <si>
    <t>JAVA</t>
  </si>
  <si>
    <t>JEFFERSON</t>
  </si>
  <si>
    <t>KENNEBEC</t>
  </si>
  <si>
    <t>KRANZBURG</t>
  </si>
  <si>
    <t>LABOLT</t>
  </si>
  <si>
    <t>LAKE CITY</t>
  </si>
  <si>
    <t>LANE</t>
  </si>
  <si>
    <t>LEBANON</t>
  </si>
  <si>
    <t>LESTERVILLE</t>
  </si>
  <si>
    <t>LETCHER</t>
  </si>
  <si>
    <t>LILY</t>
  </si>
  <si>
    <t>LONG LAKE</t>
  </si>
  <si>
    <t>LOWRY</t>
  </si>
  <si>
    <t>MARVIN</t>
  </si>
  <si>
    <t>MELLETTE</t>
  </si>
  <si>
    <t>MIDLAND</t>
  </si>
  <si>
    <t>MISSION HILL</t>
  </si>
  <si>
    <t>MONROE</t>
  </si>
  <si>
    <t>MONTROSE</t>
  </si>
  <si>
    <t>MORRISTOWN</t>
  </si>
  <si>
    <t>MOUND CITY</t>
  </si>
  <si>
    <t>MOUNT VERNON</t>
  </si>
  <si>
    <t>NAPLES</t>
  </si>
  <si>
    <t>VIENNA</t>
  </si>
  <si>
    <t>NEW EFFINGTON</t>
  </si>
  <si>
    <t>NEW UNDERWOOD</t>
  </si>
  <si>
    <t>NISLAND</t>
  </si>
  <si>
    <t>NORTHVILLE</t>
  </si>
  <si>
    <t>NUNDA</t>
  </si>
  <si>
    <t>OELRICHS</t>
  </si>
  <si>
    <t>OLDHAM</t>
  </si>
  <si>
    <t>OLIVET</t>
  </si>
  <si>
    <t>ONAKA</t>
  </si>
  <si>
    <t>ORIENT</t>
  </si>
  <si>
    <t>ORTLEY</t>
  </si>
  <si>
    <t>PEEVER</t>
  </si>
  <si>
    <t>PIERPONT</t>
  </si>
  <si>
    <t>PIEDMONT</t>
  </si>
  <si>
    <t>PRINGLE</t>
  </si>
  <si>
    <t>PUKWANA</t>
  </si>
  <si>
    <t>QUINN</t>
  </si>
  <si>
    <t>RAMONA</t>
  </si>
  <si>
    <t>RAVINIA</t>
  </si>
  <si>
    <t>RAYMOND</t>
  </si>
  <si>
    <t>REE HEIGHTS</t>
  </si>
  <si>
    <t>RELIANCE</t>
  </si>
  <si>
    <t>REVILLO</t>
  </si>
  <si>
    <t>ROCKHAM</t>
  </si>
  <si>
    <t>ROSCOE</t>
  </si>
  <si>
    <t>ROSLYN</t>
  </si>
  <si>
    <t>ROSWELL</t>
  </si>
  <si>
    <t>ST. FRANCIS</t>
  </si>
  <si>
    <t>ST. LAWRENCE</t>
  </si>
  <si>
    <t>SENECA</t>
  </si>
  <si>
    <t>SHERMAN</t>
  </si>
  <si>
    <t>SINAI</t>
  </si>
  <si>
    <t>SOUTH SHORE</t>
  </si>
  <si>
    <t>SPENCER</t>
  </si>
  <si>
    <t>STICKNEY</t>
  </si>
  <si>
    <t>STOCKHOLM</t>
  </si>
  <si>
    <t>STRANDBURG</t>
  </si>
  <si>
    <t>STRATFORD</t>
  </si>
  <si>
    <t>SUMMIT</t>
  </si>
  <si>
    <t>TABOR</t>
  </si>
  <si>
    <t>TOLSTOY</t>
  </si>
  <si>
    <t>TORONTO</t>
  </si>
  <si>
    <t>TRENT</t>
  </si>
  <si>
    <t>TULARE</t>
  </si>
  <si>
    <t>TURTON</t>
  </si>
  <si>
    <t>TWIN BROOKS</t>
  </si>
  <si>
    <t>UTICA</t>
  </si>
  <si>
    <t>VEBLEN</t>
  </si>
  <si>
    <t>VERDON</t>
  </si>
  <si>
    <t>VILAS</t>
  </si>
  <si>
    <t>VIRGIL</t>
  </si>
  <si>
    <t>VOLIN</t>
  </si>
  <si>
    <t>WAKONDA</t>
  </si>
  <si>
    <t>WALLACE</t>
  </si>
  <si>
    <t>WARD</t>
  </si>
  <si>
    <t>WARNER</t>
  </si>
  <si>
    <t>WASTA</t>
  </si>
  <si>
    <t>WENTWORTH</t>
  </si>
  <si>
    <t>WESSINGTON</t>
  </si>
  <si>
    <t>WESTPORT</t>
  </si>
  <si>
    <t>WETONKA</t>
  </si>
  <si>
    <t>WHITE ROCK</t>
  </si>
  <si>
    <t>WILLOW LAKE</t>
  </si>
  <si>
    <t>NEW WITTEN</t>
  </si>
  <si>
    <t>WOLSEY</t>
  </si>
  <si>
    <t>WOOD</t>
  </si>
  <si>
    <t>YALE</t>
  </si>
  <si>
    <t>Select the Municipal Name:</t>
  </si>
  <si>
    <t>Select the year end date:</t>
  </si>
  <si>
    <t>VALIDATION:</t>
  </si>
  <si>
    <t>ToDatabase</t>
  </si>
  <si>
    <t>Exhibits 1-3</t>
  </si>
  <si>
    <t>Equal?</t>
  </si>
  <si>
    <t>Governmental</t>
  </si>
  <si>
    <t>Funds</t>
  </si>
  <si>
    <t>DUPREE</t>
  </si>
  <si>
    <t>LEOLA</t>
  </si>
  <si>
    <t>MCINTOSH</t>
  </si>
  <si>
    <t>TRIPP</t>
  </si>
  <si>
    <t>VALLEY SPRINGS</t>
  </si>
  <si>
    <t>BOWDLE</t>
  </si>
  <si>
    <t>371 Surcharge as Security of Debt</t>
  </si>
  <si>
    <t>372-389 Enterprise Operating Revenue (380)</t>
  </si>
  <si>
    <t>430 Capital Assets</t>
  </si>
  <si>
    <t>Fund Cash Balance-beginning, as previously reported</t>
  </si>
  <si>
    <t>Restatement due to:</t>
  </si>
  <si>
    <t>Fund Cash Balance- beginning, as restated</t>
  </si>
  <si>
    <t>2025 Version</t>
  </si>
  <si>
    <t>DW01 Surcharge</t>
  </si>
  <si>
    <t>DW02 Surcharge</t>
  </si>
  <si>
    <t>Dacotah Bank</t>
  </si>
  <si>
    <t>Water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</si>
</sst>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color rgb="FF222222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1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1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/>
      <right style="thin">
        <color theme="2" tint="-9.9917600024414813E-2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2" xfId="0" applyNumberFormat="1" applyBorder="1"/>
    <xf numFmtId="164" fontId="2" fillId="0" borderId="0" xfId="0" applyNumberFormat="1" applyFont="1" applyAlignment="1">
      <alignment horizontal="center"/>
    </xf>
    <xf numFmtId="165" fontId="0" fillId="0" borderId="0" xfId="0" applyNumberForma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indent="1"/>
    </xf>
    <xf numFmtId="165" fontId="0" fillId="0" borderId="0" xfId="0" applyNumberFormat="1" applyAlignment="1">
      <alignment horizontal="left" indent="1"/>
    </xf>
    <xf numFmtId="39" fontId="1" fillId="0" borderId="0" xfId="0" applyNumberFormat="1" applyFont="1"/>
    <xf numFmtId="0" fontId="0" fillId="0" borderId="0" xfId="0" applyAlignment="1">
      <alignment horizontal="left" indent="1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4" fontId="0" fillId="0" borderId="0" xfId="0" applyNumberFormat="1"/>
    <xf numFmtId="164" fontId="0" fillId="0" borderId="0" xfId="0" applyNumberFormat="1"/>
    <xf numFmtId="39" fontId="1" fillId="0" borderId="1" xfId="0" applyNumberFormat="1" applyFont="1" applyBorder="1"/>
    <xf numFmtId="0" fontId="5" fillId="2" borderId="3" xfId="2" applyFont="1" applyFill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4" xfId="2" applyFont="1" applyBorder="1"/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 indent="1"/>
    </xf>
    <xf numFmtId="39" fontId="0" fillId="3" borderId="6" xfId="0" applyNumberFormat="1" applyFill="1" applyBorder="1" applyProtection="1">
      <protection locked="0"/>
    </xf>
    <xf numFmtId="39" fontId="0" fillId="3" borderId="9" xfId="0" applyNumberFormat="1" applyFill="1" applyBorder="1" applyProtection="1">
      <protection locked="0"/>
    </xf>
    <xf numFmtId="0" fontId="0" fillId="3" borderId="6" xfId="0" applyFill="1" applyBorder="1" applyAlignment="1" applyProtection="1">
      <alignment horizontal="left" indent="1"/>
      <protection locked="0"/>
    </xf>
    <xf numFmtId="39" fontId="0" fillId="3" borderId="10" xfId="0" applyNumberFormat="1" applyFill="1" applyBorder="1" applyProtection="1">
      <protection locked="0"/>
    </xf>
    <xf numFmtId="39" fontId="0" fillId="3" borderId="7" xfId="0" applyNumberFormat="1" applyFill="1" applyBorder="1" applyProtection="1">
      <protection locked="0"/>
    </xf>
    <xf numFmtId="39" fontId="0" fillId="3" borderId="12" xfId="0" applyNumberFormat="1" applyFill="1" applyBorder="1" applyProtection="1">
      <protection locked="0"/>
    </xf>
    <xf numFmtId="39" fontId="0" fillId="3" borderId="13" xfId="0" applyNumberFormat="1" applyFill="1" applyBorder="1" applyProtection="1">
      <protection locked="0"/>
    </xf>
    <xf numFmtId="39" fontId="0" fillId="3" borderId="14" xfId="0" applyNumberFormat="1" applyFill="1" applyBorder="1" applyProtection="1">
      <protection locked="0"/>
    </xf>
    <xf numFmtId="39" fontId="0" fillId="3" borderId="15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39" fontId="0" fillId="3" borderId="16" xfId="0" applyNumberFormat="1" applyFill="1" applyBorder="1" applyProtection="1">
      <protection locked="0"/>
    </xf>
    <xf numFmtId="39" fontId="0" fillId="0" borderId="17" xfId="0" applyNumberFormat="1" applyBorder="1"/>
    <xf numFmtId="39" fontId="1" fillId="0" borderId="18" xfId="0" applyNumberFormat="1" applyFont="1" applyBorder="1"/>
    <xf numFmtId="0" fontId="0" fillId="4" borderId="12" xfId="0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Protection="1">
      <protection locked="0"/>
    </xf>
    <xf numFmtId="0" fontId="0" fillId="4" borderId="11" xfId="0" applyFill="1" applyBorder="1" applyAlignment="1" applyProtection="1">
      <alignment horizontal="center" wrapText="1"/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0" xfId="1" applyFont="1" applyFill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Normal_Start Her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workbookViewId="0">
      <selection activeCell="B2" sqref="B2"/>
    </sheetView>
  </sheetViews>
  <sheetFormatPr defaultRowHeight="14.4" x14ac:dyDescent="0.3"/>
  <cols>
    <col min="1" max="1" width="27.6640625" customWidth="1"/>
    <col min="2" max="2" width="20.44140625" customWidth="1"/>
    <col min="7" max="7" width="8.88671875" customWidth="1"/>
    <col min="8" max="8" width="22.6640625" hidden="1" customWidth="1"/>
    <col min="9" max="9" width="18.109375" hidden="1" customWidth="1"/>
    <col min="10" max="10" width="14" hidden="1" customWidth="1"/>
    <col min="11" max="11" width="14.33203125" hidden="1" customWidth="1"/>
    <col min="12" max="12" width="17.88671875" hidden="1" customWidth="1"/>
    <col min="13" max="13" width="9.109375" customWidth="1"/>
  </cols>
  <sheetData>
    <row r="1" spans="1:12" x14ac:dyDescent="0.3">
      <c r="I1" s="18" t="s">
        <v>98</v>
      </c>
      <c r="J1" s="18" t="s">
        <v>66</v>
      </c>
    </row>
    <row r="2" spans="1:12" x14ac:dyDescent="0.3">
      <c r="A2" t="s">
        <v>273</v>
      </c>
      <c r="B2" s="32" t="s">
        <v>170</v>
      </c>
      <c r="I2" s="20" t="s">
        <v>99</v>
      </c>
      <c r="J2" s="19">
        <v>630004</v>
      </c>
      <c r="L2" s="21">
        <v>44561</v>
      </c>
    </row>
    <row r="3" spans="1:12" x14ac:dyDescent="0.3">
      <c r="I3" s="20" t="s">
        <v>100</v>
      </c>
      <c r="J3" s="19">
        <v>630006</v>
      </c>
      <c r="L3" s="21">
        <v>44926</v>
      </c>
    </row>
    <row r="4" spans="1:12" x14ac:dyDescent="0.3">
      <c r="I4" s="20" t="s">
        <v>101</v>
      </c>
      <c r="J4" s="19">
        <v>630014</v>
      </c>
      <c r="L4" s="21">
        <v>45291</v>
      </c>
    </row>
    <row r="5" spans="1:12" x14ac:dyDescent="0.3">
      <c r="A5" t="s">
        <v>274</v>
      </c>
      <c r="B5" s="33">
        <v>46022</v>
      </c>
      <c r="I5" s="20" t="s">
        <v>102</v>
      </c>
      <c r="J5" s="19">
        <v>630016</v>
      </c>
      <c r="L5" s="21">
        <v>45657</v>
      </c>
    </row>
    <row r="6" spans="1:12" x14ac:dyDescent="0.3">
      <c r="I6" s="20" t="s">
        <v>103</v>
      </c>
      <c r="J6" s="19">
        <v>630018</v>
      </c>
      <c r="L6" s="21">
        <v>46022</v>
      </c>
    </row>
    <row r="7" spans="1:12" x14ac:dyDescent="0.3">
      <c r="I7" s="20" t="s">
        <v>104</v>
      </c>
      <c r="J7" s="19">
        <v>630026</v>
      </c>
      <c r="L7" s="21"/>
    </row>
    <row r="8" spans="1:12" x14ac:dyDescent="0.3">
      <c r="I8" s="20" t="s">
        <v>105</v>
      </c>
      <c r="J8" s="19">
        <v>630028</v>
      </c>
      <c r="L8" s="21"/>
    </row>
    <row r="9" spans="1:12" x14ac:dyDescent="0.3">
      <c r="I9" s="20" t="s">
        <v>106</v>
      </c>
      <c r="J9" s="19">
        <v>630030</v>
      </c>
    </row>
    <row r="10" spans="1:12" x14ac:dyDescent="0.3">
      <c r="I10" s="20" t="s">
        <v>107</v>
      </c>
      <c r="J10" s="19">
        <v>630032</v>
      </c>
    </row>
    <row r="11" spans="1:12" x14ac:dyDescent="0.3">
      <c r="I11" s="20" t="s">
        <v>108</v>
      </c>
      <c r="J11" s="19">
        <v>630038</v>
      </c>
    </row>
    <row r="12" spans="1:12" x14ac:dyDescent="0.3">
      <c r="I12" s="20" t="s">
        <v>109</v>
      </c>
      <c r="J12" s="19">
        <v>630042</v>
      </c>
    </row>
    <row r="13" spans="1:12" x14ac:dyDescent="0.3">
      <c r="I13" s="20" t="s">
        <v>110</v>
      </c>
      <c r="J13" s="19">
        <v>630044</v>
      </c>
    </row>
    <row r="14" spans="1:12" x14ac:dyDescent="0.3">
      <c r="I14" s="20" t="s">
        <v>111</v>
      </c>
      <c r="J14" s="19">
        <v>630048</v>
      </c>
    </row>
    <row r="15" spans="1:12" x14ac:dyDescent="0.3">
      <c r="I15" s="20" t="s">
        <v>112</v>
      </c>
      <c r="J15" s="19">
        <v>630056</v>
      </c>
    </row>
    <row r="16" spans="1:12" x14ac:dyDescent="0.3">
      <c r="I16" s="20" t="s">
        <v>113</v>
      </c>
      <c r="J16" s="19">
        <v>630058</v>
      </c>
    </row>
    <row r="17" spans="9:10" x14ac:dyDescent="0.3">
      <c r="I17" s="20" t="s">
        <v>286</v>
      </c>
      <c r="J17" s="19">
        <v>620060</v>
      </c>
    </row>
    <row r="18" spans="9:10" x14ac:dyDescent="0.3">
      <c r="I18" s="20" t="s">
        <v>114</v>
      </c>
      <c r="J18" s="19">
        <v>630064</v>
      </c>
    </row>
    <row r="19" spans="9:10" x14ac:dyDescent="0.3">
      <c r="I19" s="20" t="s">
        <v>115</v>
      </c>
      <c r="J19" s="19">
        <v>630068</v>
      </c>
    </row>
    <row r="20" spans="9:10" x14ac:dyDescent="0.3">
      <c r="I20" s="20" t="s">
        <v>116</v>
      </c>
      <c r="J20" s="19">
        <v>630069</v>
      </c>
    </row>
    <row r="21" spans="9:10" x14ac:dyDescent="0.3">
      <c r="I21" s="20" t="s">
        <v>117</v>
      </c>
      <c r="J21" s="19">
        <v>630070</v>
      </c>
    </row>
    <row r="22" spans="9:10" x14ac:dyDescent="0.3">
      <c r="I22" s="20" t="s">
        <v>118</v>
      </c>
      <c r="J22" s="19">
        <v>630074</v>
      </c>
    </row>
    <row r="23" spans="9:10" x14ac:dyDescent="0.3">
      <c r="I23" s="20" t="s">
        <v>119</v>
      </c>
      <c r="J23" s="19">
        <v>630078</v>
      </c>
    </row>
    <row r="24" spans="9:10" x14ac:dyDescent="0.3">
      <c r="I24" s="20" t="s">
        <v>120</v>
      </c>
      <c r="J24" s="19">
        <v>630082</v>
      </c>
    </row>
    <row r="25" spans="9:10" x14ac:dyDescent="0.3">
      <c r="I25" s="20" t="s">
        <v>121</v>
      </c>
      <c r="J25" s="19">
        <v>630088</v>
      </c>
    </row>
    <row r="26" spans="9:10" x14ac:dyDescent="0.3">
      <c r="I26" s="20" t="s">
        <v>122</v>
      </c>
      <c r="J26" s="19">
        <v>630092</v>
      </c>
    </row>
    <row r="27" spans="9:10" x14ac:dyDescent="0.3">
      <c r="I27" s="20" t="s">
        <v>123</v>
      </c>
      <c r="J27" s="19">
        <v>630094</v>
      </c>
    </row>
    <row r="28" spans="9:10" x14ac:dyDescent="0.3">
      <c r="I28" s="20" t="s">
        <v>124</v>
      </c>
      <c r="J28" s="19">
        <v>630096</v>
      </c>
    </row>
    <row r="29" spans="9:10" x14ac:dyDescent="0.3">
      <c r="I29" s="20" t="s">
        <v>125</v>
      </c>
      <c r="J29" s="19">
        <v>630100</v>
      </c>
    </row>
    <row r="30" spans="9:10" x14ac:dyDescent="0.3">
      <c r="I30" s="20" t="s">
        <v>126</v>
      </c>
      <c r="J30" s="19">
        <v>630106</v>
      </c>
    </row>
    <row r="31" spans="9:10" x14ac:dyDescent="0.3">
      <c r="I31" s="20" t="s">
        <v>127</v>
      </c>
      <c r="J31" s="19">
        <v>630110</v>
      </c>
    </row>
    <row r="32" spans="9:10" x14ac:dyDescent="0.3">
      <c r="I32" s="20" t="s">
        <v>128</v>
      </c>
      <c r="J32" s="19">
        <v>630114</v>
      </c>
    </row>
    <row r="33" spans="9:10" x14ac:dyDescent="0.3">
      <c r="I33" s="20" t="s">
        <v>129</v>
      </c>
      <c r="J33" s="19">
        <v>630118</v>
      </c>
    </row>
    <row r="34" spans="9:10" x14ac:dyDescent="0.3">
      <c r="I34" s="20" t="s">
        <v>130</v>
      </c>
      <c r="J34" s="19">
        <v>630120</v>
      </c>
    </row>
    <row r="35" spans="9:10" x14ac:dyDescent="0.3">
      <c r="I35" s="20" t="s">
        <v>131</v>
      </c>
      <c r="J35" s="19">
        <v>630122</v>
      </c>
    </row>
    <row r="36" spans="9:10" x14ac:dyDescent="0.3">
      <c r="I36" s="20" t="s">
        <v>132</v>
      </c>
      <c r="J36" s="19">
        <v>630124</v>
      </c>
    </row>
    <row r="37" spans="9:10" x14ac:dyDescent="0.3">
      <c r="I37" s="20" t="s">
        <v>133</v>
      </c>
      <c r="J37" s="19">
        <v>630132</v>
      </c>
    </row>
    <row r="38" spans="9:10" x14ac:dyDescent="0.3">
      <c r="I38" s="20" t="s">
        <v>134</v>
      </c>
      <c r="J38" s="19">
        <v>630136</v>
      </c>
    </row>
    <row r="39" spans="9:10" x14ac:dyDescent="0.3">
      <c r="I39" s="20" t="s">
        <v>135</v>
      </c>
      <c r="J39" s="19">
        <v>630138</v>
      </c>
    </row>
    <row r="40" spans="9:10" x14ac:dyDescent="0.3">
      <c r="I40" s="20" t="s">
        <v>136</v>
      </c>
      <c r="J40" s="19">
        <v>630140</v>
      </c>
    </row>
    <row r="41" spans="9:10" x14ac:dyDescent="0.3">
      <c r="I41" s="20" t="s">
        <v>137</v>
      </c>
      <c r="J41" s="19">
        <v>630144</v>
      </c>
    </row>
    <row r="42" spans="9:10" x14ac:dyDescent="0.3">
      <c r="I42" s="20" t="s">
        <v>138</v>
      </c>
      <c r="J42" s="19">
        <v>630146</v>
      </c>
    </row>
    <row r="43" spans="9:10" x14ac:dyDescent="0.3">
      <c r="I43" s="20" t="s">
        <v>139</v>
      </c>
      <c r="J43" s="19">
        <v>630150</v>
      </c>
    </row>
    <row r="44" spans="9:10" x14ac:dyDescent="0.3">
      <c r="I44" s="20" t="s">
        <v>140</v>
      </c>
      <c r="J44" s="19">
        <v>630152</v>
      </c>
    </row>
    <row r="45" spans="9:10" x14ac:dyDescent="0.3">
      <c r="I45" s="20" t="s">
        <v>141</v>
      </c>
      <c r="J45" s="19">
        <v>630154</v>
      </c>
    </row>
    <row r="46" spans="9:10" x14ac:dyDescent="0.3">
      <c r="I46" s="20" t="s">
        <v>142</v>
      </c>
      <c r="J46" s="19">
        <v>630160</v>
      </c>
    </row>
    <row r="47" spans="9:10" x14ac:dyDescent="0.3">
      <c r="I47" s="20" t="s">
        <v>143</v>
      </c>
      <c r="J47" s="19">
        <v>630164</v>
      </c>
    </row>
    <row r="48" spans="9:10" x14ac:dyDescent="0.3">
      <c r="I48" s="20" t="s">
        <v>144</v>
      </c>
      <c r="J48" s="19">
        <v>630166</v>
      </c>
    </row>
    <row r="49" spans="9:10" x14ac:dyDescent="0.3">
      <c r="I49" s="20" t="s">
        <v>145</v>
      </c>
      <c r="J49" s="19">
        <v>630168</v>
      </c>
    </row>
    <row r="50" spans="9:10" x14ac:dyDescent="0.3">
      <c r="I50" s="20" t="s">
        <v>146</v>
      </c>
      <c r="J50" s="19">
        <v>630170</v>
      </c>
    </row>
    <row r="51" spans="9:10" x14ac:dyDescent="0.3">
      <c r="I51" s="20" t="s">
        <v>281</v>
      </c>
      <c r="J51" s="19">
        <v>620172</v>
      </c>
    </row>
    <row r="52" spans="9:10" x14ac:dyDescent="0.3">
      <c r="I52" s="20" t="s">
        <v>147</v>
      </c>
      <c r="J52" s="19">
        <v>630176</v>
      </c>
    </row>
    <row r="53" spans="9:10" x14ac:dyDescent="0.3">
      <c r="I53" s="20" t="s">
        <v>148</v>
      </c>
      <c r="J53" s="19">
        <v>630180</v>
      </c>
    </row>
    <row r="54" spans="9:10" x14ac:dyDescent="0.3">
      <c r="I54" s="20" t="s">
        <v>149</v>
      </c>
      <c r="J54" s="19">
        <v>630186</v>
      </c>
    </row>
    <row r="55" spans="9:10" x14ac:dyDescent="0.3">
      <c r="I55" s="20" t="s">
        <v>150</v>
      </c>
      <c r="J55" s="19">
        <v>630188</v>
      </c>
    </row>
    <row r="56" spans="9:10" x14ac:dyDescent="0.3">
      <c r="I56" s="20" t="s">
        <v>151</v>
      </c>
      <c r="J56" s="19">
        <v>630192</v>
      </c>
    </row>
    <row r="57" spans="9:10" x14ac:dyDescent="0.3">
      <c r="I57" s="20" t="s">
        <v>152</v>
      </c>
      <c r="J57" s="19">
        <v>630196</v>
      </c>
    </row>
    <row r="58" spans="9:10" x14ac:dyDescent="0.3">
      <c r="I58" s="20" t="s">
        <v>153</v>
      </c>
      <c r="J58" s="19">
        <v>630198</v>
      </c>
    </row>
    <row r="59" spans="9:10" x14ac:dyDescent="0.3">
      <c r="I59" s="20" t="s">
        <v>154</v>
      </c>
      <c r="J59" s="19">
        <v>630200</v>
      </c>
    </row>
    <row r="60" spans="9:10" x14ac:dyDescent="0.3">
      <c r="I60" s="20" t="s">
        <v>155</v>
      </c>
      <c r="J60" s="19">
        <v>630204</v>
      </c>
    </row>
    <row r="61" spans="9:10" x14ac:dyDescent="0.3">
      <c r="I61" s="20" t="s">
        <v>156</v>
      </c>
      <c r="J61" s="19">
        <v>630210</v>
      </c>
    </row>
    <row r="62" spans="9:10" x14ac:dyDescent="0.3">
      <c r="I62" s="20" t="s">
        <v>157</v>
      </c>
      <c r="J62" s="19">
        <v>630214</v>
      </c>
    </row>
    <row r="63" spans="9:10" x14ac:dyDescent="0.3">
      <c r="I63" s="20" t="s">
        <v>158</v>
      </c>
      <c r="J63" s="19">
        <v>630216</v>
      </c>
    </row>
    <row r="64" spans="9:10" x14ac:dyDescent="0.3">
      <c r="I64" s="20" t="s">
        <v>159</v>
      </c>
      <c r="J64" s="19">
        <v>630220</v>
      </c>
    </row>
    <row r="65" spans="9:10" x14ac:dyDescent="0.3">
      <c r="I65" s="20" t="s">
        <v>160</v>
      </c>
      <c r="J65" s="19">
        <v>630222</v>
      </c>
    </row>
    <row r="66" spans="9:10" x14ac:dyDescent="0.3">
      <c r="I66" s="20" t="s">
        <v>161</v>
      </c>
      <c r="J66" s="19">
        <v>630224</v>
      </c>
    </row>
    <row r="67" spans="9:10" x14ac:dyDescent="0.3">
      <c r="I67" s="20" t="s">
        <v>162</v>
      </c>
      <c r="J67" s="19">
        <v>630230</v>
      </c>
    </row>
    <row r="68" spans="9:10" x14ac:dyDescent="0.3">
      <c r="I68" s="20" t="s">
        <v>163</v>
      </c>
      <c r="J68" s="19">
        <v>630232</v>
      </c>
    </row>
    <row r="69" spans="9:10" x14ac:dyDescent="0.3">
      <c r="I69" s="20" t="s">
        <v>164</v>
      </c>
      <c r="J69" s="19">
        <v>630236</v>
      </c>
    </row>
    <row r="70" spans="9:10" x14ac:dyDescent="0.3">
      <c r="I70" s="20" t="s">
        <v>165</v>
      </c>
      <c r="J70" s="19">
        <v>630238</v>
      </c>
    </row>
    <row r="71" spans="9:10" x14ac:dyDescent="0.3">
      <c r="I71" s="20" t="s">
        <v>166</v>
      </c>
      <c r="J71" s="19">
        <v>630242</v>
      </c>
    </row>
    <row r="72" spans="9:10" x14ac:dyDescent="0.3">
      <c r="I72" s="20" t="s">
        <v>167</v>
      </c>
      <c r="J72" s="19">
        <v>630248</v>
      </c>
    </row>
    <row r="73" spans="9:10" x14ac:dyDescent="0.3">
      <c r="I73" s="20" t="s">
        <v>168</v>
      </c>
      <c r="J73" s="19">
        <v>630252</v>
      </c>
    </row>
    <row r="74" spans="9:10" x14ac:dyDescent="0.3">
      <c r="I74" s="20" t="s">
        <v>169</v>
      </c>
      <c r="J74" s="19">
        <v>630254</v>
      </c>
    </row>
    <row r="75" spans="9:10" x14ac:dyDescent="0.3">
      <c r="I75" s="20" t="s">
        <v>170</v>
      </c>
      <c r="J75" s="19">
        <v>630258</v>
      </c>
    </row>
    <row r="76" spans="9:10" x14ac:dyDescent="0.3">
      <c r="I76" s="20" t="s">
        <v>171</v>
      </c>
      <c r="J76" s="19">
        <v>630260</v>
      </c>
    </row>
    <row r="77" spans="9:10" x14ac:dyDescent="0.3">
      <c r="I77" s="20" t="s">
        <v>172</v>
      </c>
      <c r="J77" s="19">
        <v>630264</v>
      </c>
    </row>
    <row r="78" spans="9:10" x14ac:dyDescent="0.3">
      <c r="I78" s="20" t="s">
        <v>173</v>
      </c>
      <c r="J78" s="19">
        <v>630266</v>
      </c>
    </row>
    <row r="79" spans="9:10" x14ac:dyDescent="0.3">
      <c r="I79" s="20" t="s">
        <v>174</v>
      </c>
      <c r="J79" s="19">
        <v>630272</v>
      </c>
    </row>
    <row r="80" spans="9:10" x14ac:dyDescent="0.3">
      <c r="I80" s="20" t="s">
        <v>175</v>
      </c>
      <c r="J80" s="19">
        <v>630274</v>
      </c>
    </row>
    <row r="81" spans="9:10" x14ac:dyDescent="0.3">
      <c r="I81" s="20" t="s">
        <v>176</v>
      </c>
      <c r="J81" s="19">
        <v>630276</v>
      </c>
    </row>
    <row r="82" spans="9:10" x14ac:dyDescent="0.3">
      <c r="I82" s="20" t="s">
        <v>177</v>
      </c>
      <c r="J82" s="19">
        <v>630284</v>
      </c>
    </row>
    <row r="83" spans="9:10" x14ac:dyDescent="0.3">
      <c r="I83" s="20" t="s">
        <v>178</v>
      </c>
      <c r="J83" s="19">
        <v>630288</v>
      </c>
    </row>
    <row r="84" spans="9:10" x14ac:dyDescent="0.3">
      <c r="I84" s="20" t="s">
        <v>179</v>
      </c>
      <c r="J84" s="19">
        <v>630292</v>
      </c>
    </row>
    <row r="85" spans="9:10" x14ac:dyDescent="0.3">
      <c r="I85" s="20" t="s">
        <v>180</v>
      </c>
      <c r="J85" s="19">
        <v>630298</v>
      </c>
    </row>
    <row r="86" spans="9:10" x14ac:dyDescent="0.3">
      <c r="I86" s="20" t="s">
        <v>181</v>
      </c>
      <c r="J86" s="19">
        <v>630300</v>
      </c>
    </row>
    <row r="87" spans="9:10" x14ac:dyDescent="0.3">
      <c r="I87" s="20" t="s">
        <v>182</v>
      </c>
      <c r="J87" s="19">
        <v>630302</v>
      </c>
    </row>
    <row r="88" spans="9:10" x14ac:dyDescent="0.3">
      <c r="I88" s="20" t="s">
        <v>183</v>
      </c>
      <c r="J88" s="19">
        <v>630304</v>
      </c>
    </row>
    <row r="89" spans="9:10" x14ac:dyDescent="0.3">
      <c r="I89" s="20" t="s">
        <v>184</v>
      </c>
      <c r="J89" s="19">
        <v>630308</v>
      </c>
    </row>
    <row r="90" spans="9:10" x14ac:dyDescent="0.3">
      <c r="I90" s="20" t="s">
        <v>185</v>
      </c>
      <c r="J90" s="19">
        <v>630314</v>
      </c>
    </row>
    <row r="91" spans="9:10" x14ac:dyDescent="0.3">
      <c r="I91" s="20" t="s">
        <v>186</v>
      </c>
      <c r="J91" s="19">
        <v>630316</v>
      </c>
    </row>
    <row r="92" spans="9:10" x14ac:dyDescent="0.3">
      <c r="I92" s="20" t="s">
        <v>187</v>
      </c>
      <c r="J92" s="19">
        <v>630320</v>
      </c>
    </row>
    <row r="93" spans="9:10" x14ac:dyDescent="0.3">
      <c r="I93" s="20" t="s">
        <v>188</v>
      </c>
      <c r="J93" s="19">
        <v>630326</v>
      </c>
    </row>
    <row r="94" spans="9:10" x14ac:dyDescent="0.3">
      <c r="I94" s="20" t="s">
        <v>189</v>
      </c>
      <c r="J94" s="19">
        <v>630332</v>
      </c>
    </row>
    <row r="95" spans="9:10" x14ac:dyDescent="0.3">
      <c r="I95" s="20" t="s">
        <v>282</v>
      </c>
      <c r="J95" s="19">
        <v>620338</v>
      </c>
    </row>
    <row r="96" spans="9:10" x14ac:dyDescent="0.3">
      <c r="I96" s="20" t="s">
        <v>190</v>
      </c>
      <c r="J96" s="19">
        <v>630340</v>
      </c>
    </row>
    <row r="97" spans="9:10" x14ac:dyDescent="0.3">
      <c r="I97" s="20" t="s">
        <v>191</v>
      </c>
      <c r="J97" s="19">
        <v>630342</v>
      </c>
    </row>
    <row r="98" spans="9:10" x14ac:dyDescent="0.3">
      <c r="I98" s="20" t="s">
        <v>192</v>
      </c>
      <c r="J98" s="19">
        <v>630344</v>
      </c>
    </row>
    <row r="99" spans="9:10" x14ac:dyDescent="0.3">
      <c r="I99" s="20" t="s">
        <v>193</v>
      </c>
      <c r="J99" s="19">
        <v>630346</v>
      </c>
    </row>
    <row r="100" spans="9:10" x14ac:dyDescent="0.3">
      <c r="I100" s="20" t="s">
        <v>194</v>
      </c>
      <c r="J100" s="19">
        <v>630348</v>
      </c>
    </row>
    <row r="101" spans="9:10" x14ac:dyDescent="0.3">
      <c r="I101" s="20" t="s">
        <v>195</v>
      </c>
      <c r="J101" s="19">
        <v>630362</v>
      </c>
    </row>
    <row r="102" spans="9:10" x14ac:dyDescent="0.3">
      <c r="I102" s="20" t="s">
        <v>283</v>
      </c>
      <c r="J102" s="19">
        <v>620352</v>
      </c>
    </row>
    <row r="103" spans="9:10" x14ac:dyDescent="0.3">
      <c r="I103" s="20" t="s">
        <v>196</v>
      </c>
      <c r="J103" s="19">
        <v>630364</v>
      </c>
    </row>
    <row r="104" spans="9:10" x14ac:dyDescent="0.3">
      <c r="I104" s="20" t="s">
        <v>197</v>
      </c>
      <c r="J104" s="19">
        <v>630368</v>
      </c>
    </row>
    <row r="105" spans="9:10" x14ac:dyDescent="0.3">
      <c r="I105" s="20" t="s">
        <v>198</v>
      </c>
      <c r="J105" s="19">
        <v>630376</v>
      </c>
    </row>
    <row r="106" spans="9:10" x14ac:dyDescent="0.3">
      <c r="I106" s="20" t="s">
        <v>199</v>
      </c>
      <c r="J106" s="19">
        <v>630382</v>
      </c>
    </row>
    <row r="107" spans="9:10" x14ac:dyDescent="0.3">
      <c r="I107" s="20" t="s">
        <v>200</v>
      </c>
      <c r="J107" s="19">
        <v>630384</v>
      </c>
    </row>
    <row r="108" spans="9:10" x14ac:dyDescent="0.3">
      <c r="I108" s="20" t="s">
        <v>201</v>
      </c>
      <c r="J108" s="19">
        <v>630386</v>
      </c>
    </row>
    <row r="109" spans="9:10" x14ac:dyDescent="0.3">
      <c r="I109" s="20" t="s">
        <v>202</v>
      </c>
      <c r="J109" s="19">
        <v>630388</v>
      </c>
    </row>
    <row r="110" spans="9:10" x14ac:dyDescent="0.3">
      <c r="I110" s="20" t="s">
        <v>203</v>
      </c>
      <c r="J110" s="19">
        <v>630390</v>
      </c>
    </row>
    <row r="111" spans="9:10" x14ac:dyDescent="0.3">
      <c r="I111" s="20" t="s">
        <v>204</v>
      </c>
      <c r="J111" s="19">
        <v>630394</v>
      </c>
    </row>
    <row r="112" spans="9:10" x14ac:dyDescent="0.3">
      <c r="I112" s="20" t="s">
        <v>206</v>
      </c>
      <c r="J112" s="19">
        <v>630396</v>
      </c>
    </row>
    <row r="113" spans="9:10" x14ac:dyDescent="0.3">
      <c r="I113" s="20" t="s">
        <v>207</v>
      </c>
      <c r="J113" s="19">
        <v>630398</v>
      </c>
    </row>
    <row r="114" spans="9:10" x14ac:dyDescent="0.3">
      <c r="I114" s="20" t="s">
        <v>208</v>
      </c>
      <c r="J114" s="19">
        <v>630402</v>
      </c>
    </row>
    <row r="115" spans="9:10" x14ac:dyDescent="0.3">
      <c r="I115" s="20" t="s">
        <v>209</v>
      </c>
      <c r="J115" s="19">
        <v>630406</v>
      </c>
    </row>
    <row r="116" spans="9:10" x14ac:dyDescent="0.3">
      <c r="I116" s="20" t="s">
        <v>210</v>
      </c>
      <c r="J116" s="19">
        <v>630408</v>
      </c>
    </row>
    <row r="117" spans="9:10" x14ac:dyDescent="0.3">
      <c r="I117" s="20" t="s">
        <v>211</v>
      </c>
      <c r="J117" s="19">
        <v>630412</v>
      </c>
    </row>
    <row r="118" spans="9:10" x14ac:dyDescent="0.3">
      <c r="I118" s="20" t="s">
        <v>212</v>
      </c>
      <c r="J118" s="19">
        <v>630414</v>
      </c>
    </row>
    <row r="119" spans="9:10" x14ac:dyDescent="0.3">
      <c r="I119" s="20" t="s">
        <v>213</v>
      </c>
      <c r="J119" s="19">
        <v>630416</v>
      </c>
    </row>
    <row r="120" spans="9:10" x14ac:dyDescent="0.3">
      <c r="I120" s="20" t="s">
        <v>214</v>
      </c>
      <c r="J120" s="19">
        <v>630418</v>
      </c>
    </row>
    <row r="121" spans="9:10" x14ac:dyDescent="0.3">
      <c r="I121" s="20" t="s">
        <v>215</v>
      </c>
      <c r="J121" s="19">
        <v>630422</v>
      </c>
    </row>
    <row r="122" spans="9:10" x14ac:dyDescent="0.3">
      <c r="I122" s="20" t="s">
        <v>216</v>
      </c>
      <c r="J122" s="19">
        <v>630424</v>
      </c>
    </row>
    <row r="123" spans="9:10" x14ac:dyDescent="0.3">
      <c r="I123" s="20" t="s">
        <v>217</v>
      </c>
      <c r="J123" s="19">
        <v>630430</v>
      </c>
    </row>
    <row r="124" spans="9:10" x14ac:dyDescent="0.3">
      <c r="I124" s="20" t="s">
        <v>218</v>
      </c>
      <c r="J124" s="19">
        <v>630434</v>
      </c>
    </row>
    <row r="125" spans="9:10" x14ac:dyDescent="0.3">
      <c r="I125" s="20" t="s">
        <v>219</v>
      </c>
      <c r="J125" s="19">
        <v>630435</v>
      </c>
    </row>
    <row r="126" spans="9:10" x14ac:dyDescent="0.3">
      <c r="I126" s="20" t="s">
        <v>220</v>
      </c>
      <c r="J126" s="19">
        <v>630446</v>
      </c>
    </row>
    <row r="127" spans="9:10" x14ac:dyDescent="0.3">
      <c r="I127" s="20" t="s">
        <v>221</v>
      </c>
      <c r="J127" s="19">
        <v>630448</v>
      </c>
    </row>
    <row r="128" spans="9:10" x14ac:dyDescent="0.3">
      <c r="I128" s="20" t="s">
        <v>222</v>
      </c>
      <c r="J128" s="19">
        <v>630450</v>
      </c>
    </row>
    <row r="129" spans="9:10" x14ac:dyDescent="0.3">
      <c r="I129" s="20" t="s">
        <v>223</v>
      </c>
      <c r="J129" s="19">
        <v>630454</v>
      </c>
    </row>
    <row r="130" spans="9:10" x14ac:dyDescent="0.3">
      <c r="I130" s="20" t="s">
        <v>224</v>
      </c>
      <c r="J130" s="19">
        <v>630456</v>
      </c>
    </row>
    <row r="131" spans="9:10" x14ac:dyDescent="0.3">
      <c r="I131" s="20" t="s">
        <v>225</v>
      </c>
      <c r="J131" s="19">
        <v>630458</v>
      </c>
    </row>
    <row r="132" spans="9:10" x14ac:dyDescent="0.3">
      <c r="I132" s="20" t="s">
        <v>226</v>
      </c>
      <c r="J132" s="19">
        <v>630462</v>
      </c>
    </row>
    <row r="133" spans="9:10" x14ac:dyDescent="0.3">
      <c r="I133" s="20" t="s">
        <v>227</v>
      </c>
      <c r="J133" s="19">
        <v>630464</v>
      </c>
    </row>
    <row r="134" spans="9:10" x14ac:dyDescent="0.3">
      <c r="I134" s="20" t="s">
        <v>228</v>
      </c>
      <c r="J134" s="19">
        <v>630466</v>
      </c>
    </row>
    <row r="135" spans="9:10" x14ac:dyDescent="0.3">
      <c r="I135" s="20" t="s">
        <v>229</v>
      </c>
      <c r="J135" s="19">
        <v>630468</v>
      </c>
    </row>
    <row r="136" spans="9:10" x14ac:dyDescent="0.3">
      <c r="I136" s="20" t="s">
        <v>230</v>
      </c>
      <c r="J136" s="19">
        <v>630470</v>
      </c>
    </row>
    <row r="137" spans="9:10" x14ac:dyDescent="0.3">
      <c r="I137" s="20" t="s">
        <v>231</v>
      </c>
      <c r="J137" s="19">
        <v>630474</v>
      </c>
    </row>
    <row r="138" spans="9:10" x14ac:dyDescent="0.3">
      <c r="I138" s="20" t="s">
        <v>232</v>
      </c>
      <c r="J138" s="19">
        <v>630476</v>
      </c>
    </row>
    <row r="139" spans="9:10" x14ac:dyDescent="0.3">
      <c r="I139" s="20" t="s">
        <v>233</v>
      </c>
      <c r="J139" s="19">
        <v>630478</v>
      </c>
    </row>
    <row r="140" spans="9:10" x14ac:dyDescent="0.3">
      <c r="I140" s="20" t="s">
        <v>234</v>
      </c>
      <c r="J140" s="19">
        <v>630480</v>
      </c>
    </row>
    <row r="141" spans="9:10" x14ac:dyDescent="0.3">
      <c r="I141" s="20" t="s">
        <v>235</v>
      </c>
      <c r="J141" s="19">
        <v>630488</v>
      </c>
    </row>
    <row r="142" spans="9:10" x14ac:dyDescent="0.3">
      <c r="I142" s="20" t="s">
        <v>236</v>
      </c>
      <c r="J142" s="19">
        <v>630490</v>
      </c>
    </row>
    <row r="143" spans="9:10" x14ac:dyDescent="0.3">
      <c r="I143" s="20" t="s">
        <v>237</v>
      </c>
      <c r="J143" s="19">
        <v>630492</v>
      </c>
    </row>
    <row r="144" spans="9:10" x14ac:dyDescent="0.3">
      <c r="I144" s="20" t="s">
        <v>238</v>
      </c>
      <c r="J144" s="19">
        <v>630498</v>
      </c>
    </row>
    <row r="145" spans="9:10" x14ac:dyDescent="0.3">
      <c r="I145" s="20" t="s">
        <v>239</v>
      </c>
      <c r="J145" s="19">
        <v>630502</v>
      </c>
    </row>
    <row r="146" spans="9:10" x14ac:dyDescent="0.3">
      <c r="I146" s="20" t="s">
        <v>240</v>
      </c>
      <c r="J146" s="19">
        <v>630506</v>
      </c>
    </row>
    <row r="147" spans="9:10" x14ac:dyDescent="0.3">
      <c r="I147" s="20" t="s">
        <v>241</v>
      </c>
      <c r="J147" s="19">
        <v>630508</v>
      </c>
    </row>
    <row r="148" spans="9:10" x14ac:dyDescent="0.3">
      <c r="I148" s="20" t="s">
        <v>242</v>
      </c>
      <c r="J148" s="19">
        <v>630510</v>
      </c>
    </row>
    <row r="149" spans="9:10" x14ac:dyDescent="0.3">
      <c r="I149" s="20" t="s">
        <v>243</v>
      </c>
      <c r="J149" s="19">
        <v>630512</v>
      </c>
    </row>
    <row r="150" spans="9:10" x14ac:dyDescent="0.3">
      <c r="I150" s="20" t="s">
        <v>244</v>
      </c>
      <c r="J150" s="19">
        <v>630516</v>
      </c>
    </row>
    <row r="151" spans="9:10" x14ac:dyDescent="0.3">
      <c r="I151" s="20" t="s">
        <v>245</v>
      </c>
      <c r="J151" s="19">
        <v>630518</v>
      </c>
    </row>
    <row r="152" spans="9:10" x14ac:dyDescent="0.3">
      <c r="I152" s="20" t="s">
        <v>246</v>
      </c>
      <c r="J152" s="19">
        <v>630524</v>
      </c>
    </row>
    <row r="153" spans="9:10" x14ac:dyDescent="0.3">
      <c r="I153" s="20" t="s">
        <v>247</v>
      </c>
      <c r="J153" s="19">
        <v>630526</v>
      </c>
    </row>
    <row r="154" spans="9:10" x14ac:dyDescent="0.3">
      <c r="I154" s="20" t="s">
        <v>248</v>
      </c>
      <c r="J154" s="19">
        <v>630528</v>
      </c>
    </row>
    <row r="155" spans="9:10" x14ac:dyDescent="0.3">
      <c r="I155" s="20" t="s">
        <v>284</v>
      </c>
      <c r="J155" s="19">
        <v>620530</v>
      </c>
    </row>
    <row r="156" spans="9:10" x14ac:dyDescent="0.3">
      <c r="I156" s="20" t="s">
        <v>249</v>
      </c>
      <c r="J156" s="19">
        <v>630532</v>
      </c>
    </row>
    <row r="157" spans="9:10" x14ac:dyDescent="0.3">
      <c r="I157" s="20" t="s">
        <v>250</v>
      </c>
      <c r="J157" s="19">
        <v>630534</v>
      </c>
    </row>
    <row r="158" spans="9:10" x14ac:dyDescent="0.3">
      <c r="I158" s="20" t="s">
        <v>251</v>
      </c>
      <c r="J158" s="19">
        <v>630536</v>
      </c>
    </row>
    <row r="159" spans="9:10" x14ac:dyDescent="0.3">
      <c r="I159" s="20" t="s">
        <v>252</v>
      </c>
      <c r="J159" s="19">
        <v>630540</v>
      </c>
    </row>
    <row r="160" spans="9:10" x14ac:dyDescent="0.3">
      <c r="I160" s="20" t="s">
        <v>285</v>
      </c>
      <c r="J160" s="19">
        <v>620542</v>
      </c>
    </row>
    <row r="161" spans="9:10" x14ac:dyDescent="0.3">
      <c r="I161" s="20" t="s">
        <v>253</v>
      </c>
      <c r="J161" s="19">
        <v>630544</v>
      </c>
    </row>
    <row r="162" spans="9:10" x14ac:dyDescent="0.3">
      <c r="I162" s="20" t="s">
        <v>254</v>
      </c>
      <c r="J162" s="19">
        <v>630546</v>
      </c>
    </row>
    <row r="163" spans="9:10" x14ac:dyDescent="0.3">
      <c r="I163" s="20" t="s">
        <v>205</v>
      </c>
      <c r="J163" s="19">
        <v>630552</v>
      </c>
    </row>
    <row r="164" spans="9:10" x14ac:dyDescent="0.3">
      <c r="I164" s="20" t="s">
        <v>255</v>
      </c>
      <c r="J164" s="19">
        <v>630554</v>
      </c>
    </row>
    <row r="165" spans="9:10" x14ac:dyDescent="0.3">
      <c r="I165" s="20" t="s">
        <v>256</v>
      </c>
      <c r="J165" s="19">
        <v>630556</v>
      </c>
    </row>
    <row r="166" spans="9:10" x14ac:dyDescent="0.3">
      <c r="I166" s="20" t="s">
        <v>257</v>
      </c>
      <c r="J166" s="19">
        <v>630560</v>
      </c>
    </row>
    <row r="167" spans="9:10" x14ac:dyDescent="0.3">
      <c r="I167" s="20" t="s">
        <v>258</v>
      </c>
      <c r="J167" s="19">
        <v>630564</v>
      </c>
    </row>
    <row r="168" spans="9:10" x14ac:dyDescent="0.3">
      <c r="I168" s="20" t="s">
        <v>259</v>
      </c>
      <c r="J168" s="19">
        <v>630568</v>
      </c>
    </row>
    <row r="169" spans="9:10" x14ac:dyDescent="0.3">
      <c r="I169" s="20" t="s">
        <v>260</v>
      </c>
      <c r="J169" s="19">
        <v>630570</v>
      </c>
    </row>
    <row r="170" spans="9:10" x14ac:dyDescent="0.3">
      <c r="I170" s="20" t="s">
        <v>261</v>
      </c>
      <c r="J170" s="19">
        <v>630571</v>
      </c>
    </row>
    <row r="171" spans="9:10" x14ac:dyDescent="0.3">
      <c r="I171" s="20" t="s">
        <v>262</v>
      </c>
      <c r="J171" s="19">
        <v>630572</v>
      </c>
    </row>
    <row r="172" spans="9:10" x14ac:dyDescent="0.3">
      <c r="I172" s="20" t="s">
        <v>263</v>
      </c>
      <c r="J172" s="19">
        <v>630580</v>
      </c>
    </row>
    <row r="173" spans="9:10" x14ac:dyDescent="0.3">
      <c r="I173" s="20" t="s">
        <v>264</v>
      </c>
      <c r="J173" s="19">
        <v>630582</v>
      </c>
    </row>
    <row r="174" spans="9:10" x14ac:dyDescent="0.3">
      <c r="I174" s="20" t="s">
        <v>265</v>
      </c>
      <c r="J174" s="19">
        <v>630585</v>
      </c>
    </row>
    <row r="175" spans="9:10" x14ac:dyDescent="0.3">
      <c r="I175" s="20" t="s">
        <v>266</v>
      </c>
      <c r="J175" s="19">
        <v>630586</v>
      </c>
    </row>
    <row r="176" spans="9:10" x14ac:dyDescent="0.3">
      <c r="I176" s="20" t="s">
        <v>267</v>
      </c>
      <c r="J176" s="19">
        <v>630594</v>
      </c>
    </row>
    <row r="177" spans="9:10" x14ac:dyDescent="0.3">
      <c r="I177" s="20" t="s">
        <v>268</v>
      </c>
      <c r="J177" s="19">
        <v>630598</v>
      </c>
    </row>
    <row r="178" spans="9:10" x14ac:dyDescent="0.3">
      <c r="I178" s="20" t="s">
        <v>269</v>
      </c>
      <c r="J178" s="19">
        <v>630606</v>
      </c>
    </row>
    <row r="179" spans="9:10" x14ac:dyDescent="0.3">
      <c r="I179" s="20" t="s">
        <v>270</v>
      </c>
      <c r="J179" s="19">
        <v>630608</v>
      </c>
    </row>
    <row r="180" spans="9:10" x14ac:dyDescent="0.3">
      <c r="I180" s="20" t="s">
        <v>271</v>
      </c>
      <c r="J180" s="19">
        <v>630610</v>
      </c>
    </row>
    <row r="181" spans="9:10" x14ac:dyDescent="0.3">
      <c r="I181" s="20" t="s">
        <v>272</v>
      </c>
      <c r="J181" s="19">
        <v>630616</v>
      </c>
    </row>
  </sheetData>
  <sheetProtection algorithmName="SHA-512" hashValue="T0Jucn3GLbIu7vzpDJZEy3TzIhiRzgUwydqIuF6x99eyk5jjkUl+uW0EXS+U/GhcMrUpIqP8Mf5VBRFgLzRMKQ==" saltValue="l+E2rrH2bBwxli2LpkCfDA==" spinCount="100000" sheet="1" objects="1" scenarios="1" selectLockedCells="1"/>
  <dataValidations count="2">
    <dataValidation type="list" allowBlank="1" showInputMessage="1" showErrorMessage="1" sqref="B5" xr:uid="{00000000-0002-0000-0000-000001000000}">
      <formula1>$L$2:$L$6</formula1>
    </dataValidation>
    <dataValidation type="list" allowBlank="1" showInputMessage="1" showErrorMessage="1" sqref="B2" xr:uid="{00000000-0002-0000-0000-000000000000}">
      <formula1>$I$2:$I$181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zoomScaleNormal="100" workbookViewId="0">
      <selection activeCell="K22" sqref="K22"/>
    </sheetView>
  </sheetViews>
  <sheetFormatPr defaultRowHeight="14.4" x14ac:dyDescent="0.3"/>
  <cols>
    <col min="1" max="1" width="28.88671875" customWidth="1"/>
    <col min="2" max="11" width="13.88671875" customWidth="1"/>
  </cols>
  <sheetData>
    <row r="1" spans="1:11" x14ac:dyDescent="0.3">
      <c r="K1" s="38" t="s">
        <v>0</v>
      </c>
    </row>
    <row r="2" spans="1:11" x14ac:dyDescent="0.3">
      <c r="A2" s="42" t="str">
        <f>CONCATENATE("MUNICIPALITY OF"," ",'Start Here'!B2)</f>
        <v>MUNICIPALITY OF HENRY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x14ac:dyDescent="0.3">
      <c r="A5" s="44">
        <f>'Start Here'!B5</f>
        <v>46022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E7" s="1" t="s">
        <v>47</v>
      </c>
      <c r="F7" s="43" t="s">
        <v>3</v>
      </c>
      <c r="G7" s="43"/>
      <c r="H7" s="43"/>
      <c r="I7" s="43"/>
      <c r="J7" s="43"/>
    </row>
    <row r="8" spans="1:11" ht="28.8" x14ac:dyDescent="0.3">
      <c r="B8" s="1" t="s">
        <v>4</v>
      </c>
      <c r="C8" s="37"/>
      <c r="D8" s="37"/>
      <c r="E8" s="1" t="s">
        <v>279</v>
      </c>
      <c r="F8" s="1" t="s">
        <v>5</v>
      </c>
      <c r="G8" s="1" t="s">
        <v>6</v>
      </c>
      <c r="H8" s="40" t="s">
        <v>297</v>
      </c>
      <c r="I8" s="40" t="s">
        <v>294</v>
      </c>
      <c r="J8" s="40" t="s">
        <v>295</v>
      </c>
    </row>
    <row r="9" spans="1:11" x14ac:dyDescent="0.3">
      <c r="B9" s="2" t="s">
        <v>7</v>
      </c>
      <c r="C9" s="2" t="s">
        <v>7</v>
      </c>
      <c r="D9" s="2" t="s">
        <v>7</v>
      </c>
      <c r="E9" s="2" t="s">
        <v>280</v>
      </c>
      <c r="F9" s="2" t="s">
        <v>7</v>
      </c>
      <c r="G9" s="2" t="s">
        <v>7</v>
      </c>
      <c r="H9" s="2" t="s">
        <v>7</v>
      </c>
      <c r="I9" s="2" t="s">
        <v>7</v>
      </c>
      <c r="J9" s="2" t="s">
        <v>7</v>
      </c>
      <c r="K9" s="2" t="s">
        <v>8</v>
      </c>
    </row>
    <row r="10" spans="1:11" x14ac:dyDescent="0.3">
      <c r="A10" t="s">
        <v>9</v>
      </c>
    </row>
    <row r="11" spans="1:11" x14ac:dyDescent="0.3">
      <c r="A11" s="12" t="s">
        <v>94</v>
      </c>
      <c r="B11" s="23">
        <v>585229.43999999994</v>
      </c>
      <c r="C11" s="23"/>
      <c r="D11" s="23"/>
      <c r="E11" s="39"/>
      <c r="F11" s="23">
        <v>-58528.71</v>
      </c>
      <c r="G11" s="23">
        <v>-172148.07</v>
      </c>
      <c r="H11" s="23">
        <v>252156</v>
      </c>
      <c r="I11" s="23">
        <v>18930.060000000001</v>
      </c>
      <c r="J11" s="23">
        <v>136.5</v>
      </c>
      <c r="K11" s="4">
        <f t="shared" ref="K11:K18" si="0">SUM(B11:J11)</f>
        <v>625775.22</v>
      </c>
    </row>
    <row r="12" spans="1:11" x14ac:dyDescent="0.3">
      <c r="A12" s="12" t="s">
        <v>95</v>
      </c>
      <c r="B12" s="23">
        <v>120</v>
      </c>
      <c r="C12" s="23"/>
      <c r="D12" s="23"/>
      <c r="E12" s="23"/>
      <c r="F12" s="23"/>
      <c r="G12" s="23"/>
      <c r="H12" s="23"/>
      <c r="I12" s="23"/>
      <c r="J12" s="23"/>
      <c r="K12" s="4">
        <f t="shared" si="0"/>
        <v>120</v>
      </c>
    </row>
    <row r="13" spans="1:11" x14ac:dyDescent="0.3">
      <c r="A13" s="12" t="s">
        <v>96</v>
      </c>
      <c r="B13" s="23"/>
      <c r="C13" s="23"/>
      <c r="D13" s="23"/>
      <c r="E13" s="23"/>
      <c r="F13" s="23"/>
      <c r="G13" s="23"/>
      <c r="H13" s="23"/>
      <c r="I13" s="23"/>
      <c r="J13" s="23"/>
      <c r="K13" s="4">
        <f t="shared" si="0"/>
        <v>0</v>
      </c>
    </row>
    <row r="14" spans="1:11" x14ac:dyDescent="0.3">
      <c r="A14" s="12" t="s">
        <v>97</v>
      </c>
      <c r="B14" s="23">
        <v>16437.45</v>
      </c>
      <c r="C14" s="23"/>
      <c r="D14" s="23"/>
      <c r="E14" s="23"/>
      <c r="F14" s="23"/>
      <c r="G14" s="23"/>
      <c r="H14" s="23"/>
      <c r="I14" s="23"/>
      <c r="J14" s="23"/>
      <c r="K14" s="4">
        <f t="shared" si="0"/>
        <v>16437.45</v>
      </c>
    </row>
    <row r="15" spans="1:11" x14ac:dyDescent="0.3">
      <c r="A15" s="25"/>
      <c r="B15" s="24"/>
      <c r="C15" s="23"/>
      <c r="D15" s="23"/>
      <c r="E15" s="23"/>
      <c r="F15" s="23"/>
      <c r="G15" s="23"/>
      <c r="H15" s="23"/>
      <c r="I15" s="23"/>
      <c r="J15" s="23"/>
      <c r="K15" s="4">
        <f t="shared" si="0"/>
        <v>0</v>
      </c>
    </row>
    <row r="16" spans="1:11" x14ac:dyDescent="0.3">
      <c r="A16" s="25"/>
      <c r="B16" s="24"/>
      <c r="C16" s="23"/>
      <c r="D16" s="23"/>
      <c r="E16" s="23"/>
      <c r="F16" s="23"/>
      <c r="G16" s="23"/>
      <c r="H16" s="23"/>
      <c r="I16" s="23"/>
      <c r="J16" s="23"/>
      <c r="K16" s="4">
        <f t="shared" si="0"/>
        <v>0</v>
      </c>
    </row>
    <row r="17" spans="1:11" x14ac:dyDescent="0.3">
      <c r="A17" s="25"/>
      <c r="B17" s="24"/>
      <c r="C17" s="23"/>
      <c r="D17" s="23"/>
      <c r="E17" s="23"/>
      <c r="F17" s="23"/>
      <c r="G17" s="23"/>
      <c r="H17" s="23"/>
      <c r="I17" s="23"/>
      <c r="J17" s="23"/>
      <c r="K17" s="4">
        <f t="shared" si="0"/>
        <v>0</v>
      </c>
    </row>
    <row r="18" spans="1:1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3">
        <f t="shared" si="0"/>
        <v>0</v>
      </c>
    </row>
    <row r="19" spans="1:11" ht="15" thickBot="1" x14ac:dyDescent="0.35">
      <c r="A19" t="s">
        <v>10</v>
      </c>
      <c r="B19" s="5">
        <f t="shared" ref="B19:K19" si="1">SUM(B11:B18)</f>
        <v>601786.8899999999</v>
      </c>
      <c r="C19" s="5">
        <f t="shared" si="1"/>
        <v>0</v>
      </c>
      <c r="D19" s="5">
        <f t="shared" si="1"/>
        <v>0</v>
      </c>
      <c r="E19" s="5">
        <f t="shared" si="1"/>
        <v>0</v>
      </c>
      <c r="F19" s="5">
        <f t="shared" si="1"/>
        <v>-58528.71</v>
      </c>
      <c r="G19" s="5">
        <f t="shared" si="1"/>
        <v>-172148.07</v>
      </c>
      <c r="H19" s="5">
        <f>SUM(H11:H18)</f>
        <v>252156</v>
      </c>
      <c r="I19" s="5">
        <f>SUM(I11:I18)</f>
        <v>18930.060000000001</v>
      </c>
      <c r="J19" s="5">
        <f t="shared" si="1"/>
        <v>136.5</v>
      </c>
      <c r="K19" s="5">
        <f t="shared" si="1"/>
        <v>642332.66999999993</v>
      </c>
    </row>
    <row r="20" spans="1:11" ht="15" thickTop="1" x14ac:dyDescent="0.3"/>
    <row r="21" spans="1:11" x14ac:dyDescent="0.3">
      <c r="A21" t="s">
        <v>11</v>
      </c>
    </row>
    <row r="22" spans="1:11" x14ac:dyDescent="0.3">
      <c r="D22" s="45" t="s">
        <v>296</v>
      </c>
      <c r="E22" s="46"/>
      <c r="F22" s="46"/>
      <c r="G22" s="46"/>
      <c r="H22" s="46"/>
      <c r="I22" s="47"/>
      <c r="K22" s="23">
        <v>642332.67000000004</v>
      </c>
    </row>
    <row r="23" spans="1:11" x14ac:dyDescent="0.3">
      <c r="D23" s="45"/>
      <c r="E23" s="46"/>
      <c r="F23" s="46"/>
      <c r="G23" s="46"/>
      <c r="H23" s="46"/>
      <c r="I23" s="47"/>
      <c r="K23" s="23"/>
    </row>
    <row r="24" spans="1:11" x14ac:dyDescent="0.3">
      <c r="D24" s="45"/>
      <c r="E24" s="46"/>
      <c r="F24" s="46"/>
      <c r="G24" s="46"/>
      <c r="H24" s="46"/>
      <c r="I24" s="47"/>
      <c r="K24" s="23"/>
    </row>
    <row r="25" spans="1:11" x14ac:dyDescent="0.3">
      <c r="D25" s="45"/>
      <c r="E25" s="46"/>
      <c r="F25" s="46"/>
      <c r="G25" s="46"/>
      <c r="H25" s="46"/>
      <c r="I25" s="47"/>
      <c r="K25" s="23"/>
    </row>
    <row r="26" spans="1:11" x14ac:dyDescent="0.3">
      <c r="D26" s="45"/>
      <c r="E26" s="46"/>
      <c r="F26" s="46"/>
      <c r="G26" s="46"/>
      <c r="H26" s="46"/>
      <c r="I26" s="47"/>
      <c r="K26" s="23"/>
    </row>
    <row r="27" spans="1:11" ht="15" thickBot="1" x14ac:dyDescent="0.35">
      <c r="K27" s="5">
        <f>SUM(K22:K26)</f>
        <v>642332.67000000004</v>
      </c>
    </row>
    <row r="28" spans="1:11" ht="15" thickTop="1" x14ac:dyDescent="0.3"/>
  </sheetData>
  <sheetProtection algorithmName="SHA-512" hashValue="gZ7eUkWTzP2Af9eizd0r3xH6rlCTbTAb8EtJNbb37cGZGxsBaQ6DSj9IZ+7NeDAnf0Cga/SzVONM80GszEqTXQ==" saltValue="+P5xOcBQoUZwlrEfa5RJWA==" spinCount="100000" sheet="1" objects="1" scenarios="1" formatCells="0" formatColumns="0" formatRows="0" selectLockedCells="1"/>
  <mergeCells count="10">
    <mergeCell ref="D22:I22"/>
    <mergeCell ref="D23:I23"/>
    <mergeCell ref="D24:I24"/>
    <mergeCell ref="D25:I25"/>
    <mergeCell ref="D26:I26"/>
    <mergeCell ref="F7:J7"/>
    <mergeCell ref="A2:K2"/>
    <mergeCell ref="A3:K3"/>
    <mergeCell ref="A4:K4"/>
    <mergeCell ref="A5:K5"/>
  </mergeCells>
  <pageMargins left="0.7" right="0.7" top="1" bottom="1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4"/>
  <sheetViews>
    <sheetView tabSelected="1" workbookViewId="0">
      <pane ySplit="9" topLeftCell="A70" activePane="bottomLeft" state="frozen"/>
      <selection pane="bottomLeft" activeCell="B52" sqref="B52"/>
    </sheetView>
  </sheetViews>
  <sheetFormatPr defaultRowHeight="14.4" x14ac:dyDescent="0.3"/>
  <cols>
    <col min="1" max="1" width="53.33203125" bestFit="1" customWidth="1"/>
    <col min="2" max="11" width="13.88671875" customWidth="1"/>
  </cols>
  <sheetData>
    <row r="1" spans="1:11" x14ac:dyDescent="0.3">
      <c r="K1" s="38" t="s">
        <v>12</v>
      </c>
    </row>
    <row r="2" spans="1:11" x14ac:dyDescent="0.3">
      <c r="A2" s="42" t="str">
        <f>CONCATENATE("MUNICIPALITY OF"," ",'Start Here'!B2)</f>
        <v>MUNICIPALITY OF HENRY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3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x14ac:dyDescent="0.3">
      <c r="A5" s="42" t="str">
        <f>CONCATENATE("For the Year Ended"," ",TEXT('Start Here'!B5,"mmmm d, yyyy"))</f>
        <v>For the Year Ended December 31, 2025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x14ac:dyDescent="0.3">
      <c r="A7" s="1"/>
      <c r="E7" s="1" t="s">
        <v>47</v>
      </c>
      <c r="F7" s="43" t="s">
        <v>3</v>
      </c>
      <c r="G7" s="43"/>
      <c r="H7" s="43"/>
      <c r="I7" s="43"/>
      <c r="J7" s="43"/>
    </row>
    <row r="8" spans="1:11" x14ac:dyDescent="0.3">
      <c r="A8" s="1"/>
      <c r="B8" s="1" t="s">
        <v>4</v>
      </c>
      <c r="C8" s="1" t="str">
        <f>IF(ISBLANK('Exhibit 1'!C8),"",'Exhibit 1'!C8)</f>
        <v/>
      </c>
      <c r="D8" s="1" t="str">
        <f>IF(ISBLANK('Exhibit 1'!D8),"",'Exhibit 1'!D8)</f>
        <v/>
      </c>
      <c r="E8" s="1" t="s">
        <v>279</v>
      </c>
      <c r="F8" s="1" t="s">
        <v>5</v>
      </c>
      <c r="G8" s="1" t="s">
        <v>6</v>
      </c>
      <c r="H8" s="1" t="str">
        <f>IF(ISBLANK('Exhibit 1'!H8),"",'Exhibit 1'!H8)</f>
        <v>Water Construction</v>
      </c>
      <c r="I8" s="1" t="str">
        <f>IF(ISBLANK('Exhibit 1'!I8),"",'Exhibit 1'!I8)</f>
        <v>DW01 Surcharge</v>
      </c>
      <c r="J8" s="1" t="str">
        <f>IF(ISBLANK('Exhibit 1'!J8),"",'Exhibit 1'!J8)</f>
        <v>DW02 Surcharge</v>
      </c>
    </row>
    <row r="9" spans="1:11" x14ac:dyDescent="0.3">
      <c r="B9" s="2" t="s">
        <v>7</v>
      </c>
      <c r="C9" s="2" t="s">
        <v>7</v>
      </c>
      <c r="D9" s="2" t="s">
        <v>7</v>
      </c>
      <c r="E9" s="2" t="s">
        <v>280</v>
      </c>
      <c r="F9" s="2" t="s">
        <v>7</v>
      </c>
      <c r="G9" s="2" t="s">
        <v>7</v>
      </c>
      <c r="H9" s="2" t="s">
        <v>7</v>
      </c>
      <c r="I9" s="2" t="s">
        <v>7</v>
      </c>
      <c r="J9" s="2" t="s">
        <v>7</v>
      </c>
      <c r="K9" s="2" t="s">
        <v>8</v>
      </c>
    </row>
    <row r="10" spans="1:11" x14ac:dyDescent="0.3">
      <c r="A10" t="s">
        <v>14</v>
      </c>
    </row>
    <row r="11" spans="1:11" x14ac:dyDescent="0.3">
      <c r="A11" s="12" t="s">
        <v>74</v>
      </c>
      <c r="B11" s="23">
        <v>36372.86</v>
      </c>
      <c r="C11" s="23"/>
      <c r="D11" s="27"/>
      <c r="E11" s="23"/>
      <c r="F11" s="4"/>
      <c r="G11" s="4"/>
      <c r="H11" s="4"/>
      <c r="I11" s="4"/>
      <c r="J11" s="4"/>
      <c r="K11" s="4">
        <f t="shared" ref="K11:K30" si="0">SUM(B11:J11)</f>
        <v>36372.86</v>
      </c>
    </row>
    <row r="12" spans="1:11" x14ac:dyDescent="0.3">
      <c r="A12" s="12" t="s">
        <v>75</v>
      </c>
      <c r="B12" s="23">
        <v>89827.11</v>
      </c>
      <c r="C12" s="23"/>
      <c r="D12" s="27"/>
      <c r="E12" s="23"/>
      <c r="F12" s="4"/>
      <c r="G12" s="4"/>
      <c r="H12" s="4"/>
      <c r="I12" s="4"/>
      <c r="J12" s="4"/>
      <c r="K12" s="4">
        <f t="shared" si="0"/>
        <v>89827.11</v>
      </c>
    </row>
    <row r="13" spans="1:11" x14ac:dyDescent="0.3">
      <c r="A13" s="12" t="s">
        <v>76</v>
      </c>
      <c r="B13" s="23">
        <v>144.77000000000001</v>
      </c>
      <c r="C13" s="23"/>
      <c r="D13" s="27"/>
      <c r="E13" s="23"/>
      <c r="F13" s="4"/>
      <c r="G13" s="4"/>
      <c r="H13" s="4"/>
      <c r="I13" s="4"/>
      <c r="J13" s="4"/>
      <c r="K13" s="4">
        <f t="shared" si="0"/>
        <v>144.77000000000001</v>
      </c>
    </row>
    <row r="14" spans="1:11" x14ac:dyDescent="0.3">
      <c r="A14" s="12" t="s">
        <v>77</v>
      </c>
      <c r="B14" s="23">
        <v>780</v>
      </c>
      <c r="C14" s="23"/>
      <c r="D14" s="27"/>
      <c r="E14" s="23"/>
      <c r="F14" s="4"/>
      <c r="G14" s="4"/>
      <c r="H14" s="4"/>
      <c r="I14" s="4"/>
      <c r="J14" s="4"/>
      <c r="K14" s="4">
        <f t="shared" si="0"/>
        <v>780</v>
      </c>
    </row>
    <row r="15" spans="1:11" x14ac:dyDescent="0.3">
      <c r="A15" s="12" t="s">
        <v>78</v>
      </c>
      <c r="B15" s="23">
        <v>0</v>
      </c>
      <c r="C15" s="23"/>
      <c r="D15" s="27"/>
      <c r="E15" s="23"/>
      <c r="F15" s="4"/>
      <c r="G15" s="4"/>
      <c r="H15" s="4"/>
      <c r="I15" s="4"/>
      <c r="J15" s="4"/>
      <c r="K15" s="4">
        <f t="shared" si="0"/>
        <v>0</v>
      </c>
    </row>
    <row r="16" spans="1:11" x14ac:dyDescent="0.3">
      <c r="A16" s="12" t="s">
        <v>79</v>
      </c>
      <c r="B16" s="23">
        <v>422.38</v>
      </c>
      <c r="C16" s="23"/>
      <c r="D16" s="27"/>
      <c r="E16" s="23"/>
      <c r="F16" s="4"/>
      <c r="G16" s="4"/>
      <c r="H16" s="4"/>
      <c r="I16" s="4"/>
      <c r="J16" s="4"/>
      <c r="K16" s="4">
        <f t="shared" si="0"/>
        <v>422.38</v>
      </c>
    </row>
    <row r="17" spans="1:11" x14ac:dyDescent="0.3">
      <c r="A17" s="12" t="s">
        <v>80</v>
      </c>
      <c r="B17" s="23">
        <v>598.1</v>
      </c>
      <c r="C17" s="23"/>
      <c r="D17" s="27"/>
      <c r="E17" s="23"/>
      <c r="F17" s="4"/>
      <c r="G17" s="4"/>
      <c r="H17" s="4"/>
      <c r="I17" s="4"/>
      <c r="J17" s="4"/>
      <c r="K17" s="4">
        <f t="shared" si="0"/>
        <v>598.1</v>
      </c>
    </row>
    <row r="18" spans="1:11" x14ac:dyDescent="0.3">
      <c r="A18" s="12" t="s">
        <v>81</v>
      </c>
      <c r="B18" s="23">
        <v>1709.72</v>
      </c>
      <c r="C18" s="23"/>
      <c r="D18" s="27"/>
      <c r="E18" s="23"/>
      <c r="F18" s="4"/>
      <c r="G18" s="4"/>
      <c r="H18" s="4"/>
      <c r="I18" s="4"/>
      <c r="J18" s="4"/>
      <c r="K18" s="4">
        <f t="shared" si="0"/>
        <v>1709.72</v>
      </c>
    </row>
    <row r="19" spans="1:11" x14ac:dyDescent="0.3">
      <c r="A19" s="12" t="s">
        <v>82</v>
      </c>
      <c r="B19" s="23">
        <v>4592.3500000000004</v>
      </c>
      <c r="C19" s="23"/>
      <c r="D19" s="27"/>
      <c r="E19" s="23"/>
      <c r="F19" s="4"/>
      <c r="G19" s="4"/>
      <c r="H19" s="4"/>
      <c r="I19" s="4"/>
      <c r="J19" s="4"/>
      <c r="K19" s="4">
        <f t="shared" si="0"/>
        <v>4592.3500000000004</v>
      </c>
    </row>
    <row r="20" spans="1:11" x14ac:dyDescent="0.3">
      <c r="A20" s="12" t="s">
        <v>83</v>
      </c>
      <c r="B20" s="23"/>
      <c r="C20" s="23"/>
      <c r="D20" s="27"/>
      <c r="E20" s="23"/>
      <c r="F20" s="4"/>
      <c r="G20" s="4"/>
      <c r="H20" s="4"/>
      <c r="I20" s="4"/>
      <c r="J20" s="4"/>
      <c r="K20" s="4">
        <f t="shared" si="0"/>
        <v>0</v>
      </c>
    </row>
    <row r="21" spans="1:11" x14ac:dyDescent="0.3">
      <c r="A21" s="12" t="s">
        <v>84</v>
      </c>
      <c r="B21" s="23">
        <v>13020.88</v>
      </c>
      <c r="C21" s="23"/>
      <c r="D21" s="27"/>
      <c r="E21" s="23"/>
      <c r="F21" s="4"/>
      <c r="G21" s="4"/>
      <c r="H21" s="4"/>
      <c r="I21" s="4"/>
      <c r="J21" s="4"/>
      <c r="K21" s="4">
        <f t="shared" si="0"/>
        <v>13020.88</v>
      </c>
    </row>
    <row r="22" spans="1:11" x14ac:dyDescent="0.3">
      <c r="A22" s="12" t="s">
        <v>85</v>
      </c>
      <c r="B22" s="23"/>
      <c r="C22" s="23"/>
      <c r="D22" s="27"/>
      <c r="E22" s="23"/>
      <c r="F22" s="4"/>
      <c r="G22" s="4"/>
      <c r="H22" s="4"/>
      <c r="I22" s="4"/>
      <c r="J22" s="4"/>
      <c r="K22" s="4">
        <f t="shared" si="0"/>
        <v>0</v>
      </c>
    </row>
    <row r="23" spans="1:11" x14ac:dyDescent="0.3">
      <c r="A23" s="12" t="s">
        <v>86</v>
      </c>
      <c r="B23" s="23"/>
      <c r="C23" s="23"/>
      <c r="D23" s="27"/>
      <c r="E23" s="23"/>
      <c r="F23" s="4"/>
      <c r="G23" s="4"/>
      <c r="H23" s="4"/>
      <c r="I23" s="4"/>
      <c r="J23" s="4"/>
      <c r="K23" s="4">
        <f t="shared" si="0"/>
        <v>0</v>
      </c>
    </row>
    <row r="24" spans="1:11" x14ac:dyDescent="0.3">
      <c r="A24" s="12" t="s">
        <v>87</v>
      </c>
      <c r="B24" s="23">
        <v>204.5</v>
      </c>
      <c r="C24" s="23"/>
      <c r="D24" s="27"/>
      <c r="E24" s="23"/>
      <c r="F24" s="4"/>
      <c r="G24" s="4"/>
      <c r="H24" s="4"/>
      <c r="I24" s="4"/>
      <c r="J24" s="4"/>
      <c r="K24" s="4">
        <f t="shared" si="0"/>
        <v>204.5</v>
      </c>
    </row>
    <row r="25" spans="1:11" x14ac:dyDescent="0.3">
      <c r="A25" s="12" t="s">
        <v>88</v>
      </c>
      <c r="B25" s="23"/>
      <c r="C25" s="23"/>
      <c r="D25" s="27"/>
      <c r="E25" s="23"/>
      <c r="F25" s="4"/>
      <c r="G25" s="4"/>
      <c r="H25" s="4"/>
      <c r="I25" s="4"/>
      <c r="J25" s="4"/>
      <c r="K25" s="4">
        <f t="shared" si="0"/>
        <v>0</v>
      </c>
    </row>
    <row r="26" spans="1:11" x14ac:dyDescent="0.3">
      <c r="A26" s="12" t="s">
        <v>89</v>
      </c>
      <c r="B26" s="23">
        <v>26409.3</v>
      </c>
      <c r="C26" s="23"/>
      <c r="D26" s="27"/>
      <c r="E26" s="23"/>
      <c r="F26" s="4"/>
      <c r="G26" s="4"/>
      <c r="H26" s="4"/>
      <c r="I26" s="4"/>
      <c r="J26" s="4"/>
      <c r="K26" s="4">
        <f t="shared" si="0"/>
        <v>26409.3</v>
      </c>
    </row>
    <row r="27" spans="1:11" x14ac:dyDescent="0.3">
      <c r="A27" s="12" t="s">
        <v>90</v>
      </c>
      <c r="B27" s="23"/>
      <c r="C27" s="23"/>
      <c r="D27" s="27"/>
      <c r="E27" s="23"/>
      <c r="F27" s="4"/>
      <c r="G27" s="4"/>
      <c r="H27" s="4"/>
      <c r="I27" s="4"/>
      <c r="J27" s="4"/>
      <c r="K27" s="4">
        <f t="shared" si="0"/>
        <v>0</v>
      </c>
    </row>
    <row r="28" spans="1:11" x14ac:dyDescent="0.3">
      <c r="A28" s="12" t="s">
        <v>91</v>
      </c>
      <c r="B28" s="23">
        <v>2052.38</v>
      </c>
      <c r="C28" s="23"/>
      <c r="D28" s="27"/>
      <c r="E28" s="23"/>
      <c r="F28" s="34"/>
      <c r="G28" s="28"/>
      <c r="H28" s="28"/>
      <c r="I28" s="28"/>
      <c r="J28" s="28"/>
      <c r="K28" s="4">
        <f t="shared" si="0"/>
        <v>2052.38</v>
      </c>
    </row>
    <row r="29" spans="1:11" x14ac:dyDescent="0.3">
      <c r="A29" s="12" t="s">
        <v>92</v>
      </c>
      <c r="B29" s="23">
        <v>300</v>
      </c>
      <c r="C29" s="23"/>
      <c r="D29" s="27"/>
      <c r="E29" s="23"/>
      <c r="F29" s="34"/>
      <c r="G29" s="28"/>
      <c r="H29" s="28"/>
      <c r="I29" s="28"/>
      <c r="J29" s="28"/>
      <c r="K29" s="4">
        <f t="shared" si="0"/>
        <v>300</v>
      </c>
    </row>
    <row r="30" spans="1:11" x14ac:dyDescent="0.3">
      <c r="A30" s="12" t="s">
        <v>93</v>
      </c>
      <c r="B30" s="23">
        <v>37290.26</v>
      </c>
      <c r="C30" s="23"/>
      <c r="D30" s="27"/>
      <c r="E30" s="23"/>
      <c r="F30" s="34"/>
      <c r="G30" s="28"/>
      <c r="H30" s="28"/>
      <c r="I30" s="28"/>
      <c r="J30" s="28"/>
      <c r="K30" s="4">
        <f t="shared" si="0"/>
        <v>37290.26</v>
      </c>
    </row>
    <row r="31" spans="1:1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">
      <c r="A32" t="s">
        <v>15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">
      <c r="A33" s="12" t="s">
        <v>17</v>
      </c>
      <c r="B33" s="4"/>
      <c r="C33" s="4"/>
      <c r="D33" s="4"/>
      <c r="E33" s="4"/>
      <c r="F33" s="23"/>
      <c r="G33" s="23"/>
      <c r="H33" s="23">
        <v>959194</v>
      </c>
      <c r="I33" s="23"/>
      <c r="J33" s="23"/>
      <c r="K33" s="4">
        <f>SUM(B33:J33)</f>
        <v>959194</v>
      </c>
    </row>
    <row r="34" spans="1:11" x14ac:dyDescent="0.3">
      <c r="A34" s="12" t="s">
        <v>287</v>
      </c>
      <c r="B34" s="4"/>
      <c r="C34" s="4"/>
      <c r="D34" s="4"/>
      <c r="E34" s="4"/>
      <c r="F34" s="23"/>
      <c r="G34" s="23"/>
      <c r="H34" s="23"/>
      <c r="I34" s="23">
        <v>18930.060000000001</v>
      </c>
      <c r="J34" s="23">
        <v>136.5</v>
      </c>
      <c r="K34" s="4">
        <f>SUM(B34:J34)</f>
        <v>19066.560000000001</v>
      </c>
    </row>
    <row r="35" spans="1:11" x14ac:dyDescent="0.3">
      <c r="A35" s="12" t="s">
        <v>288</v>
      </c>
      <c r="B35" s="4"/>
      <c r="C35" s="4"/>
      <c r="D35" s="4"/>
      <c r="E35" s="4"/>
      <c r="F35" s="23">
        <v>44451.38</v>
      </c>
      <c r="G35" s="23">
        <v>31437.599999999999</v>
      </c>
      <c r="H35" s="23"/>
      <c r="I35" s="23"/>
      <c r="J35" s="23"/>
      <c r="K35" s="4">
        <f>SUM(B35:J35)</f>
        <v>75888.98</v>
      </c>
    </row>
    <row r="36" spans="1:11" x14ac:dyDescent="0.3">
      <c r="A36" s="12" t="s">
        <v>16</v>
      </c>
      <c r="B36" s="3"/>
      <c r="C36" s="3"/>
      <c r="D36" s="3"/>
      <c r="E36" s="35"/>
      <c r="F36" s="30"/>
      <c r="G36" s="30"/>
      <c r="H36" s="30"/>
      <c r="I36" s="30"/>
      <c r="J36" s="30"/>
      <c r="K36" s="3">
        <f>SUM(B36:J36)</f>
        <v>0</v>
      </c>
    </row>
    <row r="37" spans="1:11" x14ac:dyDescent="0.3">
      <c r="A37" t="s">
        <v>18</v>
      </c>
      <c r="B37" s="3">
        <f t="shared" ref="B37:K37" si="1">+SUM(B11:B36)</f>
        <v>213724.61000000002</v>
      </c>
      <c r="C37" s="3">
        <f t="shared" si="1"/>
        <v>0</v>
      </c>
      <c r="D37" s="3">
        <f t="shared" si="1"/>
        <v>0</v>
      </c>
      <c r="E37" s="3">
        <f t="shared" si="1"/>
        <v>0</v>
      </c>
      <c r="F37" s="3">
        <f t="shared" si="1"/>
        <v>44451.38</v>
      </c>
      <c r="G37" s="3">
        <f t="shared" si="1"/>
        <v>31437.599999999999</v>
      </c>
      <c r="H37" s="3">
        <f t="shared" si="1"/>
        <v>959194</v>
      </c>
      <c r="I37" s="3">
        <f t="shared" si="1"/>
        <v>18930.060000000001</v>
      </c>
      <c r="J37" s="3">
        <f t="shared" si="1"/>
        <v>136.5</v>
      </c>
      <c r="K37" s="3">
        <f t="shared" si="1"/>
        <v>1267874.1500000001</v>
      </c>
    </row>
    <row r="38" spans="1:1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3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3">
      <c r="A40" t="s">
        <v>19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3">
      <c r="A41" s="12" t="s">
        <v>59</v>
      </c>
      <c r="B41" s="23">
        <v>98515.12</v>
      </c>
      <c r="C41" s="23"/>
      <c r="D41" s="27"/>
      <c r="E41" s="28"/>
      <c r="F41" s="4"/>
      <c r="G41" s="4"/>
      <c r="H41" s="4"/>
      <c r="I41" s="4"/>
      <c r="J41" s="4"/>
      <c r="K41" s="4">
        <f t="shared" ref="K41:K54" si="2">SUM(B41:J41)</f>
        <v>98515.12</v>
      </c>
    </row>
    <row r="42" spans="1:11" x14ac:dyDescent="0.3">
      <c r="A42" s="12" t="s">
        <v>20</v>
      </c>
      <c r="B42" s="23"/>
      <c r="C42" s="23"/>
      <c r="D42" s="27"/>
      <c r="E42" s="28"/>
      <c r="F42" s="4"/>
      <c r="G42" s="4"/>
      <c r="H42" s="4"/>
      <c r="I42" s="4"/>
      <c r="J42" s="4"/>
      <c r="K42" s="4">
        <f t="shared" si="2"/>
        <v>0</v>
      </c>
    </row>
    <row r="43" spans="1:11" x14ac:dyDescent="0.3">
      <c r="A43" s="12" t="s">
        <v>21</v>
      </c>
      <c r="B43" s="23">
        <v>14578.67</v>
      </c>
      <c r="C43" s="23"/>
      <c r="D43" s="27"/>
      <c r="E43" s="28"/>
      <c r="F43" s="4"/>
      <c r="G43" s="4"/>
      <c r="H43" s="4"/>
      <c r="I43" s="4"/>
      <c r="J43" s="4"/>
      <c r="K43" s="4">
        <f t="shared" si="2"/>
        <v>14578.67</v>
      </c>
    </row>
    <row r="44" spans="1:11" x14ac:dyDescent="0.3">
      <c r="A44" s="12" t="s">
        <v>60</v>
      </c>
      <c r="B44" s="23"/>
      <c r="C44" s="23"/>
      <c r="D44" s="27"/>
      <c r="E44" s="28"/>
      <c r="F44" s="4"/>
      <c r="G44" s="4"/>
      <c r="H44" s="4"/>
      <c r="I44" s="4"/>
      <c r="J44" s="4"/>
      <c r="K44" s="4">
        <f t="shared" si="2"/>
        <v>0</v>
      </c>
    </row>
    <row r="45" spans="1:11" x14ac:dyDescent="0.3">
      <c r="A45" s="12" t="s">
        <v>57</v>
      </c>
      <c r="B45" s="23">
        <v>46138.74</v>
      </c>
      <c r="C45" s="23"/>
      <c r="D45" s="27"/>
      <c r="E45" s="28"/>
      <c r="F45" s="4"/>
      <c r="G45" s="4"/>
      <c r="H45" s="4"/>
      <c r="I45" s="4"/>
      <c r="J45" s="4"/>
      <c r="K45" s="4">
        <f t="shared" si="2"/>
        <v>46138.74</v>
      </c>
    </row>
    <row r="46" spans="1:11" x14ac:dyDescent="0.3">
      <c r="A46" s="12" t="s">
        <v>58</v>
      </c>
      <c r="B46" s="23">
        <v>28093.52</v>
      </c>
      <c r="C46" s="23"/>
      <c r="D46" s="27"/>
      <c r="E46" s="28"/>
      <c r="F46" s="4"/>
      <c r="G46" s="4"/>
      <c r="H46" s="4"/>
      <c r="I46" s="4"/>
      <c r="J46" s="4"/>
      <c r="K46" s="4">
        <f t="shared" si="2"/>
        <v>28093.52</v>
      </c>
    </row>
    <row r="47" spans="1:11" x14ac:dyDescent="0.3">
      <c r="A47" s="12" t="s">
        <v>22</v>
      </c>
      <c r="B47" s="23"/>
      <c r="C47" s="23"/>
      <c r="D47" s="27"/>
      <c r="E47" s="28"/>
      <c r="F47" s="4"/>
      <c r="G47" s="4"/>
      <c r="H47" s="4"/>
      <c r="I47" s="4"/>
      <c r="J47" s="4"/>
      <c r="K47" s="4">
        <f t="shared" si="2"/>
        <v>0</v>
      </c>
    </row>
    <row r="48" spans="1:11" x14ac:dyDescent="0.3">
      <c r="A48" s="12" t="s">
        <v>52</v>
      </c>
      <c r="B48" s="23"/>
      <c r="C48" s="23"/>
      <c r="D48" s="27"/>
      <c r="E48" s="28"/>
      <c r="F48" s="4"/>
      <c r="G48" s="4"/>
      <c r="H48" s="4"/>
      <c r="I48" s="4"/>
      <c r="J48" s="4"/>
      <c r="K48" s="4">
        <f t="shared" si="2"/>
        <v>0</v>
      </c>
    </row>
    <row r="49" spans="1:11" x14ac:dyDescent="0.3">
      <c r="A49" s="12" t="s">
        <v>53</v>
      </c>
      <c r="B49" s="23">
        <v>2524.2399999999998</v>
      </c>
      <c r="C49" s="23"/>
      <c r="D49" s="27"/>
      <c r="E49" s="28"/>
      <c r="F49" s="4"/>
      <c r="G49" s="4"/>
      <c r="H49" s="4"/>
      <c r="I49" s="4"/>
      <c r="J49" s="4"/>
      <c r="K49" s="4">
        <f t="shared" si="2"/>
        <v>2524.2399999999998</v>
      </c>
    </row>
    <row r="50" spans="1:11" x14ac:dyDescent="0.3">
      <c r="A50" s="12" t="s">
        <v>54</v>
      </c>
      <c r="B50" s="23">
        <v>25826.05</v>
      </c>
      <c r="C50" s="23"/>
      <c r="D50" s="27"/>
      <c r="E50" s="28"/>
      <c r="F50" s="4"/>
      <c r="G50" s="4"/>
      <c r="H50" s="4"/>
      <c r="I50" s="4"/>
      <c r="J50" s="4"/>
      <c r="K50" s="4">
        <f t="shared" si="2"/>
        <v>25826.05</v>
      </c>
    </row>
    <row r="51" spans="1:11" x14ac:dyDescent="0.3">
      <c r="A51" s="12" t="s">
        <v>55</v>
      </c>
      <c r="B51" s="23">
        <v>1498.09</v>
      </c>
      <c r="C51" s="23"/>
      <c r="D51" s="27"/>
      <c r="E51" s="28"/>
      <c r="F51" s="4"/>
      <c r="G51" s="4"/>
      <c r="H51" s="4"/>
      <c r="I51" s="4"/>
      <c r="J51" s="4"/>
      <c r="K51" s="4">
        <f t="shared" si="2"/>
        <v>1498.09</v>
      </c>
    </row>
    <row r="52" spans="1:11" x14ac:dyDescent="0.3">
      <c r="A52" s="12" t="s">
        <v>23</v>
      </c>
      <c r="B52" s="23"/>
      <c r="C52" s="23"/>
      <c r="D52" s="27"/>
      <c r="E52" s="28"/>
      <c r="F52" s="4"/>
      <c r="G52" s="4"/>
      <c r="H52" s="4"/>
      <c r="I52" s="4"/>
      <c r="J52" s="4"/>
      <c r="K52" s="4">
        <f t="shared" si="2"/>
        <v>0</v>
      </c>
    </row>
    <row r="53" spans="1:11" x14ac:dyDescent="0.3">
      <c r="A53" s="12" t="s">
        <v>24</v>
      </c>
      <c r="B53" s="23"/>
      <c r="C53" s="23"/>
      <c r="D53" s="27"/>
      <c r="E53" s="28"/>
      <c r="F53" s="4"/>
      <c r="G53" s="4"/>
      <c r="H53" s="4"/>
      <c r="I53" s="4"/>
      <c r="J53" s="4"/>
      <c r="K53" s="4">
        <f t="shared" si="2"/>
        <v>0</v>
      </c>
    </row>
    <row r="54" spans="1:11" x14ac:dyDescent="0.3">
      <c r="A54" s="12" t="s">
        <v>56</v>
      </c>
      <c r="B54" s="23"/>
      <c r="C54" s="23"/>
      <c r="D54" s="27"/>
      <c r="E54" s="28"/>
      <c r="F54" s="4"/>
      <c r="G54" s="4"/>
      <c r="H54" s="4"/>
      <c r="I54" s="4"/>
      <c r="J54" s="4"/>
      <c r="K54" s="4">
        <f t="shared" si="2"/>
        <v>0</v>
      </c>
    </row>
    <row r="55" spans="1:1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t="s">
        <v>15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12" t="s">
        <v>25</v>
      </c>
      <c r="B57" s="4"/>
      <c r="C57" s="4"/>
      <c r="D57" s="4"/>
      <c r="E57" s="4"/>
      <c r="F57" s="23">
        <v>1748.16</v>
      </c>
      <c r="G57" s="23">
        <v>7570.14</v>
      </c>
      <c r="H57" s="23"/>
      <c r="I57" s="23"/>
      <c r="J57" s="23"/>
      <c r="K57" s="4">
        <f>SUM(B57:J57)</f>
        <v>9318.3000000000011</v>
      </c>
    </row>
    <row r="58" spans="1:11" x14ac:dyDescent="0.3">
      <c r="A58" s="12" t="s">
        <v>26</v>
      </c>
      <c r="B58" s="4"/>
      <c r="C58" s="4"/>
      <c r="D58" s="4"/>
      <c r="E58" s="4"/>
      <c r="F58" s="23">
        <v>103596.91</v>
      </c>
      <c r="G58" s="23">
        <v>23228.19</v>
      </c>
      <c r="H58" s="23">
        <v>707038</v>
      </c>
      <c r="I58" s="23"/>
      <c r="J58" s="23"/>
      <c r="K58" s="4">
        <f>SUM(B58:J58)</f>
        <v>833863.1</v>
      </c>
    </row>
    <row r="59" spans="1:11" x14ac:dyDescent="0.3">
      <c r="A59" s="12" t="s">
        <v>27</v>
      </c>
      <c r="B59" s="3"/>
      <c r="C59" s="3"/>
      <c r="D59" s="3"/>
      <c r="E59" s="35"/>
      <c r="F59" s="30">
        <v>3692.33</v>
      </c>
      <c r="G59" s="30">
        <v>109676.55</v>
      </c>
      <c r="H59" s="30"/>
      <c r="I59" s="30"/>
      <c r="J59" s="30"/>
      <c r="K59" s="3">
        <f>SUM(B59:J59)</f>
        <v>113368.88</v>
      </c>
    </row>
    <row r="60" spans="1:11" x14ac:dyDescent="0.3">
      <c r="A60" t="s">
        <v>28</v>
      </c>
      <c r="B60" s="3">
        <f t="shared" ref="B60:K60" si="3">+SUM(B41:B59)</f>
        <v>217174.42999999996</v>
      </c>
      <c r="C60" s="3">
        <f t="shared" si="3"/>
        <v>0</v>
      </c>
      <c r="D60" s="3">
        <f t="shared" si="3"/>
        <v>0</v>
      </c>
      <c r="E60" s="3">
        <f t="shared" si="3"/>
        <v>0</v>
      </c>
      <c r="F60" s="3">
        <f t="shared" si="3"/>
        <v>109037.40000000001</v>
      </c>
      <c r="G60" s="3">
        <f t="shared" si="3"/>
        <v>140474.88</v>
      </c>
      <c r="H60" s="3">
        <f t="shared" si="3"/>
        <v>707038</v>
      </c>
      <c r="I60" s="3">
        <f t="shared" si="3"/>
        <v>0</v>
      </c>
      <c r="J60" s="3">
        <f t="shared" si="3"/>
        <v>0</v>
      </c>
      <c r="K60" s="3">
        <f t="shared" si="3"/>
        <v>1173724.71</v>
      </c>
    </row>
    <row r="61" spans="1:11" x14ac:dyDescent="0.3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12" t="s">
        <v>29</v>
      </c>
      <c r="B62" s="23"/>
      <c r="C62" s="23"/>
      <c r="D62" s="23"/>
      <c r="E62" s="23"/>
      <c r="F62" s="23"/>
      <c r="G62" s="23"/>
      <c r="H62" s="23"/>
      <c r="I62" s="23"/>
      <c r="J62" s="23"/>
      <c r="K62" s="4">
        <f>SUM(B62:J62)</f>
        <v>0</v>
      </c>
    </row>
    <row r="63" spans="1:11" x14ac:dyDescent="0.3">
      <c r="A63" s="12" t="s">
        <v>61</v>
      </c>
      <c r="B63" s="23"/>
      <c r="C63" s="23"/>
      <c r="D63" s="23"/>
      <c r="E63" s="23"/>
      <c r="F63" s="23"/>
      <c r="G63" s="23"/>
      <c r="H63" s="23"/>
      <c r="I63" s="23"/>
      <c r="J63" s="23"/>
      <c r="K63" s="4">
        <f>SUM(B63:J63)</f>
        <v>0</v>
      </c>
    </row>
    <row r="64" spans="1:11" x14ac:dyDescent="0.3">
      <c r="A64" s="12" t="s">
        <v>30</v>
      </c>
      <c r="B64" s="23"/>
      <c r="C64" s="23"/>
      <c r="D64" s="23"/>
      <c r="E64" s="23"/>
      <c r="F64" s="23"/>
      <c r="G64" s="23"/>
      <c r="H64" s="23"/>
      <c r="I64" s="23"/>
      <c r="J64" s="23"/>
      <c r="K64" s="4">
        <f>SUM(B64:J64)</f>
        <v>0</v>
      </c>
    </row>
    <row r="65" spans="1:11" x14ac:dyDescent="0.3">
      <c r="A65" s="1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4">
        <f>SUM(B65:J65)</f>
        <v>0</v>
      </c>
    </row>
    <row r="66" spans="1:11" x14ac:dyDescent="0.3">
      <c r="A66" s="12" t="s">
        <v>31</v>
      </c>
      <c r="B66" s="23"/>
      <c r="C66" s="23"/>
      <c r="D66" s="23"/>
      <c r="E66" s="29"/>
      <c r="F66" s="29"/>
      <c r="G66" s="29"/>
      <c r="H66" s="23"/>
      <c r="I66" s="29"/>
      <c r="J66" s="29"/>
      <c r="K66" s="4">
        <f>SUM(B66:J66)</f>
        <v>0</v>
      </c>
    </row>
    <row r="67" spans="1:11" x14ac:dyDescent="0.3">
      <c r="A67" s="22" t="s">
        <v>32</v>
      </c>
      <c r="B67" s="11"/>
      <c r="C67" s="11"/>
      <c r="D67" s="11"/>
      <c r="E67" s="11"/>
      <c r="F67" s="28"/>
      <c r="G67" s="28"/>
      <c r="H67" s="28"/>
      <c r="I67" s="28"/>
      <c r="J67" s="28"/>
      <c r="K67" s="4">
        <f>SUM(F67:J67)</f>
        <v>0</v>
      </c>
    </row>
    <row r="68" spans="1:11" x14ac:dyDescent="0.3">
      <c r="A68" s="22" t="s">
        <v>289</v>
      </c>
      <c r="B68" s="11"/>
      <c r="C68" s="11"/>
      <c r="D68" s="11"/>
      <c r="E68" s="11"/>
      <c r="F68" s="28"/>
      <c r="G68" s="28"/>
      <c r="H68" s="28"/>
      <c r="I68" s="28"/>
      <c r="J68" s="28"/>
      <c r="K68" s="4">
        <f>SUM(F68:J68)</f>
        <v>0</v>
      </c>
    </row>
    <row r="69" spans="1:11" x14ac:dyDescent="0.3">
      <c r="A69" s="22" t="s">
        <v>33</v>
      </c>
      <c r="B69" s="11"/>
      <c r="C69" s="11"/>
      <c r="D69" s="11"/>
      <c r="E69" s="11"/>
      <c r="F69" s="28"/>
      <c r="G69" s="28"/>
      <c r="H69" s="28"/>
      <c r="I69" s="28"/>
      <c r="J69" s="28"/>
      <c r="K69" s="4">
        <f>SUM(F69:J69)</f>
        <v>0</v>
      </c>
    </row>
    <row r="70" spans="1:11" x14ac:dyDescent="0.3">
      <c r="A70" s="22" t="s">
        <v>34</v>
      </c>
      <c r="B70" s="17"/>
      <c r="C70" s="17"/>
      <c r="D70" s="17"/>
      <c r="E70" s="36"/>
      <c r="F70" s="31"/>
      <c r="G70" s="31"/>
      <c r="H70" s="31"/>
      <c r="I70" s="31"/>
      <c r="J70" s="31"/>
      <c r="K70" s="3">
        <f>SUM(F70:J70)</f>
        <v>0</v>
      </c>
    </row>
    <row r="71" spans="1:11" x14ac:dyDescent="0.3">
      <c r="A71" t="s">
        <v>63</v>
      </c>
      <c r="B71" s="3">
        <f>+B37-B60+B62-B63+B64+B65+B66</f>
        <v>-3449.8199999999488</v>
      </c>
      <c r="C71" s="3">
        <f>+C37-C60+C62-C63+C64+C65+C66</f>
        <v>0</v>
      </c>
      <c r="D71" s="3">
        <f>+D37-D60+D62-D63+D64+D65+D66</f>
        <v>0</v>
      </c>
      <c r="E71" s="3">
        <f>+E37-E60+E62-E63+E64+E65+E66</f>
        <v>0</v>
      </c>
      <c r="F71" s="3">
        <f t="shared" ref="F71:K71" si="4">+F37-F60+F62-F63+F64+F65+F66+F67-F68-F69-F70</f>
        <v>-64586.020000000011</v>
      </c>
      <c r="G71" s="3">
        <f t="shared" si="4"/>
        <v>-109037.28</v>
      </c>
      <c r="H71" s="3">
        <f>+H37-H60+H62-H63+H64+H65+H66+H67-H68-H69-H70</f>
        <v>252156</v>
      </c>
      <c r="I71" s="3">
        <f t="shared" si="4"/>
        <v>18930.060000000001</v>
      </c>
      <c r="J71" s="3">
        <f t="shared" si="4"/>
        <v>136.5</v>
      </c>
      <c r="K71" s="3">
        <f t="shared" si="4"/>
        <v>94149.440000000177</v>
      </c>
    </row>
    <row r="72" spans="1:1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7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7" t="s">
        <v>290</v>
      </c>
      <c r="B74" s="23">
        <v>605236.71</v>
      </c>
      <c r="C74" s="23"/>
      <c r="D74" s="23"/>
      <c r="E74" s="23"/>
      <c r="F74" s="23">
        <v>6057.31</v>
      </c>
      <c r="G74" s="23">
        <v>-63110.79</v>
      </c>
      <c r="H74" s="23">
        <v>0</v>
      </c>
      <c r="I74" s="23">
        <v>0</v>
      </c>
      <c r="J74" s="23">
        <v>0</v>
      </c>
      <c r="K74" s="4">
        <f>SUM(B74:J74)</f>
        <v>548183.23</v>
      </c>
    </row>
    <row r="75" spans="1:11" x14ac:dyDescent="0.3">
      <c r="A75" s="8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t="s">
        <v>291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25"/>
      <c r="B77" s="23"/>
      <c r="C77" s="23"/>
      <c r="D77" s="23"/>
      <c r="E77" s="23"/>
      <c r="F77" s="23"/>
      <c r="G77" s="23"/>
      <c r="H77" s="23"/>
      <c r="I77" s="23"/>
      <c r="J77" s="23"/>
      <c r="K77" s="4">
        <f>SUM(B77:J77)</f>
        <v>0</v>
      </c>
    </row>
    <row r="78" spans="1:11" x14ac:dyDescent="0.3">
      <c r="A78" s="25"/>
      <c r="B78" s="23"/>
      <c r="C78" s="23"/>
      <c r="D78" s="23"/>
      <c r="E78" s="23"/>
      <c r="F78" s="23"/>
      <c r="G78" s="23"/>
      <c r="H78" s="23"/>
      <c r="I78" s="23"/>
      <c r="J78" s="23"/>
      <c r="K78" s="4">
        <f>SUM(B78:J78)</f>
        <v>0</v>
      </c>
    </row>
    <row r="79" spans="1:11" x14ac:dyDescent="0.3">
      <c r="A79" s="25"/>
      <c r="B79" s="23"/>
      <c r="C79" s="23"/>
      <c r="D79" s="23"/>
      <c r="E79" s="23"/>
      <c r="F79" s="23"/>
      <c r="G79" s="23"/>
      <c r="H79" s="23"/>
      <c r="I79" s="23"/>
      <c r="J79" s="23"/>
      <c r="K79" s="4">
        <f>SUM(B79:J79)</f>
        <v>0</v>
      </c>
    </row>
    <row r="80" spans="1:11" x14ac:dyDescent="0.3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3">
      <c r="A82" t="s">
        <v>292</v>
      </c>
      <c r="B82" s="3">
        <f t="shared" ref="B82:K82" si="5">+B74+B77+B78+B79</f>
        <v>605236.71</v>
      </c>
      <c r="C82" s="3">
        <f t="shared" si="5"/>
        <v>0</v>
      </c>
      <c r="D82" s="3">
        <f t="shared" si="5"/>
        <v>0</v>
      </c>
      <c r="E82" s="3">
        <f t="shared" si="5"/>
        <v>0</v>
      </c>
      <c r="F82" s="3">
        <f t="shared" si="5"/>
        <v>6057.31</v>
      </c>
      <c r="G82" s="3">
        <f t="shared" si="5"/>
        <v>-63110.79</v>
      </c>
      <c r="H82" s="3">
        <f t="shared" si="5"/>
        <v>0</v>
      </c>
      <c r="I82" s="3">
        <f t="shared" si="5"/>
        <v>0</v>
      </c>
      <c r="J82" s="3">
        <f t="shared" si="5"/>
        <v>0</v>
      </c>
      <c r="K82" s="3">
        <f t="shared" si="5"/>
        <v>548183.23</v>
      </c>
    </row>
    <row r="83" spans="1:11" x14ac:dyDescent="0.3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t="s">
        <v>35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" thickBot="1" x14ac:dyDescent="0.35">
      <c r="A85" s="10">
        <f>'Start Here'!B5</f>
        <v>46022</v>
      </c>
      <c r="B85" s="5">
        <f t="shared" ref="B85:J85" si="6">+B82+B71</f>
        <v>601786.89</v>
      </c>
      <c r="C85" s="5">
        <f t="shared" si="6"/>
        <v>0</v>
      </c>
      <c r="D85" s="5">
        <f t="shared" si="6"/>
        <v>0</v>
      </c>
      <c r="E85" s="5">
        <f t="shared" si="6"/>
        <v>0</v>
      </c>
      <c r="F85" s="5">
        <f t="shared" si="6"/>
        <v>-58528.710000000014</v>
      </c>
      <c r="G85" s="5">
        <f t="shared" si="6"/>
        <v>-172148.07</v>
      </c>
      <c r="H85" s="5">
        <f t="shared" si="6"/>
        <v>252156</v>
      </c>
      <c r="I85" s="5">
        <f t="shared" si="6"/>
        <v>18930.060000000001</v>
      </c>
      <c r="J85" s="5">
        <f t="shared" si="6"/>
        <v>136.5</v>
      </c>
      <c r="K85" s="5">
        <f>SUM(B85:J85)</f>
        <v>642332.67000000016</v>
      </c>
    </row>
    <row r="86" spans="1:11" ht="15" thickTop="1" x14ac:dyDescent="0.3">
      <c r="A86" t="s">
        <v>64</v>
      </c>
      <c r="B86" s="1" t="str">
        <f>IF(ROUND(B85,2)=ROUND('Exhibit 1'!B19,2),"Yes","No")</f>
        <v>Yes</v>
      </c>
      <c r="C86" s="1" t="str">
        <f>IF(ROUND(C85,2)=ROUND('Exhibit 1'!C19,2),"Yes","No")</f>
        <v>Yes</v>
      </c>
      <c r="D86" s="1" t="str">
        <f>IF(ROUND(D85,2)=ROUND('Exhibit 1'!D19,2),"Yes","No")</f>
        <v>Yes</v>
      </c>
      <c r="E86" s="1" t="str">
        <f>IF(ROUND(E85,2)=ROUND('Exhibit 1'!E19,2),"Yes","No")</f>
        <v>Yes</v>
      </c>
      <c r="F86" s="1" t="str">
        <f>IF(ROUND(F85,2)=ROUND('Exhibit 1'!F19,2),"Yes","No")</f>
        <v>Yes</v>
      </c>
      <c r="G86" s="1" t="str">
        <f>IF(ROUND(G85,2)=ROUND('Exhibit 1'!G19,2),"Yes","No")</f>
        <v>Yes</v>
      </c>
      <c r="H86" s="1" t="str">
        <f>IF(ROUND(H85,2)=ROUND('Exhibit 1'!H19,2),"Yes","No")</f>
        <v>Yes</v>
      </c>
      <c r="I86" s="1" t="str">
        <f>IF(ROUND(I85,2)=ROUND('Exhibit 1'!I19,2),"Yes","No")</f>
        <v>Yes</v>
      </c>
      <c r="J86" s="1" t="str">
        <f>IF(ROUND(J85,2)=ROUND('Exhibit 1'!J19,2),"Yes","No")</f>
        <v>Yes</v>
      </c>
      <c r="K86" s="1" t="str">
        <f>IF(ROUND(K85,2)=ROUND('Exhibit 1'!K19,2),"Yes","No")</f>
        <v>Yes</v>
      </c>
    </row>
    <row r="88" spans="1:11" x14ac:dyDescent="0.3">
      <c r="H88" s="41"/>
      <c r="I88" s="41"/>
    </row>
    <row r="90" spans="1:11" x14ac:dyDescent="0.3">
      <c r="H90" s="41"/>
      <c r="I90" s="41"/>
    </row>
    <row r="110" spans="1:1" x14ac:dyDescent="0.3">
      <c r="A110" t="s">
        <v>36</v>
      </c>
    </row>
    <row r="154" spans="1:1" x14ac:dyDescent="0.3">
      <c r="A154" t="s">
        <v>37</v>
      </c>
    </row>
  </sheetData>
  <sheetProtection algorithmName="SHA-512" hashValue="WnJebzvFVLs0vvcC4qrwSoSalzgbPJiI6sCbOwAPK18y6ZzIAnodUV/hb1dXMBTrHmm9tN1GwV9InLqATdsoUA==" saltValue="TgZdGesensbVmlJusJPZFg==" spinCount="100000" sheet="1" objects="1" scenarios="1" formatCells="0" formatColumns="0" formatRows="0" selectLockedCells="1"/>
  <mergeCells count="8">
    <mergeCell ref="H88:I88"/>
    <mergeCell ref="H90:I90"/>
    <mergeCell ref="A2:K2"/>
    <mergeCell ref="A3:K3"/>
    <mergeCell ref="F7:J7"/>
    <mergeCell ref="A4:K4"/>
    <mergeCell ref="A5:K5"/>
    <mergeCell ref="A6:K6"/>
  </mergeCells>
  <pageMargins left="0.7" right="0.7" top="0.75" bottom="0.75" header="0.3" footer="0.3"/>
  <pageSetup scale="63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workbookViewId="0">
      <selection activeCell="B12" sqref="B12"/>
    </sheetView>
  </sheetViews>
  <sheetFormatPr defaultRowHeight="14.4" x14ac:dyDescent="0.3"/>
  <cols>
    <col min="1" max="1" width="26.88671875" customWidth="1"/>
    <col min="2" max="6" width="15.6640625" customWidth="1"/>
  </cols>
  <sheetData>
    <row r="1" spans="1:6" x14ac:dyDescent="0.3">
      <c r="A1" s="48" t="s">
        <v>38</v>
      </c>
      <c r="B1" s="49"/>
      <c r="C1" s="49"/>
      <c r="D1" s="49"/>
      <c r="E1" s="49"/>
      <c r="F1" s="49"/>
    </row>
    <row r="2" spans="1:6" x14ac:dyDescent="0.3">
      <c r="A2" s="42" t="str">
        <f>CONCATENATE("MUNICIPALITY OF"," ",'Start Here'!B2)</f>
        <v>MUNICIPALITY OF HENRY</v>
      </c>
      <c r="B2" s="42"/>
      <c r="C2" s="42"/>
      <c r="D2" s="42"/>
      <c r="E2" s="42"/>
      <c r="F2" s="42"/>
    </row>
    <row r="3" spans="1:6" x14ac:dyDescent="0.3">
      <c r="A3" s="42" t="s">
        <v>39</v>
      </c>
      <c r="B3" s="42"/>
      <c r="C3" s="42"/>
      <c r="D3" s="42"/>
      <c r="E3" s="42"/>
      <c r="F3" s="42"/>
    </row>
    <row r="4" spans="1:6" x14ac:dyDescent="0.3">
      <c r="A4" s="42" t="str">
        <f>CONCATENATE("For the Year Ended"," ",TEXT('Start Here'!B5,"mmmm d, yyyy"))</f>
        <v>For the Year Ended December 31, 2025</v>
      </c>
      <c r="B4" s="42"/>
      <c r="C4" s="42"/>
      <c r="D4" s="42"/>
      <c r="E4" s="42"/>
      <c r="F4" s="42"/>
    </row>
    <row r="6" spans="1:6" x14ac:dyDescent="0.3">
      <c r="B6" s="43" t="s">
        <v>40</v>
      </c>
      <c r="C6" s="43"/>
      <c r="D6" s="43"/>
      <c r="E6" s="2" t="s">
        <v>41</v>
      </c>
    </row>
    <row r="7" spans="1:6" x14ac:dyDescent="0.3">
      <c r="B7" s="1" t="s">
        <v>4</v>
      </c>
      <c r="C7" s="1" t="s">
        <v>42</v>
      </c>
      <c r="D7" s="1"/>
      <c r="E7" s="1"/>
      <c r="F7" s="1"/>
    </row>
    <row r="8" spans="1:6" x14ac:dyDescent="0.3">
      <c r="B8" s="1" t="s">
        <v>43</v>
      </c>
      <c r="C8" s="1" t="s">
        <v>44</v>
      </c>
      <c r="D8" s="1"/>
      <c r="E8" s="1" t="s">
        <v>45</v>
      </c>
      <c r="F8" s="1"/>
    </row>
    <row r="9" spans="1:6" x14ac:dyDescent="0.3">
      <c r="B9" s="1" t="s">
        <v>46</v>
      </c>
      <c r="C9" s="1" t="s">
        <v>46</v>
      </c>
      <c r="D9" s="1" t="s">
        <v>47</v>
      </c>
      <c r="E9" s="1" t="s">
        <v>46</v>
      </c>
      <c r="F9" s="1" t="s">
        <v>8</v>
      </c>
    </row>
    <row r="11" spans="1:6" x14ac:dyDescent="0.3">
      <c r="A11" t="s">
        <v>65</v>
      </c>
    </row>
    <row r="12" spans="1:6" x14ac:dyDescent="0.3">
      <c r="A12" s="9">
        <f>DATE(YEAR('Start Here'!B5)-1,MONTH('Start Here'!B5),DAY('Start Here'!B5)+1)</f>
        <v>45658</v>
      </c>
      <c r="B12" s="23"/>
      <c r="C12" s="23"/>
      <c r="D12" s="23"/>
      <c r="E12" s="23"/>
      <c r="F12" s="4">
        <f>SUM(B12:E12)</f>
        <v>0</v>
      </c>
    </row>
    <row r="13" spans="1:6" x14ac:dyDescent="0.3">
      <c r="B13" s="4"/>
      <c r="C13" s="4"/>
      <c r="D13" s="4"/>
      <c r="E13" s="4"/>
      <c r="F13" s="4"/>
    </row>
    <row r="14" spans="1:6" x14ac:dyDescent="0.3">
      <c r="A14" t="s">
        <v>48</v>
      </c>
      <c r="B14" s="4"/>
      <c r="C14" s="4"/>
      <c r="D14" s="4"/>
      <c r="E14" s="4"/>
      <c r="F14" s="4"/>
    </row>
    <row r="15" spans="1:6" x14ac:dyDescent="0.3">
      <c r="A15" s="25"/>
      <c r="B15" s="23"/>
      <c r="C15" s="23"/>
      <c r="D15" s="23"/>
      <c r="E15" s="23"/>
      <c r="F15" s="4">
        <f>SUM(B15:E15)</f>
        <v>0</v>
      </c>
    </row>
    <row r="16" spans="1:6" x14ac:dyDescent="0.3">
      <c r="A16" s="25"/>
      <c r="B16" s="23"/>
      <c r="C16" s="23"/>
      <c r="D16" s="23"/>
      <c r="E16" s="23"/>
      <c r="F16" s="4">
        <f>SUM(B16:E16)</f>
        <v>0</v>
      </c>
    </row>
    <row r="17" spans="1:6" x14ac:dyDescent="0.3">
      <c r="A17" s="25"/>
      <c r="B17" s="23"/>
      <c r="C17" s="23"/>
      <c r="D17" s="23"/>
      <c r="E17" s="23"/>
      <c r="F17" s="4">
        <f>SUM(B17:E17)</f>
        <v>0</v>
      </c>
    </row>
    <row r="18" spans="1:6" x14ac:dyDescent="0.3">
      <c r="B18" s="4"/>
      <c r="C18" s="4"/>
      <c r="D18" s="4"/>
      <c r="E18" s="4"/>
      <c r="F18" s="4"/>
    </row>
    <row r="19" spans="1:6" x14ac:dyDescent="0.3">
      <c r="A19" t="s">
        <v>49</v>
      </c>
      <c r="B19" s="23"/>
      <c r="C19" s="23"/>
      <c r="D19" s="23"/>
      <c r="E19" s="23"/>
      <c r="F19" s="4">
        <f>SUM(B19:E19)</f>
        <v>0</v>
      </c>
    </row>
    <row r="20" spans="1:6" x14ac:dyDescent="0.3">
      <c r="B20" s="4"/>
      <c r="C20" s="4"/>
      <c r="D20" s="4"/>
      <c r="E20" s="4"/>
      <c r="F20" s="4"/>
    </row>
    <row r="21" spans="1:6" x14ac:dyDescent="0.3">
      <c r="A21" t="s">
        <v>50</v>
      </c>
      <c r="B21" s="3"/>
      <c r="C21" s="3"/>
      <c r="D21" s="3"/>
      <c r="E21" s="3"/>
      <c r="F21" s="3"/>
    </row>
    <row r="22" spans="1:6" ht="15" thickBot="1" x14ac:dyDescent="0.35">
      <c r="A22" s="10">
        <f>'Start Here'!B5</f>
        <v>46022</v>
      </c>
      <c r="B22" s="5">
        <f>+B12+B15+B16+B17-B19</f>
        <v>0</v>
      </c>
      <c r="C22" s="5">
        <f>+C12+C15+C16+C17-C19</f>
        <v>0</v>
      </c>
      <c r="D22" s="5">
        <f>+D12+D15+D16+D17-D19</f>
        <v>0</v>
      </c>
      <c r="E22" s="5">
        <f>+E12+E15+E16+E17-E19</f>
        <v>0</v>
      </c>
      <c r="F22" s="5">
        <f>+F12+F15+F16+F17-F19</f>
        <v>0</v>
      </c>
    </row>
    <row r="23" spans="1:6" ht="15" thickTop="1" x14ac:dyDescent="0.3">
      <c r="B23" s="6">
        <v>-23101</v>
      </c>
      <c r="C23" s="6">
        <v>-23103</v>
      </c>
      <c r="D23" s="6">
        <v>-23700</v>
      </c>
      <c r="E23" s="6">
        <v>-23102</v>
      </c>
    </row>
    <row r="25" spans="1:6" x14ac:dyDescent="0.3">
      <c r="A25" t="s">
        <v>51</v>
      </c>
    </row>
  </sheetData>
  <sheetProtection algorithmName="SHA-512" hashValue="mFKkb988/gT1zyiBYXJCWXwTBeL9j9roZL0hNxyk6w2oXiNi93Sizr6RsB8zytTBu4IudMni0/OcV/AxCwhukQ==" saltValue="Kv4xVT2NfcrJlBr/JVhmKw==" spinCount="100000" sheet="1" objects="1" scenarios="1" formatCells="0" formatColumns="0" formatRows="0" selectLockedCells="1"/>
  <mergeCells count="5">
    <mergeCell ref="A1:F1"/>
    <mergeCell ref="A2:F2"/>
    <mergeCell ref="A3:F3"/>
    <mergeCell ref="A4:F4"/>
    <mergeCell ref="B6:D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5"/>
  <sheetViews>
    <sheetView workbookViewId="0">
      <selection activeCell="A2" sqref="A2"/>
    </sheetView>
  </sheetViews>
  <sheetFormatPr defaultRowHeight="14.4" x14ac:dyDescent="0.3"/>
  <cols>
    <col min="1" max="1" width="14" style="16" bestFit="1" customWidth="1"/>
    <col min="2" max="2" width="13.33203125" style="16" bestFit="1" customWidth="1"/>
    <col min="3" max="3" width="10.109375" style="16" bestFit="1" customWidth="1"/>
    <col min="4" max="4" width="16" style="16" bestFit="1" customWidth="1"/>
    <col min="5" max="5" width="14.5546875" style="4" bestFit="1" customWidth="1"/>
    <col min="6" max="7" width="10.6640625" style="15" bestFit="1" customWidth="1"/>
    <col min="8" max="8" width="17.6640625" bestFit="1" customWidth="1"/>
    <col min="11" max="11" width="17.44140625" customWidth="1"/>
    <col min="12" max="12" width="16.88671875" customWidth="1"/>
  </cols>
  <sheetData>
    <row r="1" spans="1:13" x14ac:dyDescent="0.3">
      <c r="A1" s="13" t="s">
        <v>66</v>
      </c>
      <c r="B1" s="13" t="s">
        <v>67</v>
      </c>
      <c r="C1" s="13" t="s">
        <v>68</v>
      </c>
      <c r="D1" s="13" t="s">
        <v>69</v>
      </c>
      <c r="E1" s="14" t="s">
        <v>70</v>
      </c>
      <c r="F1" s="13" t="s">
        <v>71</v>
      </c>
      <c r="G1" s="13" t="s">
        <v>72</v>
      </c>
      <c r="H1" s="13" t="s">
        <v>73</v>
      </c>
      <c r="K1" s="50" t="s">
        <v>275</v>
      </c>
      <c r="L1" s="50"/>
      <c r="M1" s="50"/>
    </row>
    <row r="2" spans="1:13" x14ac:dyDescent="0.3">
      <c r="A2">
        <f>VLOOKUP('Start Here'!$B$2,EntityNumber,2,FALSE)</f>
        <v>630258</v>
      </c>
      <c r="B2" s="16">
        <f>YEAR('Start Here'!$B$5)</f>
        <v>2025</v>
      </c>
      <c r="C2" s="16">
        <v>100</v>
      </c>
      <c r="D2" s="16">
        <v>10100</v>
      </c>
      <c r="E2" s="4">
        <f>'Exhibit 1'!B19</f>
        <v>601786.8899999999</v>
      </c>
      <c r="F2" s="15">
        <v>45444</v>
      </c>
      <c r="G2" s="15">
        <f ca="1">NOW()</f>
        <v>46119.542756365743</v>
      </c>
      <c r="H2" s="7" t="b">
        <v>1</v>
      </c>
      <c r="K2" s="1" t="s">
        <v>276</v>
      </c>
      <c r="L2" s="1" t="s">
        <v>277</v>
      </c>
      <c r="M2" s="1" t="s">
        <v>278</v>
      </c>
    </row>
    <row r="3" spans="1:13" x14ac:dyDescent="0.3">
      <c r="A3">
        <f>VLOOKUP('Start Here'!$B$2,EntityNumber,2,FALSE)</f>
        <v>630258</v>
      </c>
      <c r="B3" s="16">
        <f>YEAR('Start Here'!$B$5)</f>
        <v>2025</v>
      </c>
      <c r="C3" s="16">
        <v>250</v>
      </c>
      <c r="D3" s="16">
        <v>10100</v>
      </c>
      <c r="E3" s="4">
        <f>'Exhibit 1'!C19+'Exhibit 1'!D19+'Exhibit 1'!E19</f>
        <v>0</v>
      </c>
      <c r="F3" s="15">
        <f>$F$2</f>
        <v>45444</v>
      </c>
      <c r="G3" s="15">
        <f ca="1">NOW()</f>
        <v>46119.542756365743</v>
      </c>
      <c r="H3" s="7" t="b">
        <v>1</v>
      </c>
      <c r="K3" s="4">
        <f>SUM(E2:E105)</f>
        <v>3083931.5299999993</v>
      </c>
      <c r="L3" s="4">
        <f>+'Exhibit 1'!K19+'Exhibit 2'!K37+'Exhibit 2'!K60+'Exhibit 2'!K62+'Exhibit 2'!K63+'Exhibit 2'!K64+'Exhibit 2'!K65+'Exhibit 2'!K66+'Exhibit 2'!K67+'Exhibit 2'!K69+'Exhibit 2'!K70+'Exhibit 3'!F22</f>
        <v>3083931.5300000003</v>
      </c>
      <c r="M3" s="1" t="str">
        <f>IF(K3=L3,"Yes","No")</f>
        <v>Yes</v>
      </c>
    </row>
    <row r="4" spans="1:13" x14ac:dyDescent="0.3">
      <c r="A4">
        <f>VLOOKUP('Start Here'!$B$2,EntityNumber,2,FALSE)</f>
        <v>630258</v>
      </c>
      <c r="B4" s="16">
        <f>YEAR('Start Here'!$B$5)</f>
        <v>2025</v>
      </c>
      <c r="C4" s="16">
        <v>600</v>
      </c>
      <c r="D4" s="16">
        <v>10100</v>
      </c>
      <c r="E4" s="4">
        <f>+'Exhibit 1'!F19+'Exhibit 1'!G19+'Exhibit 1'!H19+'Exhibit 1'!I19+'Exhibit 1'!J19</f>
        <v>40545.78</v>
      </c>
      <c r="F4" s="15">
        <f t="shared" ref="F4:F67" si="0">$F$2</f>
        <v>45444</v>
      </c>
      <c r="G4" s="15">
        <f t="shared" ref="G4:G67" ca="1" si="1">NOW()</f>
        <v>46119.542756365743</v>
      </c>
      <c r="H4" s="7" t="b">
        <v>1</v>
      </c>
    </row>
    <row r="5" spans="1:13" x14ac:dyDescent="0.3">
      <c r="A5">
        <f>VLOOKUP('Start Here'!$B$2,EntityNumber,2,FALSE)</f>
        <v>630258</v>
      </c>
      <c r="B5" s="16">
        <f>YEAR('Start Here'!$B$5)</f>
        <v>2025</v>
      </c>
      <c r="C5" s="16">
        <v>100</v>
      </c>
      <c r="D5" s="16">
        <v>31100</v>
      </c>
      <c r="E5" s="4">
        <f>'Exhibit 2'!B11</f>
        <v>36372.86</v>
      </c>
      <c r="F5" s="15">
        <f t="shared" si="0"/>
        <v>45444</v>
      </c>
      <c r="G5" s="15">
        <f t="shared" ca="1" si="1"/>
        <v>46119.542756365743</v>
      </c>
      <c r="H5" s="7" t="b">
        <v>1</v>
      </c>
      <c r="K5" t="s">
        <v>293</v>
      </c>
    </row>
    <row r="6" spans="1:13" x14ac:dyDescent="0.3">
      <c r="A6">
        <f>VLOOKUP('Start Here'!$B$2,EntityNumber,2,FALSE)</f>
        <v>630258</v>
      </c>
      <c r="B6" s="16">
        <f>YEAR('Start Here'!$B$5)</f>
        <v>2025</v>
      </c>
      <c r="C6" s="16">
        <v>100</v>
      </c>
      <c r="D6" s="16">
        <v>31300</v>
      </c>
      <c r="E6" s="4">
        <f>'Exhibit 2'!B12</f>
        <v>89827.11</v>
      </c>
      <c r="F6" s="15">
        <f t="shared" si="0"/>
        <v>45444</v>
      </c>
      <c r="G6" s="15">
        <f t="shared" ca="1" si="1"/>
        <v>46119.542756365743</v>
      </c>
      <c r="H6" s="7" t="b">
        <v>1</v>
      </c>
    </row>
    <row r="7" spans="1:13" x14ac:dyDescent="0.3">
      <c r="A7">
        <f>VLOOKUP('Start Here'!$B$2,EntityNumber,2,FALSE)</f>
        <v>630258</v>
      </c>
      <c r="B7" s="16">
        <f>YEAR('Start Here'!$B$5)</f>
        <v>2025</v>
      </c>
      <c r="C7" s="16">
        <v>100</v>
      </c>
      <c r="D7" s="16">
        <v>31900</v>
      </c>
      <c r="E7" s="4">
        <f>'Exhibit 2'!B13</f>
        <v>144.77000000000001</v>
      </c>
      <c r="F7" s="15">
        <f t="shared" si="0"/>
        <v>45444</v>
      </c>
      <c r="G7" s="15">
        <f t="shared" ca="1" si="1"/>
        <v>46119.542756365743</v>
      </c>
      <c r="H7" s="7" t="b">
        <v>1</v>
      </c>
    </row>
    <row r="8" spans="1:13" x14ac:dyDescent="0.3">
      <c r="A8">
        <f>VLOOKUP('Start Here'!$B$2,EntityNumber,2,FALSE)</f>
        <v>630258</v>
      </c>
      <c r="B8" s="16">
        <f>YEAR('Start Here'!$B$5)</f>
        <v>2025</v>
      </c>
      <c r="C8" s="16">
        <v>100</v>
      </c>
      <c r="D8" s="16">
        <v>32000</v>
      </c>
      <c r="E8" s="4">
        <f>'Exhibit 2'!B14</f>
        <v>780</v>
      </c>
      <c r="F8" s="15">
        <f t="shared" si="0"/>
        <v>45444</v>
      </c>
      <c r="G8" s="15">
        <f t="shared" ca="1" si="1"/>
        <v>46119.542756365743</v>
      </c>
      <c r="H8" s="7" t="b">
        <v>1</v>
      </c>
    </row>
    <row r="9" spans="1:13" x14ac:dyDescent="0.3">
      <c r="A9">
        <f>VLOOKUP('Start Here'!$B$2,EntityNumber,2,FALSE)</f>
        <v>630258</v>
      </c>
      <c r="B9" s="16">
        <f>YEAR('Start Here'!$B$5)</f>
        <v>2025</v>
      </c>
      <c r="C9" s="16">
        <v>100</v>
      </c>
      <c r="D9" s="16">
        <v>33100</v>
      </c>
      <c r="E9" s="4">
        <f>'Exhibit 2'!B15</f>
        <v>0</v>
      </c>
      <c r="F9" s="15">
        <f t="shared" si="0"/>
        <v>45444</v>
      </c>
      <c r="G9" s="15">
        <f t="shared" ca="1" si="1"/>
        <v>46119.542756365743</v>
      </c>
      <c r="H9" s="7" t="b">
        <v>1</v>
      </c>
    </row>
    <row r="10" spans="1:13" x14ac:dyDescent="0.3">
      <c r="A10">
        <f>VLOOKUP('Start Here'!$B$2,EntityNumber,2,FALSE)</f>
        <v>630258</v>
      </c>
      <c r="B10" s="16">
        <f>YEAR('Start Here'!$B$5)</f>
        <v>2025</v>
      </c>
      <c r="C10" s="16">
        <v>100</v>
      </c>
      <c r="D10" s="16">
        <v>33501</v>
      </c>
      <c r="E10" s="4">
        <f>'Exhibit 2'!B16</f>
        <v>422.38</v>
      </c>
      <c r="F10" s="15">
        <f t="shared" si="0"/>
        <v>45444</v>
      </c>
      <c r="G10" s="15">
        <f t="shared" ca="1" si="1"/>
        <v>46119.542756365743</v>
      </c>
      <c r="H10" s="7" t="b">
        <v>1</v>
      </c>
    </row>
    <row r="11" spans="1:13" x14ac:dyDescent="0.3">
      <c r="A11">
        <f>VLOOKUP('Start Here'!$B$2,EntityNumber,2,FALSE)</f>
        <v>630258</v>
      </c>
      <c r="B11" s="16">
        <f>YEAR('Start Here'!$B$5)</f>
        <v>2025</v>
      </c>
      <c r="C11" s="16">
        <v>100</v>
      </c>
      <c r="D11" s="16">
        <v>33502</v>
      </c>
      <c r="E11" s="4">
        <f>'Exhibit 2'!B17</f>
        <v>598.1</v>
      </c>
      <c r="F11" s="15">
        <f t="shared" si="0"/>
        <v>45444</v>
      </c>
      <c r="G11" s="15">
        <f t="shared" ca="1" si="1"/>
        <v>46119.542756365743</v>
      </c>
      <c r="H11" s="7" t="b">
        <v>1</v>
      </c>
    </row>
    <row r="12" spans="1:13" x14ac:dyDescent="0.3">
      <c r="A12">
        <f>VLOOKUP('Start Here'!$B$2,EntityNumber,2,FALSE)</f>
        <v>630258</v>
      </c>
      <c r="B12" s="16">
        <f>YEAR('Start Here'!$B$5)</f>
        <v>2025</v>
      </c>
      <c r="C12" s="16">
        <v>100</v>
      </c>
      <c r="D12" s="16">
        <v>33503</v>
      </c>
      <c r="E12" s="4">
        <f>'Exhibit 2'!B18</f>
        <v>1709.72</v>
      </c>
      <c r="F12" s="15">
        <f t="shared" si="0"/>
        <v>45444</v>
      </c>
      <c r="G12" s="15">
        <f t="shared" ca="1" si="1"/>
        <v>46119.542756365743</v>
      </c>
      <c r="H12" s="7" t="b">
        <v>1</v>
      </c>
    </row>
    <row r="13" spans="1:13" x14ac:dyDescent="0.3">
      <c r="A13">
        <f>VLOOKUP('Start Here'!$B$2,EntityNumber,2,FALSE)</f>
        <v>630258</v>
      </c>
      <c r="B13" s="16">
        <f>YEAR('Start Here'!$B$5)</f>
        <v>2025</v>
      </c>
      <c r="C13" s="16">
        <v>100</v>
      </c>
      <c r="D13" s="16">
        <v>33504</v>
      </c>
      <c r="E13" s="4">
        <f>'Exhibit 2'!B19</f>
        <v>4592.3500000000004</v>
      </c>
      <c r="F13" s="15">
        <f t="shared" si="0"/>
        <v>45444</v>
      </c>
      <c r="G13" s="15">
        <f t="shared" ca="1" si="1"/>
        <v>46119.542756365743</v>
      </c>
      <c r="H13" s="7" t="b">
        <v>1</v>
      </c>
    </row>
    <row r="14" spans="1:13" x14ac:dyDescent="0.3">
      <c r="A14">
        <f>VLOOKUP('Start Here'!$B$2,EntityNumber,2,FALSE)</f>
        <v>630258</v>
      </c>
      <c r="B14" s="16">
        <f>YEAR('Start Here'!$B$5)</f>
        <v>2025</v>
      </c>
      <c r="C14" s="16">
        <v>100</v>
      </c>
      <c r="D14" s="16">
        <v>33506</v>
      </c>
      <c r="E14" s="4">
        <f>'Exhibit 2'!B20</f>
        <v>0</v>
      </c>
      <c r="F14" s="15">
        <f t="shared" si="0"/>
        <v>45444</v>
      </c>
      <c r="G14" s="15">
        <f t="shared" ca="1" si="1"/>
        <v>46119.542756365743</v>
      </c>
      <c r="H14" s="7" t="b">
        <v>1</v>
      </c>
    </row>
    <row r="15" spans="1:13" x14ac:dyDescent="0.3">
      <c r="A15">
        <f>VLOOKUP('Start Here'!$B$2,EntityNumber,2,FALSE)</f>
        <v>630258</v>
      </c>
      <c r="B15" s="16">
        <f>YEAR('Start Here'!$B$5)</f>
        <v>2025</v>
      </c>
      <c r="C15" s="16">
        <v>100</v>
      </c>
      <c r="D15" s="16">
        <v>33508</v>
      </c>
      <c r="E15" s="4">
        <f>'Exhibit 2'!B21</f>
        <v>13020.88</v>
      </c>
      <c r="F15" s="15">
        <f t="shared" si="0"/>
        <v>45444</v>
      </c>
      <c r="G15" s="15">
        <f t="shared" ca="1" si="1"/>
        <v>46119.542756365743</v>
      </c>
      <c r="H15" s="7" t="b">
        <v>1</v>
      </c>
    </row>
    <row r="16" spans="1:13" x14ac:dyDescent="0.3">
      <c r="A16">
        <f>VLOOKUP('Start Here'!$B$2,EntityNumber,2,FALSE)</f>
        <v>630258</v>
      </c>
      <c r="B16" s="16">
        <f>YEAR('Start Here'!$B$5)</f>
        <v>2025</v>
      </c>
      <c r="C16" s="16">
        <v>100</v>
      </c>
      <c r="D16" s="16">
        <v>33801</v>
      </c>
      <c r="E16" s="4">
        <f>'Exhibit 2'!B22</f>
        <v>0</v>
      </c>
      <c r="F16" s="15">
        <f t="shared" si="0"/>
        <v>45444</v>
      </c>
      <c r="G16" s="15">
        <f t="shared" ca="1" si="1"/>
        <v>46119.542756365743</v>
      </c>
      <c r="H16" s="7" t="b">
        <v>1</v>
      </c>
    </row>
    <row r="17" spans="1:8" x14ac:dyDescent="0.3">
      <c r="A17">
        <f>VLOOKUP('Start Here'!$B$2,EntityNumber,2,FALSE)</f>
        <v>630258</v>
      </c>
      <c r="B17" s="16">
        <f>YEAR('Start Here'!$B$5)</f>
        <v>2025</v>
      </c>
      <c r="C17" s="16">
        <v>100</v>
      </c>
      <c r="D17" s="16">
        <v>33802</v>
      </c>
      <c r="E17" s="4">
        <f>'Exhibit 2'!B23</f>
        <v>0</v>
      </c>
      <c r="F17" s="15">
        <f t="shared" si="0"/>
        <v>45444</v>
      </c>
      <c r="G17" s="15">
        <f t="shared" ca="1" si="1"/>
        <v>46119.542756365743</v>
      </c>
      <c r="H17" s="7" t="b">
        <v>1</v>
      </c>
    </row>
    <row r="18" spans="1:8" x14ac:dyDescent="0.3">
      <c r="A18">
        <f>VLOOKUP('Start Here'!$B$2,EntityNumber,2,FALSE)</f>
        <v>630258</v>
      </c>
      <c r="B18" s="16">
        <f>YEAR('Start Here'!$B$5)</f>
        <v>2025</v>
      </c>
      <c r="C18" s="16">
        <v>100</v>
      </c>
      <c r="D18" s="16">
        <v>33803</v>
      </c>
      <c r="E18" s="4">
        <f>'Exhibit 2'!B24</f>
        <v>204.5</v>
      </c>
      <c r="F18" s="15">
        <f t="shared" si="0"/>
        <v>45444</v>
      </c>
      <c r="G18" s="15">
        <f t="shared" ca="1" si="1"/>
        <v>46119.542756365743</v>
      </c>
      <c r="H18" s="7" t="b">
        <v>1</v>
      </c>
    </row>
    <row r="19" spans="1:8" x14ac:dyDescent="0.3">
      <c r="A19">
        <f>VLOOKUP('Start Here'!$B$2,EntityNumber,2,FALSE)</f>
        <v>630258</v>
      </c>
      <c r="B19" s="16">
        <f>YEAR('Start Here'!$B$5)</f>
        <v>2025</v>
      </c>
      <c r="C19" s="16">
        <v>100</v>
      </c>
      <c r="D19" s="16">
        <v>33900</v>
      </c>
      <c r="E19" s="4">
        <f>'Exhibit 2'!B25</f>
        <v>0</v>
      </c>
      <c r="F19" s="15">
        <f t="shared" si="0"/>
        <v>45444</v>
      </c>
      <c r="G19" s="15">
        <f t="shared" ca="1" si="1"/>
        <v>46119.542756365743</v>
      </c>
      <c r="H19" s="7" t="b">
        <v>1</v>
      </c>
    </row>
    <row r="20" spans="1:8" x14ac:dyDescent="0.3">
      <c r="A20">
        <f>VLOOKUP('Start Here'!$B$2,EntityNumber,2,FALSE)</f>
        <v>630258</v>
      </c>
      <c r="B20" s="16">
        <f>YEAR('Start Here'!$B$5)</f>
        <v>2025</v>
      </c>
      <c r="C20" s="16">
        <v>100</v>
      </c>
      <c r="D20" s="16">
        <v>34100</v>
      </c>
      <c r="E20" s="4">
        <f>'Exhibit 2'!B26</f>
        <v>26409.3</v>
      </c>
      <c r="F20" s="15">
        <f t="shared" si="0"/>
        <v>45444</v>
      </c>
      <c r="G20" s="15">
        <f t="shared" ca="1" si="1"/>
        <v>46119.542756365743</v>
      </c>
      <c r="H20" s="7" t="b">
        <v>1</v>
      </c>
    </row>
    <row r="21" spans="1:8" x14ac:dyDescent="0.3">
      <c r="A21">
        <f>VLOOKUP('Start Here'!$B$2,EntityNumber,2,FALSE)</f>
        <v>630258</v>
      </c>
      <c r="B21" s="16">
        <f>YEAR('Start Here'!$B$5)</f>
        <v>2025</v>
      </c>
      <c r="C21" s="16">
        <v>100</v>
      </c>
      <c r="D21" s="16">
        <v>35100</v>
      </c>
      <c r="E21" s="4">
        <f>'Exhibit 2'!B27</f>
        <v>0</v>
      </c>
      <c r="F21" s="15">
        <f t="shared" si="0"/>
        <v>45444</v>
      </c>
      <c r="G21" s="15">
        <f t="shared" ca="1" si="1"/>
        <v>46119.542756365743</v>
      </c>
      <c r="H21" s="7" t="b">
        <v>1</v>
      </c>
    </row>
    <row r="22" spans="1:8" x14ac:dyDescent="0.3">
      <c r="A22">
        <f>VLOOKUP('Start Here'!$B$2,EntityNumber,2,FALSE)</f>
        <v>630258</v>
      </c>
      <c r="B22" s="16">
        <f>YEAR('Start Here'!$B$5)</f>
        <v>2025</v>
      </c>
      <c r="C22" s="16">
        <v>100</v>
      </c>
      <c r="D22" s="16">
        <v>36100</v>
      </c>
      <c r="E22" s="4">
        <f>'Exhibit 2'!B28</f>
        <v>2052.38</v>
      </c>
      <c r="F22" s="15">
        <f t="shared" si="0"/>
        <v>45444</v>
      </c>
      <c r="G22" s="15">
        <f t="shared" ca="1" si="1"/>
        <v>46119.542756365743</v>
      </c>
      <c r="H22" s="7" t="b">
        <v>1</v>
      </c>
    </row>
    <row r="23" spans="1:8" x14ac:dyDescent="0.3">
      <c r="A23">
        <f>VLOOKUP('Start Here'!$B$2,EntityNumber,2,FALSE)</f>
        <v>630258</v>
      </c>
      <c r="B23" s="16">
        <f>YEAR('Start Here'!$B$5)</f>
        <v>2025</v>
      </c>
      <c r="C23" s="16">
        <v>100</v>
      </c>
      <c r="D23" s="16">
        <v>36200</v>
      </c>
      <c r="E23" s="4">
        <f>'Exhibit 2'!B29</f>
        <v>300</v>
      </c>
      <c r="F23" s="15">
        <f t="shared" si="0"/>
        <v>45444</v>
      </c>
      <c r="G23" s="15">
        <f t="shared" ca="1" si="1"/>
        <v>46119.542756365743</v>
      </c>
      <c r="H23" s="7" t="b">
        <v>1</v>
      </c>
    </row>
    <row r="24" spans="1:8" x14ac:dyDescent="0.3">
      <c r="A24">
        <f>VLOOKUP('Start Here'!$B$2,EntityNumber,2,FALSE)</f>
        <v>630258</v>
      </c>
      <c r="B24" s="16">
        <f>YEAR('Start Here'!$B$5)</f>
        <v>2025</v>
      </c>
      <c r="C24" s="16">
        <v>100</v>
      </c>
      <c r="D24" s="16">
        <v>36900</v>
      </c>
      <c r="E24" s="4">
        <f>'Exhibit 2'!B30</f>
        <v>37290.26</v>
      </c>
      <c r="F24" s="15">
        <f t="shared" si="0"/>
        <v>45444</v>
      </c>
      <c r="G24" s="15">
        <f t="shared" ca="1" si="1"/>
        <v>46119.542756365743</v>
      </c>
      <c r="H24" s="7" t="b">
        <v>1</v>
      </c>
    </row>
    <row r="25" spans="1:8" x14ac:dyDescent="0.3">
      <c r="A25">
        <f>VLOOKUP('Start Here'!$B$2,EntityNumber,2,FALSE)</f>
        <v>630258</v>
      </c>
      <c r="B25" s="16">
        <f>YEAR('Start Here'!$B$5)</f>
        <v>2025</v>
      </c>
      <c r="C25" s="16">
        <v>250</v>
      </c>
      <c r="D25" s="16">
        <v>31100</v>
      </c>
      <c r="E25" s="4">
        <f>'Exhibit 2'!C11+'Exhibit 2'!D11+'Exhibit 2'!E11</f>
        <v>0</v>
      </c>
      <c r="F25" s="15">
        <f t="shared" si="0"/>
        <v>45444</v>
      </c>
      <c r="G25" s="15">
        <f t="shared" ca="1" si="1"/>
        <v>46119.542756365743</v>
      </c>
      <c r="H25" s="7" t="b">
        <v>1</v>
      </c>
    </row>
    <row r="26" spans="1:8" x14ac:dyDescent="0.3">
      <c r="A26">
        <f>VLOOKUP('Start Here'!$B$2,EntityNumber,2,FALSE)</f>
        <v>630258</v>
      </c>
      <c r="B26" s="16">
        <f>YEAR('Start Here'!$B$5)</f>
        <v>2025</v>
      </c>
      <c r="C26" s="16">
        <v>250</v>
      </c>
      <c r="D26" s="16">
        <v>31300</v>
      </c>
      <c r="E26" s="4">
        <f>'Exhibit 2'!C12+'Exhibit 2'!D12+'Exhibit 2'!E12</f>
        <v>0</v>
      </c>
      <c r="F26" s="15">
        <f t="shared" si="0"/>
        <v>45444</v>
      </c>
      <c r="G26" s="15">
        <f t="shared" ca="1" si="1"/>
        <v>46119.542756365743</v>
      </c>
      <c r="H26" s="7" t="b">
        <v>1</v>
      </c>
    </row>
    <row r="27" spans="1:8" x14ac:dyDescent="0.3">
      <c r="A27">
        <f>VLOOKUP('Start Here'!$B$2,EntityNumber,2,FALSE)</f>
        <v>630258</v>
      </c>
      <c r="B27" s="16">
        <f>YEAR('Start Here'!$B$5)</f>
        <v>2025</v>
      </c>
      <c r="C27" s="16">
        <v>250</v>
      </c>
      <c r="D27" s="16">
        <v>31900</v>
      </c>
      <c r="E27" s="4">
        <f>'Exhibit 2'!C13+'Exhibit 2'!D13+'Exhibit 2'!E13</f>
        <v>0</v>
      </c>
      <c r="F27" s="15">
        <f t="shared" si="0"/>
        <v>45444</v>
      </c>
      <c r="G27" s="15">
        <f t="shared" ca="1" si="1"/>
        <v>46119.542756365743</v>
      </c>
      <c r="H27" s="7" t="b">
        <v>1</v>
      </c>
    </row>
    <row r="28" spans="1:8" x14ac:dyDescent="0.3">
      <c r="A28">
        <f>VLOOKUP('Start Here'!$B$2,EntityNumber,2,FALSE)</f>
        <v>630258</v>
      </c>
      <c r="B28" s="16">
        <f>YEAR('Start Here'!$B$5)</f>
        <v>2025</v>
      </c>
      <c r="C28" s="16">
        <v>250</v>
      </c>
      <c r="D28" s="16">
        <v>32000</v>
      </c>
      <c r="E28" s="4">
        <f>'Exhibit 2'!C14+'Exhibit 2'!D14+'Exhibit 2'!E14</f>
        <v>0</v>
      </c>
      <c r="F28" s="15">
        <f t="shared" si="0"/>
        <v>45444</v>
      </c>
      <c r="G28" s="15">
        <f t="shared" ca="1" si="1"/>
        <v>46119.542756365743</v>
      </c>
      <c r="H28" s="7" t="b">
        <v>1</v>
      </c>
    </row>
    <row r="29" spans="1:8" x14ac:dyDescent="0.3">
      <c r="A29">
        <f>VLOOKUP('Start Here'!$B$2,EntityNumber,2,FALSE)</f>
        <v>630258</v>
      </c>
      <c r="B29" s="16">
        <f>YEAR('Start Here'!$B$5)</f>
        <v>2025</v>
      </c>
      <c r="C29" s="16">
        <v>250</v>
      </c>
      <c r="D29" s="16">
        <v>33100</v>
      </c>
      <c r="E29" s="4">
        <f>'Exhibit 2'!C15+'Exhibit 2'!D15+'Exhibit 2'!E15</f>
        <v>0</v>
      </c>
      <c r="F29" s="15">
        <f t="shared" si="0"/>
        <v>45444</v>
      </c>
      <c r="G29" s="15">
        <f t="shared" ca="1" si="1"/>
        <v>46119.542756365743</v>
      </c>
      <c r="H29" s="7" t="b">
        <v>1</v>
      </c>
    </row>
    <row r="30" spans="1:8" x14ac:dyDescent="0.3">
      <c r="A30">
        <f>VLOOKUP('Start Here'!$B$2,EntityNumber,2,FALSE)</f>
        <v>630258</v>
      </c>
      <c r="B30" s="16">
        <f>YEAR('Start Here'!$B$5)</f>
        <v>2025</v>
      </c>
      <c r="C30" s="16">
        <v>250</v>
      </c>
      <c r="D30" s="16">
        <v>33501</v>
      </c>
      <c r="E30" s="4">
        <f>'Exhibit 2'!C16+'Exhibit 2'!D16+'Exhibit 2'!E16</f>
        <v>0</v>
      </c>
      <c r="F30" s="15">
        <f t="shared" si="0"/>
        <v>45444</v>
      </c>
      <c r="G30" s="15">
        <f t="shared" ca="1" si="1"/>
        <v>46119.542756365743</v>
      </c>
      <c r="H30" s="7" t="b">
        <v>1</v>
      </c>
    </row>
    <row r="31" spans="1:8" x14ac:dyDescent="0.3">
      <c r="A31">
        <f>VLOOKUP('Start Here'!$B$2,EntityNumber,2,FALSE)</f>
        <v>630258</v>
      </c>
      <c r="B31" s="16">
        <f>YEAR('Start Here'!$B$5)</f>
        <v>2025</v>
      </c>
      <c r="C31" s="16">
        <v>250</v>
      </c>
      <c r="D31" s="16">
        <v>33502</v>
      </c>
      <c r="E31" s="4">
        <f>'Exhibit 2'!C17+'Exhibit 2'!D17+'Exhibit 2'!E17</f>
        <v>0</v>
      </c>
      <c r="F31" s="15">
        <f t="shared" si="0"/>
        <v>45444</v>
      </c>
      <c r="G31" s="15">
        <f t="shared" ca="1" si="1"/>
        <v>46119.542756365743</v>
      </c>
      <c r="H31" s="7" t="b">
        <v>1</v>
      </c>
    </row>
    <row r="32" spans="1:8" x14ac:dyDescent="0.3">
      <c r="A32">
        <f>VLOOKUP('Start Here'!$B$2,EntityNumber,2,FALSE)</f>
        <v>630258</v>
      </c>
      <c r="B32" s="16">
        <f>YEAR('Start Here'!$B$5)</f>
        <v>2025</v>
      </c>
      <c r="C32" s="16">
        <v>250</v>
      </c>
      <c r="D32" s="16">
        <v>33503</v>
      </c>
      <c r="E32" s="4">
        <f>'Exhibit 2'!C18+'Exhibit 2'!D18+'Exhibit 2'!E18</f>
        <v>0</v>
      </c>
      <c r="F32" s="15">
        <f t="shared" si="0"/>
        <v>45444</v>
      </c>
      <c r="G32" s="15">
        <f t="shared" ca="1" si="1"/>
        <v>46119.542756365743</v>
      </c>
      <c r="H32" s="7" t="b">
        <v>1</v>
      </c>
    </row>
    <row r="33" spans="1:8" x14ac:dyDescent="0.3">
      <c r="A33">
        <f>VLOOKUP('Start Here'!$B$2,EntityNumber,2,FALSE)</f>
        <v>630258</v>
      </c>
      <c r="B33" s="16">
        <f>YEAR('Start Here'!$B$5)</f>
        <v>2025</v>
      </c>
      <c r="C33" s="16">
        <v>250</v>
      </c>
      <c r="D33" s="16">
        <v>33504</v>
      </c>
      <c r="E33" s="4">
        <f>'Exhibit 2'!C19+'Exhibit 2'!D19+'Exhibit 2'!E19</f>
        <v>0</v>
      </c>
      <c r="F33" s="15">
        <f t="shared" si="0"/>
        <v>45444</v>
      </c>
      <c r="G33" s="15">
        <f t="shared" ca="1" si="1"/>
        <v>46119.542756365743</v>
      </c>
      <c r="H33" s="7" t="b">
        <v>1</v>
      </c>
    </row>
    <row r="34" spans="1:8" x14ac:dyDescent="0.3">
      <c r="A34">
        <f>VLOOKUP('Start Here'!$B$2,EntityNumber,2,FALSE)</f>
        <v>630258</v>
      </c>
      <c r="B34" s="16">
        <f>YEAR('Start Here'!$B$5)</f>
        <v>2025</v>
      </c>
      <c r="C34" s="16">
        <v>250</v>
      </c>
      <c r="D34" s="16">
        <v>33506</v>
      </c>
      <c r="E34" s="4">
        <f>'Exhibit 2'!C20+'Exhibit 2'!D20+'Exhibit 2'!E20</f>
        <v>0</v>
      </c>
      <c r="F34" s="15">
        <f t="shared" si="0"/>
        <v>45444</v>
      </c>
      <c r="G34" s="15">
        <f t="shared" ca="1" si="1"/>
        <v>46119.542756365743</v>
      </c>
      <c r="H34" s="7" t="b">
        <v>1</v>
      </c>
    </row>
    <row r="35" spans="1:8" x14ac:dyDescent="0.3">
      <c r="A35">
        <f>VLOOKUP('Start Here'!$B$2,EntityNumber,2,FALSE)</f>
        <v>630258</v>
      </c>
      <c r="B35" s="16">
        <f>YEAR('Start Here'!$B$5)</f>
        <v>2025</v>
      </c>
      <c r="C35" s="16">
        <v>250</v>
      </c>
      <c r="D35" s="16">
        <v>33508</v>
      </c>
      <c r="E35" s="4">
        <f>'Exhibit 2'!C21+'Exhibit 2'!D21+'Exhibit 2'!E21</f>
        <v>0</v>
      </c>
      <c r="F35" s="15">
        <f t="shared" si="0"/>
        <v>45444</v>
      </c>
      <c r="G35" s="15">
        <f t="shared" ca="1" si="1"/>
        <v>46119.542756365743</v>
      </c>
      <c r="H35" s="7" t="b">
        <v>1</v>
      </c>
    </row>
    <row r="36" spans="1:8" x14ac:dyDescent="0.3">
      <c r="A36">
        <f>VLOOKUP('Start Here'!$B$2,EntityNumber,2,FALSE)</f>
        <v>630258</v>
      </c>
      <c r="B36" s="16">
        <f>YEAR('Start Here'!$B$5)</f>
        <v>2025</v>
      </c>
      <c r="C36" s="16">
        <v>250</v>
      </c>
      <c r="D36" s="16">
        <v>33801</v>
      </c>
      <c r="E36" s="4">
        <f>'Exhibit 2'!C22+'Exhibit 2'!D22+'Exhibit 2'!E22</f>
        <v>0</v>
      </c>
      <c r="F36" s="15">
        <f t="shared" si="0"/>
        <v>45444</v>
      </c>
      <c r="G36" s="15">
        <f t="shared" ca="1" si="1"/>
        <v>46119.542756365743</v>
      </c>
      <c r="H36" s="7" t="b">
        <v>1</v>
      </c>
    </row>
    <row r="37" spans="1:8" x14ac:dyDescent="0.3">
      <c r="A37">
        <f>VLOOKUP('Start Here'!$B$2,EntityNumber,2,FALSE)</f>
        <v>630258</v>
      </c>
      <c r="B37" s="16">
        <f>YEAR('Start Here'!$B$5)</f>
        <v>2025</v>
      </c>
      <c r="C37" s="16">
        <v>250</v>
      </c>
      <c r="D37" s="16">
        <v>33802</v>
      </c>
      <c r="E37" s="4">
        <f>'Exhibit 2'!C23+'Exhibit 2'!D23+'Exhibit 2'!E23</f>
        <v>0</v>
      </c>
      <c r="F37" s="15">
        <f t="shared" si="0"/>
        <v>45444</v>
      </c>
      <c r="G37" s="15">
        <f t="shared" ca="1" si="1"/>
        <v>46119.542756365743</v>
      </c>
      <c r="H37" s="7" t="b">
        <v>1</v>
      </c>
    </row>
    <row r="38" spans="1:8" x14ac:dyDescent="0.3">
      <c r="A38">
        <f>VLOOKUP('Start Here'!$B$2,EntityNumber,2,FALSE)</f>
        <v>630258</v>
      </c>
      <c r="B38" s="16">
        <f>YEAR('Start Here'!$B$5)</f>
        <v>2025</v>
      </c>
      <c r="C38" s="16">
        <v>250</v>
      </c>
      <c r="D38" s="16">
        <v>33803</v>
      </c>
      <c r="E38" s="4">
        <f>'Exhibit 2'!C24+'Exhibit 2'!D24+'Exhibit 2'!E24</f>
        <v>0</v>
      </c>
      <c r="F38" s="15">
        <f t="shared" si="0"/>
        <v>45444</v>
      </c>
      <c r="G38" s="15">
        <f t="shared" ca="1" si="1"/>
        <v>46119.542756365743</v>
      </c>
      <c r="H38" s="7" t="b">
        <v>1</v>
      </c>
    </row>
    <row r="39" spans="1:8" x14ac:dyDescent="0.3">
      <c r="A39">
        <f>VLOOKUP('Start Here'!$B$2,EntityNumber,2,FALSE)</f>
        <v>630258</v>
      </c>
      <c r="B39" s="16">
        <f>YEAR('Start Here'!$B$5)</f>
        <v>2025</v>
      </c>
      <c r="C39" s="16">
        <v>250</v>
      </c>
      <c r="D39" s="16">
        <v>33900</v>
      </c>
      <c r="E39" s="4">
        <f>'Exhibit 2'!C25+'Exhibit 2'!D25+'Exhibit 2'!E25</f>
        <v>0</v>
      </c>
      <c r="F39" s="15">
        <f t="shared" si="0"/>
        <v>45444</v>
      </c>
      <c r="G39" s="15">
        <f t="shared" ca="1" si="1"/>
        <v>46119.542756365743</v>
      </c>
      <c r="H39" s="7" t="b">
        <v>1</v>
      </c>
    </row>
    <row r="40" spans="1:8" x14ac:dyDescent="0.3">
      <c r="A40">
        <f>VLOOKUP('Start Here'!$B$2,EntityNumber,2,FALSE)</f>
        <v>630258</v>
      </c>
      <c r="B40" s="16">
        <f>YEAR('Start Here'!$B$5)</f>
        <v>2025</v>
      </c>
      <c r="C40" s="16">
        <v>250</v>
      </c>
      <c r="D40" s="16">
        <v>34100</v>
      </c>
      <c r="E40" s="4">
        <f>'Exhibit 2'!C26+'Exhibit 2'!D26+'Exhibit 2'!E26</f>
        <v>0</v>
      </c>
      <c r="F40" s="15">
        <f t="shared" si="0"/>
        <v>45444</v>
      </c>
      <c r="G40" s="15">
        <f t="shared" ca="1" si="1"/>
        <v>46119.542756365743</v>
      </c>
      <c r="H40" s="7" t="b">
        <v>1</v>
      </c>
    </row>
    <row r="41" spans="1:8" x14ac:dyDescent="0.3">
      <c r="A41">
        <f>VLOOKUP('Start Here'!$B$2,EntityNumber,2,FALSE)</f>
        <v>630258</v>
      </c>
      <c r="B41" s="16">
        <f>YEAR('Start Here'!$B$5)</f>
        <v>2025</v>
      </c>
      <c r="C41" s="16">
        <v>250</v>
      </c>
      <c r="D41" s="16">
        <v>35100</v>
      </c>
      <c r="E41" s="4">
        <f>'Exhibit 2'!C27+'Exhibit 2'!D27+'Exhibit 2'!E27</f>
        <v>0</v>
      </c>
      <c r="F41" s="15">
        <f t="shared" si="0"/>
        <v>45444</v>
      </c>
      <c r="G41" s="15">
        <f t="shared" ca="1" si="1"/>
        <v>46119.542756365743</v>
      </c>
      <c r="H41" s="7" t="b">
        <v>1</v>
      </c>
    </row>
    <row r="42" spans="1:8" x14ac:dyDescent="0.3">
      <c r="A42">
        <f>VLOOKUP('Start Here'!$B$2,EntityNumber,2,FALSE)</f>
        <v>630258</v>
      </c>
      <c r="B42" s="16">
        <f>YEAR('Start Here'!$B$5)</f>
        <v>2025</v>
      </c>
      <c r="C42" s="16">
        <v>250</v>
      </c>
      <c r="D42" s="16">
        <v>36100</v>
      </c>
      <c r="E42" s="4">
        <f>'Exhibit 2'!C28+'Exhibit 2'!D28+'Exhibit 2'!E28</f>
        <v>0</v>
      </c>
      <c r="F42" s="15">
        <f t="shared" si="0"/>
        <v>45444</v>
      </c>
      <c r="G42" s="15">
        <f t="shared" ca="1" si="1"/>
        <v>46119.542756365743</v>
      </c>
      <c r="H42" s="7" t="b">
        <v>1</v>
      </c>
    </row>
    <row r="43" spans="1:8" x14ac:dyDescent="0.3">
      <c r="A43">
        <f>VLOOKUP('Start Here'!$B$2,EntityNumber,2,FALSE)</f>
        <v>630258</v>
      </c>
      <c r="B43" s="16">
        <f>YEAR('Start Here'!$B$5)</f>
        <v>2025</v>
      </c>
      <c r="C43" s="16">
        <v>250</v>
      </c>
      <c r="D43" s="16">
        <v>36200</v>
      </c>
      <c r="E43" s="4">
        <f>'Exhibit 2'!C29+'Exhibit 2'!D29+'Exhibit 2'!E29</f>
        <v>0</v>
      </c>
      <c r="F43" s="15">
        <f t="shared" si="0"/>
        <v>45444</v>
      </c>
      <c r="G43" s="15">
        <f t="shared" ca="1" si="1"/>
        <v>46119.542756365743</v>
      </c>
      <c r="H43" s="7" t="b">
        <v>1</v>
      </c>
    </row>
    <row r="44" spans="1:8" x14ac:dyDescent="0.3">
      <c r="A44">
        <f>VLOOKUP('Start Here'!$B$2,EntityNumber,2,FALSE)</f>
        <v>630258</v>
      </c>
      <c r="B44" s="16">
        <f>YEAR('Start Here'!$B$5)</f>
        <v>2025</v>
      </c>
      <c r="C44" s="16">
        <v>250</v>
      </c>
      <c r="D44" s="16">
        <v>36900</v>
      </c>
      <c r="E44" s="4">
        <f>'Exhibit 2'!C30+'Exhibit 2'!D30+'Exhibit 2'!E30</f>
        <v>0</v>
      </c>
      <c r="F44" s="15">
        <f t="shared" si="0"/>
        <v>45444</v>
      </c>
      <c r="G44" s="15">
        <f t="shared" ca="1" si="1"/>
        <v>46119.542756365743</v>
      </c>
      <c r="H44" s="7" t="b">
        <v>1</v>
      </c>
    </row>
    <row r="45" spans="1:8" x14ac:dyDescent="0.3">
      <c r="A45">
        <f>VLOOKUP('Start Here'!$B$2,EntityNumber,2,FALSE)</f>
        <v>630258</v>
      </c>
      <c r="B45" s="16">
        <f>YEAR('Start Here'!$B$5)</f>
        <v>2025</v>
      </c>
      <c r="C45" s="16">
        <v>600</v>
      </c>
      <c r="D45" s="16">
        <v>36100</v>
      </c>
      <c r="E45" s="4">
        <f>+'Exhibit 2'!F28+'Exhibit 2'!G28+'Exhibit 2'!H28+'Exhibit 2'!I28+'Exhibit 2'!J28</f>
        <v>0</v>
      </c>
      <c r="F45" s="15">
        <f t="shared" si="0"/>
        <v>45444</v>
      </c>
      <c r="G45" s="15">
        <f t="shared" ca="1" si="1"/>
        <v>46119.542756365743</v>
      </c>
      <c r="H45" s="7" t="b">
        <v>1</v>
      </c>
    </row>
    <row r="46" spans="1:8" x14ac:dyDescent="0.3">
      <c r="A46">
        <f>VLOOKUP('Start Here'!$B$2,EntityNumber,2,FALSE)</f>
        <v>630258</v>
      </c>
      <c r="B46" s="16">
        <f>YEAR('Start Here'!$B$5)</f>
        <v>2025</v>
      </c>
      <c r="C46" s="16">
        <v>600</v>
      </c>
      <c r="D46" s="16">
        <v>36200</v>
      </c>
      <c r="E46" s="4">
        <f>+'Exhibit 2'!F29+'Exhibit 2'!G29+'Exhibit 2'!H29+'Exhibit 2'!I29+'Exhibit 2'!J29</f>
        <v>0</v>
      </c>
      <c r="F46" s="15">
        <f t="shared" si="0"/>
        <v>45444</v>
      </c>
      <c r="G46" s="15">
        <f t="shared" ca="1" si="1"/>
        <v>46119.542756365743</v>
      </c>
      <c r="H46" s="7" t="b">
        <v>1</v>
      </c>
    </row>
    <row r="47" spans="1:8" x14ac:dyDescent="0.3">
      <c r="A47">
        <f>VLOOKUP('Start Here'!$B$2,EntityNumber,2,FALSE)</f>
        <v>630258</v>
      </c>
      <c r="B47" s="16">
        <f>YEAR('Start Here'!$B$5)</f>
        <v>2025</v>
      </c>
      <c r="C47" s="16">
        <v>600</v>
      </c>
      <c r="D47" s="16">
        <v>36900</v>
      </c>
      <c r="E47" s="4">
        <f>+'Exhibit 2'!F30+'Exhibit 2'!G30+'Exhibit 2'!H30+'Exhibit 2'!I30+'Exhibit 2'!J30</f>
        <v>0</v>
      </c>
      <c r="F47" s="15">
        <f t="shared" si="0"/>
        <v>45444</v>
      </c>
      <c r="G47" s="15">
        <f t="shared" ca="1" si="1"/>
        <v>46119.542756365743</v>
      </c>
      <c r="H47" s="7" t="b">
        <v>1</v>
      </c>
    </row>
    <row r="48" spans="1:8" x14ac:dyDescent="0.3">
      <c r="A48">
        <f>VLOOKUP('Start Here'!$B$2,EntityNumber,2,FALSE)</f>
        <v>630258</v>
      </c>
      <c r="B48" s="16">
        <f>YEAR('Start Here'!$B$5)</f>
        <v>2025</v>
      </c>
      <c r="C48" s="16">
        <v>600</v>
      </c>
      <c r="D48" s="16">
        <v>33000</v>
      </c>
      <c r="E48" s="4">
        <f>+'Exhibit 2'!F33+'Exhibit 2'!G33+'Exhibit 2'!H33+'Exhibit 2'!I33+'Exhibit 2'!J33</f>
        <v>959194</v>
      </c>
      <c r="F48" s="15">
        <f t="shared" si="0"/>
        <v>45444</v>
      </c>
      <c r="G48" s="15">
        <f t="shared" ca="1" si="1"/>
        <v>46119.542756365743</v>
      </c>
      <c r="H48" s="7" t="b">
        <v>1</v>
      </c>
    </row>
    <row r="49" spans="1:8" x14ac:dyDescent="0.3">
      <c r="A49">
        <f>VLOOKUP('Start Here'!$B$2,EntityNumber,2,FALSE)</f>
        <v>630258</v>
      </c>
      <c r="B49" s="16">
        <f>YEAR('Start Here'!$B$5)</f>
        <v>2025</v>
      </c>
      <c r="C49" s="16">
        <v>600</v>
      </c>
      <c r="D49" s="16">
        <v>37100</v>
      </c>
      <c r="E49" s="4">
        <f>+'Exhibit 2'!F34+'Exhibit 2'!G34+'Exhibit 2'!H34+'Exhibit 2'!I34+'Exhibit 2'!J34</f>
        <v>19066.560000000001</v>
      </c>
      <c r="F49" s="15">
        <f t="shared" si="0"/>
        <v>45444</v>
      </c>
      <c r="G49" s="15">
        <f t="shared" ca="1" si="1"/>
        <v>46119.542756365743</v>
      </c>
      <c r="H49" s="7" t="b">
        <v>1</v>
      </c>
    </row>
    <row r="50" spans="1:8" x14ac:dyDescent="0.3">
      <c r="A50">
        <f>VLOOKUP('Start Here'!$B$2,EntityNumber,2,FALSE)</f>
        <v>630258</v>
      </c>
      <c r="B50" s="16">
        <f>YEAR('Start Here'!$B$5)</f>
        <v>2025</v>
      </c>
      <c r="C50" s="16">
        <v>600</v>
      </c>
      <c r="D50" s="16">
        <v>38000</v>
      </c>
      <c r="E50" s="4">
        <f>+'Exhibit 2'!F35+'Exhibit 2'!G35+'Exhibit 2'!H35+'Exhibit 2'!I35+'Exhibit 2'!J35</f>
        <v>75888.98</v>
      </c>
      <c r="F50" s="15">
        <f t="shared" si="0"/>
        <v>45444</v>
      </c>
      <c r="G50" s="15">
        <f t="shared" ca="1" si="1"/>
        <v>46119.542756365743</v>
      </c>
      <c r="H50" s="7" t="b">
        <v>1</v>
      </c>
    </row>
    <row r="51" spans="1:8" x14ac:dyDescent="0.3">
      <c r="A51">
        <f>VLOOKUP('Start Here'!$B$2,EntityNumber,2,FALSE)</f>
        <v>630258</v>
      </c>
      <c r="B51" s="16">
        <f>YEAR('Start Here'!$B$5)</f>
        <v>2025</v>
      </c>
      <c r="C51" s="16">
        <v>600</v>
      </c>
      <c r="D51" s="16">
        <v>38005</v>
      </c>
      <c r="E51" s="4">
        <f>+'Exhibit 2'!F36+'Exhibit 2'!G36+'Exhibit 2'!H36+'Exhibit 2'!I36+'Exhibit 2'!J36</f>
        <v>0</v>
      </c>
      <c r="F51" s="15">
        <f t="shared" si="0"/>
        <v>45444</v>
      </c>
      <c r="G51" s="15">
        <f t="shared" ca="1" si="1"/>
        <v>46119.542756365743</v>
      </c>
      <c r="H51" s="7" t="b">
        <v>1</v>
      </c>
    </row>
    <row r="52" spans="1:8" x14ac:dyDescent="0.3">
      <c r="A52">
        <f>VLOOKUP('Start Here'!$B$2,EntityNumber,2,FALSE)</f>
        <v>630258</v>
      </c>
      <c r="B52" s="16">
        <f>YEAR('Start Here'!$B$5)</f>
        <v>2025</v>
      </c>
      <c r="C52" s="16">
        <v>100</v>
      </c>
      <c r="D52" s="16">
        <v>41400</v>
      </c>
      <c r="E52" s="4">
        <f>'Exhibit 2'!B41</f>
        <v>98515.12</v>
      </c>
      <c r="F52" s="15">
        <f t="shared" si="0"/>
        <v>45444</v>
      </c>
      <c r="G52" s="15">
        <f t="shared" ca="1" si="1"/>
        <v>46119.542756365743</v>
      </c>
      <c r="H52" s="7" t="b">
        <v>1</v>
      </c>
    </row>
    <row r="53" spans="1:8" x14ac:dyDescent="0.3">
      <c r="A53">
        <f>VLOOKUP('Start Here'!$B$2,EntityNumber,2,FALSE)</f>
        <v>630258</v>
      </c>
      <c r="B53" s="16">
        <f>YEAR('Start Here'!$B$5)</f>
        <v>2025</v>
      </c>
      <c r="C53" s="16">
        <v>100</v>
      </c>
      <c r="D53" s="16">
        <v>42100</v>
      </c>
      <c r="E53" s="4">
        <f>'Exhibit 2'!B42</f>
        <v>0</v>
      </c>
      <c r="F53" s="15">
        <f t="shared" si="0"/>
        <v>45444</v>
      </c>
      <c r="G53" s="15">
        <f t="shared" ca="1" si="1"/>
        <v>46119.542756365743</v>
      </c>
      <c r="H53" s="7" t="b">
        <v>1</v>
      </c>
    </row>
    <row r="54" spans="1:8" x14ac:dyDescent="0.3">
      <c r="A54">
        <f>VLOOKUP('Start Here'!$B$2,EntityNumber,2,FALSE)</f>
        <v>630258</v>
      </c>
      <c r="B54" s="16">
        <f>YEAR('Start Here'!$B$5)</f>
        <v>2025</v>
      </c>
      <c r="C54" s="16">
        <v>100</v>
      </c>
      <c r="D54" s="16">
        <v>42200</v>
      </c>
      <c r="E54" s="4">
        <f>'Exhibit 2'!B43</f>
        <v>14578.67</v>
      </c>
      <c r="F54" s="15">
        <f t="shared" si="0"/>
        <v>45444</v>
      </c>
      <c r="G54" s="15">
        <f t="shared" ca="1" si="1"/>
        <v>46119.542756365743</v>
      </c>
      <c r="H54" s="7" t="b">
        <v>1</v>
      </c>
    </row>
    <row r="55" spans="1:8" x14ac:dyDescent="0.3">
      <c r="A55">
        <f>VLOOKUP('Start Here'!$B$2,EntityNumber,2,FALSE)</f>
        <v>630258</v>
      </c>
      <c r="B55" s="16">
        <f>YEAR('Start Here'!$B$5)</f>
        <v>2025</v>
      </c>
      <c r="C55" s="16">
        <v>100</v>
      </c>
      <c r="D55" s="16">
        <v>42900</v>
      </c>
      <c r="E55" s="4">
        <f>'Exhibit 2'!B44</f>
        <v>0</v>
      </c>
      <c r="F55" s="15">
        <f t="shared" si="0"/>
        <v>45444</v>
      </c>
      <c r="G55" s="15">
        <f t="shared" ca="1" si="1"/>
        <v>46119.542756365743</v>
      </c>
      <c r="H55" s="7" t="b">
        <v>1</v>
      </c>
    </row>
    <row r="56" spans="1:8" x14ac:dyDescent="0.3">
      <c r="A56">
        <f>VLOOKUP('Start Here'!$B$2,EntityNumber,2,FALSE)</f>
        <v>630258</v>
      </c>
      <c r="B56" s="16">
        <f>YEAR('Start Here'!$B$5)</f>
        <v>2025</v>
      </c>
      <c r="C56" s="16">
        <v>100</v>
      </c>
      <c r="D56" s="16">
        <v>43100</v>
      </c>
      <c r="E56" s="4">
        <f>'Exhibit 2'!B45</f>
        <v>46138.74</v>
      </c>
      <c r="F56" s="15">
        <f t="shared" si="0"/>
        <v>45444</v>
      </c>
      <c r="G56" s="15">
        <f t="shared" ca="1" si="1"/>
        <v>46119.542756365743</v>
      </c>
      <c r="H56" s="7" t="b">
        <v>1</v>
      </c>
    </row>
    <row r="57" spans="1:8" x14ac:dyDescent="0.3">
      <c r="A57">
        <f>VLOOKUP('Start Here'!$B$2,EntityNumber,2,FALSE)</f>
        <v>630258</v>
      </c>
      <c r="B57" s="16">
        <f>YEAR('Start Here'!$B$5)</f>
        <v>2025</v>
      </c>
      <c r="C57" s="16">
        <v>100</v>
      </c>
      <c r="D57" s="16">
        <v>43200</v>
      </c>
      <c r="E57" s="4">
        <f>'Exhibit 2'!B46</f>
        <v>28093.52</v>
      </c>
      <c r="F57" s="15">
        <f t="shared" si="0"/>
        <v>45444</v>
      </c>
      <c r="G57" s="15">
        <f t="shared" ca="1" si="1"/>
        <v>46119.542756365743</v>
      </c>
      <c r="H57" s="7" t="b">
        <v>1</v>
      </c>
    </row>
    <row r="58" spans="1:8" x14ac:dyDescent="0.3">
      <c r="A58">
        <f>VLOOKUP('Start Here'!$B$2,EntityNumber,2,FALSE)</f>
        <v>630258</v>
      </c>
      <c r="B58" s="16">
        <f>YEAR('Start Here'!$B$5)</f>
        <v>2025</v>
      </c>
      <c r="C58" s="16">
        <v>100</v>
      </c>
      <c r="D58" s="16">
        <v>43700</v>
      </c>
      <c r="E58" s="4">
        <f>'Exhibit 2'!B47</f>
        <v>0</v>
      </c>
      <c r="F58" s="15">
        <f t="shared" si="0"/>
        <v>45444</v>
      </c>
      <c r="G58" s="15">
        <f t="shared" ca="1" si="1"/>
        <v>46119.542756365743</v>
      </c>
      <c r="H58" s="7" t="b">
        <v>1</v>
      </c>
    </row>
    <row r="59" spans="1:8" x14ac:dyDescent="0.3">
      <c r="A59">
        <f>VLOOKUP('Start Here'!$B$2,EntityNumber,2,FALSE)</f>
        <v>630258</v>
      </c>
      <c r="B59" s="16">
        <f>YEAR('Start Here'!$B$5)</f>
        <v>2025</v>
      </c>
      <c r="C59" s="16">
        <v>100</v>
      </c>
      <c r="D59" s="16">
        <v>43500</v>
      </c>
      <c r="E59" s="4">
        <f>'Exhibit 2'!B48</f>
        <v>0</v>
      </c>
      <c r="F59" s="15">
        <f t="shared" si="0"/>
        <v>45444</v>
      </c>
      <c r="G59" s="15">
        <f t="shared" ca="1" si="1"/>
        <v>46119.542756365743</v>
      </c>
      <c r="H59" s="7" t="b">
        <v>1</v>
      </c>
    </row>
    <row r="60" spans="1:8" x14ac:dyDescent="0.3">
      <c r="A60">
        <f>VLOOKUP('Start Here'!$B$2,EntityNumber,2,FALSE)</f>
        <v>630258</v>
      </c>
      <c r="B60" s="16">
        <f>YEAR('Start Here'!$B$5)</f>
        <v>2025</v>
      </c>
      <c r="C60" s="16">
        <v>100</v>
      </c>
      <c r="D60" s="16">
        <v>44100</v>
      </c>
      <c r="E60" s="4">
        <f>'Exhibit 2'!B49</f>
        <v>2524.2399999999998</v>
      </c>
      <c r="F60" s="15">
        <f t="shared" si="0"/>
        <v>45444</v>
      </c>
      <c r="G60" s="15">
        <f t="shared" ca="1" si="1"/>
        <v>46119.542756365743</v>
      </c>
      <c r="H60" s="7" t="b">
        <v>1</v>
      </c>
    </row>
    <row r="61" spans="1:8" x14ac:dyDescent="0.3">
      <c r="A61">
        <f>VLOOKUP('Start Here'!$B$2,EntityNumber,2,FALSE)</f>
        <v>630258</v>
      </c>
      <c r="B61" s="16">
        <f>YEAR('Start Here'!$B$5)</f>
        <v>2025</v>
      </c>
      <c r="C61" s="16">
        <v>100</v>
      </c>
      <c r="D61" s="16">
        <v>45100</v>
      </c>
      <c r="E61" s="4">
        <f>'Exhibit 2'!B50</f>
        <v>25826.05</v>
      </c>
      <c r="F61" s="15">
        <f t="shared" si="0"/>
        <v>45444</v>
      </c>
      <c r="G61" s="15">
        <f t="shared" ca="1" si="1"/>
        <v>46119.542756365743</v>
      </c>
      <c r="H61" s="7" t="b">
        <v>1</v>
      </c>
    </row>
    <row r="62" spans="1:8" x14ac:dyDescent="0.3">
      <c r="A62">
        <f>VLOOKUP('Start Here'!$B$2,EntityNumber,2,FALSE)</f>
        <v>630258</v>
      </c>
      <c r="B62" s="16">
        <f>YEAR('Start Here'!$B$5)</f>
        <v>2025</v>
      </c>
      <c r="C62" s="16">
        <v>100</v>
      </c>
      <c r="D62" s="16">
        <v>46500</v>
      </c>
      <c r="E62" s="4">
        <f>'Exhibit 2'!B51</f>
        <v>1498.09</v>
      </c>
      <c r="F62" s="15">
        <f t="shared" si="0"/>
        <v>45444</v>
      </c>
      <c r="G62" s="15">
        <f t="shared" ca="1" si="1"/>
        <v>46119.542756365743</v>
      </c>
      <c r="H62" s="7" t="b">
        <v>1</v>
      </c>
    </row>
    <row r="63" spans="1:8" x14ac:dyDescent="0.3">
      <c r="A63">
        <f>VLOOKUP('Start Here'!$B$2,EntityNumber,2,FALSE)</f>
        <v>630258</v>
      </c>
      <c r="B63" s="16">
        <f>YEAR('Start Here'!$B$5)</f>
        <v>2025</v>
      </c>
      <c r="C63" s="16">
        <v>100</v>
      </c>
      <c r="D63" s="16">
        <v>47000</v>
      </c>
      <c r="E63" s="4">
        <f>'Exhibit 2'!B52</f>
        <v>0</v>
      </c>
      <c r="F63" s="15">
        <f t="shared" si="0"/>
        <v>45444</v>
      </c>
      <c r="G63" s="15">
        <f t="shared" ca="1" si="1"/>
        <v>46119.542756365743</v>
      </c>
      <c r="H63" s="7" t="b">
        <v>1</v>
      </c>
    </row>
    <row r="64" spans="1:8" x14ac:dyDescent="0.3">
      <c r="A64">
        <f>VLOOKUP('Start Here'!$B$2,EntityNumber,2,FALSE)</f>
        <v>630258</v>
      </c>
      <c r="B64" s="16">
        <f>YEAR('Start Here'!$B$5)</f>
        <v>2025</v>
      </c>
      <c r="C64" s="16">
        <v>100</v>
      </c>
      <c r="D64" s="16">
        <v>48000</v>
      </c>
      <c r="E64" s="4">
        <f>'Exhibit 2'!B53</f>
        <v>0</v>
      </c>
      <c r="F64" s="15">
        <f t="shared" si="0"/>
        <v>45444</v>
      </c>
      <c r="G64" s="15">
        <f t="shared" ca="1" si="1"/>
        <v>46119.542756365743</v>
      </c>
      <c r="H64" s="7" t="b">
        <v>1</v>
      </c>
    </row>
    <row r="65" spans="1:8" x14ac:dyDescent="0.3">
      <c r="A65">
        <f>VLOOKUP('Start Here'!$B$2,EntityNumber,2,FALSE)</f>
        <v>630258</v>
      </c>
      <c r="B65" s="16">
        <f>YEAR('Start Here'!$B$5)</f>
        <v>2025</v>
      </c>
      <c r="C65" s="16">
        <v>100</v>
      </c>
      <c r="D65" s="16">
        <v>49200</v>
      </c>
      <c r="E65" s="4">
        <f>'Exhibit 2'!B54</f>
        <v>0</v>
      </c>
      <c r="F65" s="15">
        <f t="shared" si="0"/>
        <v>45444</v>
      </c>
      <c r="G65" s="15">
        <f t="shared" ca="1" si="1"/>
        <v>46119.542756365743</v>
      </c>
      <c r="H65" s="7" t="b">
        <v>1</v>
      </c>
    </row>
    <row r="66" spans="1:8" x14ac:dyDescent="0.3">
      <c r="A66">
        <f>VLOOKUP('Start Here'!$B$2,EntityNumber,2,FALSE)</f>
        <v>630258</v>
      </c>
      <c r="B66" s="16">
        <f>YEAR('Start Here'!$B$5)</f>
        <v>2025</v>
      </c>
      <c r="C66" s="16">
        <v>250</v>
      </c>
      <c r="D66" s="16">
        <v>41400</v>
      </c>
      <c r="E66" s="4">
        <f>'Exhibit 2'!C41+'Exhibit 2'!D41+'Exhibit 2'!E41</f>
        <v>0</v>
      </c>
      <c r="F66" s="15">
        <f t="shared" si="0"/>
        <v>45444</v>
      </c>
      <c r="G66" s="15">
        <f t="shared" ca="1" si="1"/>
        <v>46119.542756365743</v>
      </c>
      <c r="H66" s="7" t="b">
        <v>1</v>
      </c>
    </row>
    <row r="67" spans="1:8" x14ac:dyDescent="0.3">
      <c r="A67">
        <f>VLOOKUP('Start Here'!$B$2,EntityNumber,2,FALSE)</f>
        <v>630258</v>
      </c>
      <c r="B67" s="16">
        <f>YEAR('Start Here'!$B$5)</f>
        <v>2025</v>
      </c>
      <c r="C67" s="16">
        <v>250</v>
      </c>
      <c r="D67" s="16">
        <v>42100</v>
      </c>
      <c r="E67" s="4">
        <f>'Exhibit 2'!C42+'Exhibit 2'!D42+'Exhibit 2'!E42</f>
        <v>0</v>
      </c>
      <c r="F67" s="15">
        <f t="shared" si="0"/>
        <v>45444</v>
      </c>
      <c r="G67" s="15">
        <f t="shared" ca="1" si="1"/>
        <v>46119.542756365743</v>
      </c>
      <c r="H67" s="7" t="b">
        <v>1</v>
      </c>
    </row>
    <row r="68" spans="1:8" x14ac:dyDescent="0.3">
      <c r="A68">
        <f>VLOOKUP('Start Here'!$B$2,EntityNumber,2,FALSE)</f>
        <v>630258</v>
      </c>
      <c r="B68" s="16">
        <f>YEAR('Start Here'!$B$5)</f>
        <v>2025</v>
      </c>
      <c r="C68" s="16">
        <v>250</v>
      </c>
      <c r="D68" s="16">
        <v>42200</v>
      </c>
      <c r="E68" s="4">
        <f>'Exhibit 2'!C43+'Exhibit 2'!D43+'Exhibit 2'!E43</f>
        <v>0</v>
      </c>
      <c r="F68" s="15">
        <f t="shared" ref="F68:F105" si="2">$F$2</f>
        <v>45444</v>
      </c>
      <c r="G68" s="15">
        <f t="shared" ref="G68:G105" ca="1" si="3">NOW()</f>
        <v>46119.542756365743</v>
      </c>
      <c r="H68" s="7" t="b">
        <v>1</v>
      </c>
    </row>
    <row r="69" spans="1:8" x14ac:dyDescent="0.3">
      <c r="A69">
        <f>VLOOKUP('Start Here'!$B$2,EntityNumber,2,FALSE)</f>
        <v>630258</v>
      </c>
      <c r="B69" s="16">
        <f>YEAR('Start Here'!$B$5)</f>
        <v>2025</v>
      </c>
      <c r="C69" s="16">
        <v>250</v>
      </c>
      <c r="D69" s="16">
        <v>42900</v>
      </c>
      <c r="E69" s="4">
        <f>'Exhibit 2'!C44+'Exhibit 2'!D44+'Exhibit 2'!E44</f>
        <v>0</v>
      </c>
      <c r="F69" s="15">
        <f t="shared" si="2"/>
        <v>45444</v>
      </c>
      <c r="G69" s="15">
        <f t="shared" ca="1" si="3"/>
        <v>46119.542756365743</v>
      </c>
      <c r="H69" s="7" t="b">
        <v>1</v>
      </c>
    </row>
    <row r="70" spans="1:8" x14ac:dyDescent="0.3">
      <c r="A70">
        <f>VLOOKUP('Start Here'!$B$2,EntityNumber,2,FALSE)</f>
        <v>630258</v>
      </c>
      <c r="B70" s="16">
        <f>YEAR('Start Here'!$B$5)</f>
        <v>2025</v>
      </c>
      <c r="C70" s="16">
        <v>250</v>
      </c>
      <c r="D70" s="16">
        <v>43100</v>
      </c>
      <c r="E70" s="4">
        <f>'Exhibit 2'!C45+'Exhibit 2'!D45+'Exhibit 2'!E45</f>
        <v>0</v>
      </c>
      <c r="F70" s="15">
        <f t="shared" si="2"/>
        <v>45444</v>
      </c>
      <c r="G70" s="15">
        <f t="shared" ca="1" si="3"/>
        <v>46119.542756365743</v>
      </c>
      <c r="H70" s="7" t="b">
        <v>1</v>
      </c>
    </row>
    <row r="71" spans="1:8" x14ac:dyDescent="0.3">
      <c r="A71">
        <f>VLOOKUP('Start Here'!$B$2,EntityNumber,2,FALSE)</f>
        <v>630258</v>
      </c>
      <c r="B71" s="16">
        <f>YEAR('Start Here'!$B$5)</f>
        <v>2025</v>
      </c>
      <c r="C71" s="16">
        <v>250</v>
      </c>
      <c r="D71" s="16">
        <v>43200</v>
      </c>
      <c r="E71" s="4">
        <f>'Exhibit 2'!C46+'Exhibit 2'!D46+'Exhibit 2'!E46</f>
        <v>0</v>
      </c>
      <c r="F71" s="15">
        <f t="shared" si="2"/>
        <v>45444</v>
      </c>
      <c r="G71" s="15">
        <f t="shared" ca="1" si="3"/>
        <v>46119.542756365743</v>
      </c>
      <c r="H71" s="7" t="b">
        <v>1</v>
      </c>
    </row>
    <row r="72" spans="1:8" x14ac:dyDescent="0.3">
      <c r="A72">
        <f>VLOOKUP('Start Here'!$B$2,EntityNumber,2,FALSE)</f>
        <v>630258</v>
      </c>
      <c r="B72" s="16">
        <f>YEAR('Start Here'!$B$5)</f>
        <v>2025</v>
      </c>
      <c r="C72" s="16">
        <v>250</v>
      </c>
      <c r="D72" s="16">
        <v>43700</v>
      </c>
      <c r="E72" s="4">
        <f>'Exhibit 2'!C47+'Exhibit 2'!D47+'Exhibit 2'!E47</f>
        <v>0</v>
      </c>
      <c r="F72" s="15">
        <f t="shared" si="2"/>
        <v>45444</v>
      </c>
      <c r="G72" s="15">
        <f t="shared" ca="1" si="3"/>
        <v>46119.542756365743</v>
      </c>
      <c r="H72" s="7" t="b">
        <v>1</v>
      </c>
    </row>
    <row r="73" spans="1:8" x14ac:dyDescent="0.3">
      <c r="A73">
        <f>VLOOKUP('Start Here'!$B$2,EntityNumber,2,FALSE)</f>
        <v>630258</v>
      </c>
      <c r="B73" s="16">
        <f>YEAR('Start Here'!$B$5)</f>
        <v>2025</v>
      </c>
      <c r="C73" s="16">
        <v>250</v>
      </c>
      <c r="D73" s="16">
        <v>43500</v>
      </c>
      <c r="E73" s="4">
        <f>'Exhibit 2'!C48+'Exhibit 2'!D48+'Exhibit 2'!E48</f>
        <v>0</v>
      </c>
      <c r="F73" s="15">
        <f t="shared" si="2"/>
        <v>45444</v>
      </c>
      <c r="G73" s="15">
        <f t="shared" ca="1" si="3"/>
        <v>46119.542756365743</v>
      </c>
      <c r="H73" s="7" t="b">
        <v>1</v>
      </c>
    </row>
    <row r="74" spans="1:8" x14ac:dyDescent="0.3">
      <c r="A74">
        <f>VLOOKUP('Start Here'!$B$2,EntityNumber,2,FALSE)</f>
        <v>630258</v>
      </c>
      <c r="B74" s="16">
        <f>YEAR('Start Here'!$B$5)</f>
        <v>2025</v>
      </c>
      <c r="C74" s="16">
        <v>250</v>
      </c>
      <c r="D74" s="16">
        <v>44100</v>
      </c>
      <c r="E74" s="4">
        <f>'Exhibit 2'!C49+'Exhibit 2'!D49+'Exhibit 2'!E49</f>
        <v>0</v>
      </c>
      <c r="F74" s="15">
        <f t="shared" si="2"/>
        <v>45444</v>
      </c>
      <c r="G74" s="15">
        <f t="shared" ca="1" si="3"/>
        <v>46119.542756365743</v>
      </c>
      <c r="H74" s="7" t="b">
        <v>1</v>
      </c>
    </row>
    <row r="75" spans="1:8" x14ac:dyDescent="0.3">
      <c r="A75">
        <f>VLOOKUP('Start Here'!$B$2,EntityNumber,2,FALSE)</f>
        <v>630258</v>
      </c>
      <c r="B75" s="16">
        <f>YEAR('Start Here'!$B$5)</f>
        <v>2025</v>
      </c>
      <c r="C75" s="16">
        <v>250</v>
      </c>
      <c r="D75" s="16">
        <v>45100</v>
      </c>
      <c r="E75" s="4">
        <f>'Exhibit 2'!C50+'Exhibit 2'!D50+'Exhibit 2'!E50</f>
        <v>0</v>
      </c>
      <c r="F75" s="15">
        <f t="shared" si="2"/>
        <v>45444</v>
      </c>
      <c r="G75" s="15">
        <f t="shared" ca="1" si="3"/>
        <v>46119.542756365743</v>
      </c>
      <c r="H75" s="7" t="b">
        <v>1</v>
      </c>
    </row>
    <row r="76" spans="1:8" x14ac:dyDescent="0.3">
      <c r="A76">
        <f>VLOOKUP('Start Here'!$B$2,EntityNumber,2,FALSE)</f>
        <v>630258</v>
      </c>
      <c r="B76" s="16">
        <f>YEAR('Start Here'!$B$5)</f>
        <v>2025</v>
      </c>
      <c r="C76" s="16">
        <v>250</v>
      </c>
      <c r="D76" s="16">
        <v>46500</v>
      </c>
      <c r="E76" s="4">
        <f>'Exhibit 2'!C51+'Exhibit 2'!D51+'Exhibit 2'!E51</f>
        <v>0</v>
      </c>
      <c r="F76" s="15">
        <f t="shared" si="2"/>
        <v>45444</v>
      </c>
      <c r="G76" s="15">
        <f t="shared" ca="1" si="3"/>
        <v>46119.542756365743</v>
      </c>
      <c r="H76" s="7" t="b">
        <v>1</v>
      </c>
    </row>
    <row r="77" spans="1:8" x14ac:dyDescent="0.3">
      <c r="A77">
        <f>VLOOKUP('Start Here'!$B$2,EntityNumber,2,FALSE)</f>
        <v>630258</v>
      </c>
      <c r="B77" s="16">
        <f>YEAR('Start Here'!$B$5)</f>
        <v>2025</v>
      </c>
      <c r="C77" s="16">
        <v>250</v>
      </c>
      <c r="D77" s="16">
        <v>47000</v>
      </c>
      <c r="E77" s="4">
        <f>'Exhibit 2'!C52+'Exhibit 2'!D52+'Exhibit 2'!E52</f>
        <v>0</v>
      </c>
      <c r="F77" s="15">
        <f t="shared" si="2"/>
        <v>45444</v>
      </c>
      <c r="G77" s="15">
        <f t="shared" ca="1" si="3"/>
        <v>46119.542756365743</v>
      </c>
      <c r="H77" s="7" t="b">
        <v>1</v>
      </c>
    </row>
    <row r="78" spans="1:8" x14ac:dyDescent="0.3">
      <c r="A78">
        <f>VLOOKUP('Start Here'!$B$2,EntityNumber,2,FALSE)</f>
        <v>630258</v>
      </c>
      <c r="B78" s="16">
        <f>YEAR('Start Here'!$B$5)</f>
        <v>2025</v>
      </c>
      <c r="C78" s="16">
        <v>250</v>
      </c>
      <c r="D78" s="16">
        <v>48000</v>
      </c>
      <c r="E78" s="4">
        <f>'Exhibit 2'!C53+'Exhibit 2'!D53+'Exhibit 2'!E53</f>
        <v>0</v>
      </c>
      <c r="F78" s="15">
        <f t="shared" si="2"/>
        <v>45444</v>
      </c>
      <c r="G78" s="15">
        <f t="shared" ca="1" si="3"/>
        <v>46119.542756365743</v>
      </c>
      <c r="H78" s="7" t="b">
        <v>1</v>
      </c>
    </row>
    <row r="79" spans="1:8" x14ac:dyDescent="0.3">
      <c r="A79">
        <f>VLOOKUP('Start Here'!$B$2,EntityNumber,2,FALSE)</f>
        <v>630258</v>
      </c>
      <c r="B79" s="16">
        <f>YEAR('Start Here'!$B$5)</f>
        <v>2025</v>
      </c>
      <c r="C79" s="16">
        <v>250</v>
      </c>
      <c r="D79" s="16">
        <v>49200</v>
      </c>
      <c r="E79" s="4">
        <f>'Exhibit 2'!C54+'Exhibit 2'!D54+'Exhibit 2'!E54</f>
        <v>0</v>
      </c>
      <c r="F79" s="15">
        <f t="shared" si="2"/>
        <v>45444</v>
      </c>
      <c r="G79" s="15">
        <f t="shared" ca="1" si="3"/>
        <v>46119.542756365743</v>
      </c>
      <c r="H79" s="7" t="b">
        <v>1</v>
      </c>
    </row>
    <row r="80" spans="1:8" x14ac:dyDescent="0.3">
      <c r="A80">
        <f>VLOOKUP('Start Here'!$B$2,EntityNumber,2,FALSE)</f>
        <v>630258</v>
      </c>
      <c r="B80" s="16">
        <f>YEAR('Start Here'!$B$5)</f>
        <v>2025</v>
      </c>
      <c r="C80" s="16">
        <v>600</v>
      </c>
      <c r="D80" s="16">
        <v>41000</v>
      </c>
      <c r="E80" s="4">
        <f>+'Exhibit 2'!F57+'Exhibit 2'!G57+'Exhibit 2'!H57+'Exhibit 2'!I57+'Exhibit 2'!J57</f>
        <v>9318.3000000000011</v>
      </c>
      <c r="F80" s="15">
        <f t="shared" si="2"/>
        <v>45444</v>
      </c>
      <c r="G80" s="15">
        <f t="shared" ca="1" si="3"/>
        <v>46119.542756365743</v>
      </c>
      <c r="H80" s="7" t="b">
        <v>1</v>
      </c>
    </row>
    <row r="81" spans="1:8" x14ac:dyDescent="0.3">
      <c r="A81">
        <f>VLOOKUP('Start Here'!$B$2,EntityNumber,2,FALSE)</f>
        <v>630258</v>
      </c>
      <c r="B81" s="16">
        <f>YEAR('Start Here'!$B$5)</f>
        <v>2025</v>
      </c>
      <c r="C81" s="16">
        <v>600</v>
      </c>
      <c r="D81" s="16">
        <v>42000</v>
      </c>
      <c r="E81" s="4">
        <f>+'Exhibit 2'!F58+'Exhibit 2'!G58+'Exhibit 2'!H58+'Exhibit 2'!I58+'Exhibit 2'!J58</f>
        <v>833863.1</v>
      </c>
      <c r="F81" s="15">
        <f t="shared" si="2"/>
        <v>45444</v>
      </c>
      <c r="G81" s="15">
        <f t="shared" ca="1" si="3"/>
        <v>46119.542756365743</v>
      </c>
      <c r="H81" s="7" t="b">
        <v>1</v>
      </c>
    </row>
    <row r="82" spans="1:8" x14ac:dyDescent="0.3">
      <c r="A82">
        <f>VLOOKUP('Start Here'!$B$2,EntityNumber,2,FALSE)</f>
        <v>630258</v>
      </c>
      <c r="B82" s="16">
        <f>YEAR('Start Here'!$B$5)</f>
        <v>2025</v>
      </c>
      <c r="C82" s="16">
        <v>600</v>
      </c>
      <c r="D82" s="16">
        <v>42620</v>
      </c>
      <c r="E82" s="4">
        <f>+'Exhibit 2'!F59+'Exhibit 2'!G59+'Exhibit 2'!H59+'Exhibit 2'!I59+'Exhibit 2'!J59</f>
        <v>113368.88</v>
      </c>
      <c r="F82" s="15">
        <f t="shared" si="2"/>
        <v>45444</v>
      </c>
      <c r="G82" s="15">
        <f t="shared" ca="1" si="3"/>
        <v>46119.542756365743</v>
      </c>
      <c r="H82" s="7" t="b">
        <v>1</v>
      </c>
    </row>
    <row r="83" spans="1:8" x14ac:dyDescent="0.3">
      <c r="A83">
        <f>VLOOKUP('Start Here'!$B$2,EntityNumber,2,FALSE)</f>
        <v>630258</v>
      </c>
      <c r="B83" s="16">
        <f>YEAR('Start Here'!$B$5)</f>
        <v>2025</v>
      </c>
      <c r="C83" s="16">
        <v>100</v>
      </c>
      <c r="D83" s="16">
        <v>39101</v>
      </c>
      <c r="E83" s="4">
        <f>'Exhibit 2'!B62</f>
        <v>0</v>
      </c>
      <c r="F83" s="15">
        <f t="shared" si="2"/>
        <v>45444</v>
      </c>
      <c r="G83" s="15">
        <f t="shared" ca="1" si="3"/>
        <v>46119.542756365743</v>
      </c>
      <c r="H83" s="7" t="b">
        <v>1</v>
      </c>
    </row>
    <row r="84" spans="1:8" x14ac:dyDescent="0.3">
      <c r="A84">
        <f>VLOOKUP('Start Here'!$B$2,EntityNumber,2,FALSE)</f>
        <v>630258</v>
      </c>
      <c r="B84" s="16">
        <f>YEAR('Start Here'!$B$5)</f>
        <v>2025</v>
      </c>
      <c r="C84" s="16">
        <v>100</v>
      </c>
      <c r="D84" s="16">
        <v>51100</v>
      </c>
      <c r="E84" s="4">
        <f>'Exhibit 2'!B63</f>
        <v>0</v>
      </c>
      <c r="F84" s="15">
        <f t="shared" si="2"/>
        <v>45444</v>
      </c>
      <c r="G84" s="15">
        <f t="shared" ca="1" si="3"/>
        <v>46119.542756365743</v>
      </c>
      <c r="H84" s="7" t="b">
        <v>1</v>
      </c>
    </row>
    <row r="85" spans="1:8" x14ac:dyDescent="0.3">
      <c r="A85">
        <f>VLOOKUP('Start Here'!$B$2,EntityNumber,2,FALSE)</f>
        <v>630258</v>
      </c>
      <c r="B85" s="16">
        <f>YEAR('Start Here'!$B$5)</f>
        <v>2025</v>
      </c>
      <c r="C85" s="16">
        <v>100</v>
      </c>
      <c r="D85" s="16">
        <v>39103</v>
      </c>
      <c r="E85" s="4">
        <f>'Exhibit 2'!B64</f>
        <v>0</v>
      </c>
      <c r="F85" s="15">
        <f t="shared" si="2"/>
        <v>45444</v>
      </c>
      <c r="G85" s="15">
        <f t="shared" ca="1" si="3"/>
        <v>46119.542756365743</v>
      </c>
      <c r="H85" s="7" t="b">
        <v>1</v>
      </c>
    </row>
    <row r="86" spans="1:8" x14ac:dyDescent="0.3">
      <c r="A86">
        <f>VLOOKUP('Start Here'!$B$2,EntityNumber,2,FALSE)</f>
        <v>630258</v>
      </c>
      <c r="B86" s="16">
        <f>YEAR('Start Here'!$B$5)</f>
        <v>2025</v>
      </c>
      <c r="C86" s="16">
        <v>100</v>
      </c>
      <c r="D86" s="16">
        <v>39104</v>
      </c>
      <c r="E86" s="4">
        <f>'Exhibit 2'!B65</f>
        <v>0</v>
      </c>
      <c r="F86" s="15">
        <f t="shared" si="2"/>
        <v>45444</v>
      </c>
      <c r="G86" s="15">
        <f t="shared" ca="1" si="3"/>
        <v>46119.542756365743</v>
      </c>
      <c r="H86" s="7" t="b">
        <v>1</v>
      </c>
    </row>
    <row r="87" spans="1:8" x14ac:dyDescent="0.3">
      <c r="A87">
        <f>VLOOKUP('Start Here'!$B$2,EntityNumber,2,FALSE)</f>
        <v>630258</v>
      </c>
      <c r="B87" s="16">
        <f>YEAR('Start Here'!$B$5)</f>
        <v>2025</v>
      </c>
      <c r="C87" s="16">
        <v>100</v>
      </c>
      <c r="D87" s="16">
        <v>39120</v>
      </c>
      <c r="E87" s="4">
        <f>'Exhibit 2'!B66</f>
        <v>0</v>
      </c>
      <c r="F87" s="15">
        <f t="shared" si="2"/>
        <v>45444</v>
      </c>
      <c r="G87" s="15">
        <f t="shared" ca="1" si="3"/>
        <v>46119.542756365743</v>
      </c>
      <c r="H87" s="7" t="b">
        <v>1</v>
      </c>
    </row>
    <row r="88" spans="1:8" x14ac:dyDescent="0.3">
      <c r="A88">
        <f>VLOOKUP('Start Here'!$B$2,EntityNumber,2,FALSE)</f>
        <v>630258</v>
      </c>
      <c r="B88" s="16">
        <f>YEAR('Start Here'!$B$5)</f>
        <v>2025</v>
      </c>
      <c r="C88" s="16">
        <v>250</v>
      </c>
      <c r="D88" s="16">
        <v>39101</v>
      </c>
      <c r="E88" s="4">
        <f>'Exhibit 2'!C62+'Exhibit 2'!D62+'Exhibit 2'!E62</f>
        <v>0</v>
      </c>
      <c r="F88" s="15">
        <f t="shared" si="2"/>
        <v>45444</v>
      </c>
      <c r="G88" s="15">
        <f t="shared" ca="1" si="3"/>
        <v>46119.542756365743</v>
      </c>
      <c r="H88" s="7" t="b">
        <v>1</v>
      </c>
    </row>
    <row r="89" spans="1:8" x14ac:dyDescent="0.3">
      <c r="A89">
        <f>VLOOKUP('Start Here'!$B$2,EntityNumber,2,FALSE)</f>
        <v>630258</v>
      </c>
      <c r="B89" s="16">
        <f>YEAR('Start Here'!$B$5)</f>
        <v>2025</v>
      </c>
      <c r="C89" s="16">
        <v>250</v>
      </c>
      <c r="D89" s="16">
        <v>51100</v>
      </c>
      <c r="E89" s="4">
        <f>'Exhibit 2'!C63+'Exhibit 2'!D63+'Exhibit 2'!E63</f>
        <v>0</v>
      </c>
      <c r="F89" s="15">
        <f t="shared" si="2"/>
        <v>45444</v>
      </c>
      <c r="G89" s="15">
        <f t="shared" ca="1" si="3"/>
        <v>46119.542756365743</v>
      </c>
      <c r="H89" s="7" t="b">
        <v>1</v>
      </c>
    </row>
    <row r="90" spans="1:8" x14ac:dyDescent="0.3">
      <c r="A90">
        <f>VLOOKUP('Start Here'!$B$2,EntityNumber,2,FALSE)</f>
        <v>630258</v>
      </c>
      <c r="B90" s="16">
        <f>YEAR('Start Here'!$B$5)</f>
        <v>2025</v>
      </c>
      <c r="C90" s="16">
        <v>250</v>
      </c>
      <c r="D90" s="16">
        <v>39103</v>
      </c>
      <c r="E90" s="4">
        <f>'Exhibit 2'!C64+'Exhibit 2'!D64+'Exhibit 2'!E64</f>
        <v>0</v>
      </c>
      <c r="F90" s="15">
        <f t="shared" si="2"/>
        <v>45444</v>
      </c>
      <c r="G90" s="15">
        <f t="shared" ca="1" si="3"/>
        <v>46119.542756365743</v>
      </c>
      <c r="H90" s="7" t="b">
        <v>1</v>
      </c>
    </row>
    <row r="91" spans="1:8" x14ac:dyDescent="0.3">
      <c r="A91">
        <f>VLOOKUP('Start Here'!$B$2,EntityNumber,2,FALSE)</f>
        <v>630258</v>
      </c>
      <c r="B91" s="16">
        <f>YEAR('Start Here'!$B$5)</f>
        <v>2025</v>
      </c>
      <c r="C91" s="16">
        <v>250</v>
      </c>
      <c r="D91" s="16">
        <v>39104</v>
      </c>
      <c r="E91" s="4">
        <f>'Exhibit 2'!C65+'Exhibit 2'!D65+'Exhibit 2'!E65</f>
        <v>0</v>
      </c>
      <c r="F91" s="15">
        <f t="shared" si="2"/>
        <v>45444</v>
      </c>
      <c r="G91" s="15">
        <f t="shared" ca="1" si="3"/>
        <v>46119.542756365743</v>
      </c>
      <c r="H91" s="7" t="b">
        <v>1</v>
      </c>
    </row>
    <row r="92" spans="1:8" x14ac:dyDescent="0.3">
      <c r="A92">
        <f>VLOOKUP('Start Here'!$B$2,EntityNumber,2,FALSE)</f>
        <v>630258</v>
      </c>
      <c r="B92" s="16">
        <f>YEAR('Start Here'!$B$5)</f>
        <v>2025</v>
      </c>
      <c r="C92" s="16">
        <v>250</v>
      </c>
      <c r="D92" s="16">
        <v>39120</v>
      </c>
      <c r="E92" s="4">
        <f>'Exhibit 2'!C66+'Exhibit 2'!D66+'Exhibit 2'!E66</f>
        <v>0</v>
      </c>
      <c r="F92" s="15">
        <f t="shared" si="2"/>
        <v>45444</v>
      </c>
      <c r="G92" s="15">
        <f t="shared" ca="1" si="3"/>
        <v>46119.542756365743</v>
      </c>
      <c r="H92" s="7" t="b">
        <v>1</v>
      </c>
    </row>
    <row r="93" spans="1:8" x14ac:dyDescent="0.3">
      <c r="A93">
        <f>VLOOKUP('Start Here'!$B$2,EntityNumber,2,FALSE)</f>
        <v>630258</v>
      </c>
      <c r="B93" s="16">
        <f>YEAR('Start Here'!$B$5)</f>
        <v>2025</v>
      </c>
      <c r="C93" s="16">
        <v>600</v>
      </c>
      <c r="D93" s="16">
        <v>39101</v>
      </c>
      <c r="E93" s="4">
        <f>+'Exhibit 2'!F62+'Exhibit 2'!G62+'Exhibit 2'!H62+'Exhibit 2'!I62+'Exhibit 2'!J62</f>
        <v>0</v>
      </c>
      <c r="F93" s="15">
        <f t="shared" si="2"/>
        <v>45444</v>
      </c>
      <c r="G93" s="15">
        <f t="shared" ca="1" si="3"/>
        <v>46119.542756365743</v>
      </c>
      <c r="H93" s="7" t="b">
        <v>1</v>
      </c>
    </row>
    <row r="94" spans="1:8" x14ac:dyDescent="0.3">
      <c r="A94">
        <f>VLOOKUP('Start Here'!$B$2,EntityNumber,2,FALSE)</f>
        <v>630258</v>
      </c>
      <c r="B94" s="16">
        <f>YEAR('Start Here'!$B$5)</f>
        <v>2025</v>
      </c>
      <c r="C94" s="16">
        <v>600</v>
      </c>
      <c r="D94" s="16">
        <v>51100</v>
      </c>
      <c r="E94" s="4">
        <f>+'Exhibit 2'!F63+'Exhibit 2'!G63+'Exhibit 2'!H63+'Exhibit 2'!I63+'Exhibit 2'!J63</f>
        <v>0</v>
      </c>
      <c r="F94" s="15">
        <f t="shared" si="2"/>
        <v>45444</v>
      </c>
      <c r="G94" s="15">
        <f t="shared" ca="1" si="3"/>
        <v>46119.542756365743</v>
      </c>
      <c r="H94" s="7" t="b">
        <v>1</v>
      </c>
    </row>
    <row r="95" spans="1:8" x14ac:dyDescent="0.3">
      <c r="A95">
        <f>VLOOKUP('Start Here'!$B$2,EntityNumber,2,FALSE)</f>
        <v>630258</v>
      </c>
      <c r="B95" s="16">
        <f>YEAR('Start Here'!$B$5)</f>
        <v>2025</v>
      </c>
      <c r="C95" s="16">
        <v>600</v>
      </c>
      <c r="D95" s="16">
        <v>39103</v>
      </c>
      <c r="E95" s="4">
        <f>+'Exhibit 2'!F64+'Exhibit 2'!G64+'Exhibit 2'!H64+'Exhibit 2'!I64+'Exhibit 2'!J64</f>
        <v>0</v>
      </c>
      <c r="F95" s="15">
        <f t="shared" si="2"/>
        <v>45444</v>
      </c>
      <c r="G95" s="15">
        <f t="shared" ca="1" si="3"/>
        <v>46119.542756365743</v>
      </c>
      <c r="H95" s="7" t="b">
        <v>1</v>
      </c>
    </row>
    <row r="96" spans="1:8" x14ac:dyDescent="0.3">
      <c r="A96">
        <f>VLOOKUP('Start Here'!$B$2,EntityNumber,2,FALSE)</f>
        <v>630258</v>
      </c>
      <c r="B96" s="16">
        <f>YEAR('Start Here'!$B$5)</f>
        <v>2025</v>
      </c>
      <c r="C96" s="16">
        <v>600</v>
      </c>
      <c r="D96" s="16">
        <v>39104</v>
      </c>
      <c r="E96" s="4">
        <f>+'Exhibit 2'!F65+'Exhibit 2'!G65+'Exhibit 2'!H65+'Exhibit 2'!I65+'Exhibit 2'!J65</f>
        <v>0</v>
      </c>
      <c r="F96" s="15">
        <f t="shared" si="2"/>
        <v>45444</v>
      </c>
      <c r="G96" s="15">
        <f t="shared" ca="1" si="3"/>
        <v>46119.542756365743</v>
      </c>
      <c r="H96" s="7" t="b">
        <v>1</v>
      </c>
    </row>
    <row r="97" spans="1:8" x14ac:dyDescent="0.3">
      <c r="A97">
        <f>VLOOKUP('Start Here'!$B$2,EntityNumber,2,FALSE)</f>
        <v>630258</v>
      </c>
      <c r="B97" s="16">
        <f>YEAR('Start Here'!$B$5)</f>
        <v>2025</v>
      </c>
      <c r="C97" s="16">
        <v>600</v>
      </c>
      <c r="D97" s="16">
        <v>39120</v>
      </c>
      <c r="E97" s="4">
        <f>+'Exhibit 2'!F66+'Exhibit 2'!G66+'Exhibit 2'!H66+'Exhibit 2'!I66+'Exhibit 2'!J66</f>
        <v>0</v>
      </c>
      <c r="F97" s="15">
        <f t="shared" si="2"/>
        <v>45444</v>
      </c>
      <c r="G97" s="15">
        <f t="shared" ca="1" si="3"/>
        <v>46119.542756365743</v>
      </c>
      <c r="H97" s="7" t="b">
        <v>1</v>
      </c>
    </row>
    <row r="98" spans="1:8" x14ac:dyDescent="0.3">
      <c r="A98">
        <f>VLOOKUP('Start Here'!$B$2,EntityNumber,2,FALSE)</f>
        <v>630258</v>
      </c>
      <c r="B98" s="16">
        <f>YEAR('Start Here'!$B$5)</f>
        <v>2025</v>
      </c>
      <c r="C98" s="16">
        <v>600</v>
      </c>
      <c r="D98" s="16">
        <v>39107</v>
      </c>
      <c r="E98" s="4">
        <f>+'Exhibit 2'!F67+'Exhibit 2'!G67+'Exhibit 2'!H67+'Exhibit 2'!I67+'Exhibit 2'!J67</f>
        <v>0</v>
      </c>
      <c r="F98" s="15">
        <f t="shared" si="2"/>
        <v>45444</v>
      </c>
      <c r="G98" s="15">
        <f t="shared" ca="1" si="3"/>
        <v>46119.542756365743</v>
      </c>
      <c r="H98" s="7" t="b">
        <v>1</v>
      </c>
    </row>
    <row r="99" spans="1:8" x14ac:dyDescent="0.3">
      <c r="A99">
        <f>VLOOKUP('Start Here'!$B$2,EntityNumber,2,FALSE)</f>
        <v>630258</v>
      </c>
      <c r="B99" s="16">
        <f>YEAR('Start Here'!$B$5)</f>
        <v>2025</v>
      </c>
      <c r="C99" s="16">
        <v>600</v>
      </c>
      <c r="D99" s="16">
        <v>43000</v>
      </c>
      <c r="E99" s="4">
        <f>+'Exhibit 2'!F68+'Exhibit 2'!G68+'Exhibit 2'!H68+'Exhibit 2'!I68+'Exhibit 2'!J68</f>
        <v>0</v>
      </c>
      <c r="F99" s="15">
        <f t="shared" si="2"/>
        <v>45444</v>
      </c>
      <c r="G99" s="15">
        <f t="shared" ca="1" si="3"/>
        <v>46119.542756365743</v>
      </c>
      <c r="H99" s="7" t="b">
        <v>1</v>
      </c>
    </row>
    <row r="100" spans="1:8" x14ac:dyDescent="0.3">
      <c r="A100">
        <f>VLOOKUP('Start Here'!$B$2,EntityNumber,2,FALSE)</f>
        <v>630258</v>
      </c>
      <c r="B100" s="16">
        <f>YEAR('Start Here'!$B$5)</f>
        <v>2025</v>
      </c>
      <c r="C100" s="16">
        <v>600</v>
      </c>
      <c r="D100" s="16">
        <v>44100</v>
      </c>
      <c r="E100" s="4">
        <f>+'Exhibit 2'!F69+'Exhibit 2'!G69+'Exhibit 2'!H69+'Exhibit 2'!I69+'Exhibit 2'!J69</f>
        <v>0</v>
      </c>
      <c r="F100" s="15">
        <f t="shared" si="2"/>
        <v>45444</v>
      </c>
      <c r="G100" s="15">
        <f t="shared" ca="1" si="3"/>
        <v>46119.542756365743</v>
      </c>
      <c r="H100" s="7" t="b">
        <v>1</v>
      </c>
    </row>
    <row r="101" spans="1:8" x14ac:dyDescent="0.3">
      <c r="A101">
        <f>VLOOKUP('Start Here'!$B$2,EntityNumber,2,FALSE)</f>
        <v>630258</v>
      </c>
      <c r="B101" s="16">
        <f>YEAR('Start Here'!$B$5)</f>
        <v>2025</v>
      </c>
      <c r="C101" s="16">
        <v>600</v>
      </c>
      <c r="D101" s="16">
        <v>44200</v>
      </c>
      <c r="E101" s="4">
        <f>+'Exhibit 2'!F70+'Exhibit 2'!G70+'Exhibit 2'!H70+'Exhibit 2'!I70+'Exhibit 2'!J70</f>
        <v>0</v>
      </c>
      <c r="F101" s="15">
        <f t="shared" si="2"/>
        <v>45444</v>
      </c>
      <c r="G101" s="15">
        <f t="shared" ca="1" si="3"/>
        <v>46119.542756365743</v>
      </c>
      <c r="H101" s="7" t="b">
        <v>1</v>
      </c>
    </row>
    <row r="102" spans="1:8" x14ac:dyDescent="0.3">
      <c r="A102">
        <f>VLOOKUP('Start Here'!$B$2,EntityNumber,2,FALSE)</f>
        <v>630258</v>
      </c>
      <c r="B102" s="16">
        <f>YEAR('Start Here'!$B$5)</f>
        <v>2025</v>
      </c>
      <c r="C102" s="16">
        <v>1000</v>
      </c>
      <c r="D102" s="16">
        <v>23101</v>
      </c>
      <c r="E102" s="4">
        <f>'Exhibit 3'!B22</f>
        <v>0</v>
      </c>
      <c r="F102" s="15">
        <f t="shared" si="2"/>
        <v>45444</v>
      </c>
      <c r="G102" s="15">
        <f t="shared" ca="1" si="3"/>
        <v>46119.542756365743</v>
      </c>
      <c r="H102" s="7" t="b">
        <v>1</v>
      </c>
    </row>
    <row r="103" spans="1:8" x14ac:dyDescent="0.3">
      <c r="A103">
        <f>VLOOKUP('Start Here'!$B$2,EntityNumber,2,FALSE)</f>
        <v>630258</v>
      </c>
      <c r="B103" s="16">
        <f>YEAR('Start Here'!$B$5)</f>
        <v>2025</v>
      </c>
      <c r="C103" s="16">
        <v>1000</v>
      </c>
      <c r="D103" s="16">
        <v>23103</v>
      </c>
      <c r="E103" s="4">
        <f>'Exhibit 3'!C22</f>
        <v>0</v>
      </c>
      <c r="F103" s="15">
        <f t="shared" si="2"/>
        <v>45444</v>
      </c>
      <c r="G103" s="15">
        <f t="shared" ca="1" si="3"/>
        <v>46119.542756365743</v>
      </c>
      <c r="H103" s="7" t="b">
        <v>1</v>
      </c>
    </row>
    <row r="104" spans="1:8" x14ac:dyDescent="0.3">
      <c r="A104">
        <f>VLOOKUP('Start Here'!$B$2,EntityNumber,2,FALSE)</f>
        <v>630258</v>
      </c>
      <c r="B104" s="16">
        <f>YEAR('Start Here'!$B$5)</f>
        <v>2025</v>
      </c>
      <c r="C104" s="16">
        <v>1000</v>
      </c>
      <c r="D104" s="16">
        <v>23700</v>
      </c>
      <c r="E104" s="4">
        <f>'Exhibit 3'!D22</f>
        <v>0</v>
      </c>
      <c r="F104" s="15">
        <f t="shared" si="2"/>
        <v>45444</v>
      </c>
      <c r="G104" s="15">
        <f t="shared" ca="1" si="3"/>
        <v>46119.542756365743</v>
      </c>
      <c r="H104" s="7" t="b">
        <v>1</v>
      </c>
    </row>
    <row r="105" spans="1:8" x14ac:dyDescent="0.3">
      <c r="A105">
        <f>VLOOKUP('Start Here'!$B$2,EntityNumber,2,FALSE)</f>
        <v>630258</v>
      </c>
      <c r="B105" s="16">
        <f>YEAR('Start Here'!$B$5)</f>
        <v>2025</v>
      </c>
      <c r="C105" s="16">
        <v>600</v>
      </c>
      <c r="D105" s="16">
        <v>23102</v>
      </c>
      <c r="E105" s="4">
        <f>'Exhibit 3'!E22</f>
        <v>0</v>
      </c>
      <c r="F105" s="15">
        <f t="shared" si="2"/>
        <v>45444</v>
      </c>
      <c r="G105" s="15">
        <f t="shared" ca="1" si="3"/>
        <v>46119.542756365743</v>
      </c>
      <c r="H105" s="7" t="b">
        <v>1</v>
      </c>
    </row>
  </sheetData>
  <mergeCells count="1">
    <mergeCell ref="K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Start Here</vt:lpstr>
      <vt:lpstr>Exhibit 1</vt:lpstr>
      <vt:lpstr>Exhibit 2</vt:lpstr>
      <vt:lpstr>Exhibit 3</vt:lpstr>
      <vt:lpstr>ToDatabase</vt:lpstr>
      <vt:lpstr>EntityNumber</vt:lpstr>
      <vt:lpstr>'Exhibit 1'!Print_Area</vt:lpstr>
      <vt:lpstr>'Exhibit 2'!Print_Area</vt:lpstr>
      <vt:lpstr>'Exhibit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Mikkelsen, Kelly</dc:creator>
  <cp:lastModifiedBy>Amber Dill</cp:lastModifiedBy>
  <cp:lastPrinted>2019-01-04T14:50:18Z</cp:lastPrinted>
  <dcterms:created xsi:type="dcterms:W3CDTF">2018-05-31T16:10:27Z</dcterms:created>
  <dcterms:modified xsi:type="dcterms:W3CDTF">2026-04-07T18:01:34Z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2025-10-06T15:27:49Z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ad30e869-84c3-4d7a-832c-1b4eb8e475ae</vt:lpwstr>
  </property>
  <property fmtid="{D5CDD505-2E9C-101B-9397-08002B2CF9AE}" pid="10" name="MSIP_Label_ec3b1a8e-41ed-4bc7-92d1-0305fbefd661_ContentBits">
    <vt:lpwstr>0</vt:lpwstr>
  </property>
  <property fmtid="{D5CDD505-2E9C-101B-9397-08002B2CF9AE}" pid="11" name="MSIP_Label_ec3b1a8e-41ed-4bc7-92d1-0305fbefd661_Tag">
    <vt:lpwstr>10, 3, 0, 1</vt:lpwstr>
  </property>
</Properties>
</file>