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0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iansmith/Google Drive/Prof Ian Smith Consulting/Projects/ESM 10th Edition/Companion website/Chapter 4 - Shear strength - COMPLETE/"/>
    </mc:Choice>
  </mc:AlternateContent>
  <xr:revisionPtr revIDLastSave="0" documentId="13_ncr:1_{E0728513-74AD-A140-98D6-3AA46B6272EC}" xr6:coauthVersionLast="47" xr6:coauthVersionMax="47" xr10:uidLastSave="{00000000-0000-0000-0000-000000000000}"/>
  <bookViews>
    <workbookView xWindow="120" yWindow="500" windowWidth="28600" windowHeight="16120" xr2:uid="{00000000-000D-0000-FFFF-FFFF00000000}"/>
  </bookViews>
  <sheets>
    <sheet name="Intro" sheetId="9" r:id="rId1"/>
    <sheet name="Data" sheetId="1" r:id="rId2"/>
    <sheet name="Mohr circles" sheetId="4" r:id="rId3"/>
    <sheet name="About..." sheetId="11" r:id="rId4"/>
  </sheets>
  <definedNames>
    <definedName name="cohesion">Data!$E$29</definedName>
    <definedName name="CSA">Data!$E$17</definedName>
    <definedName name="deformation">Data!$D$11</definedName>
    <definedName name="diameter">Data!$D$10</definedName>
    <definedName name="length">Data!$D$9</definedName>
    <definedName name="phi">Data!$E$30</definedName>
    <definedName name="radius">Data!$AU$27</definedName>
    <definedName name="radius1">Data!$AZ$22</definedName>
    <definedName name="radius2">Data!$AZ$23</definedName>
    <definedName name="radius3">Data!$AZ$24</definedName>
    <definedName name="sigma1">Data!$AU$23</definedName>
    <definedName name="sigma1_1">Data!$E$23</definedName>
    <definedName name="sigma1_2">Data!$E$24</definedName>
    <definedName name="sigma1_3">Data!$E$25</definedName>
    <definedName name="sigma3">Data!$AU$24</definedName>
    <definedName name="sigma3_1">Data!$D$23</definedName>
    <definedName name="sigma3_2">Data!$D$24</definedName>
    <definedName name="sigma3_3">Data!$D$25</definedName>
    <definedName name="sigmaav">Data!$AU$26</definedName>
    <definedName name="sigmaav1">Data!$AY$22</definedName>
    <definedName name="sigmaav2">Data!$AY$23</definedName>
    <definedName name="sigmaav3">Data!$AY$24</definedName>
    <definedName name="volume">Data!$E$16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6" i="1" l="1"/>
  <c r="E17" i="1" s="1"/>
  <c r="J12" i="1"/>
  <c r="D25" i="1" s="1"/>
  <c r="J11" i="1"/>
  <c r="D24" i="1" s="1"/>
  <c r="J10" i="1"/>
  <c r="D23" i="1" s="1"/>
  <c r="F24" i="1" l="1"/>
  <c r="E24" i="1" s="1"/>
  <c r="F23" i="1"/>
  <c r="E23" i="1" s="1"/>
  <c r="F25" i="1"/>
  <c r="E25" i="1" s="1"/>
  <c r="AY24" i="1" l="1"/>
  <c r="AZ24" i="1" s="1"/>
  <c r="AY23" i="1"/>
  <c r="AZ23" i="1" s="1"/>
  <c r="AY22" i="1"/>
  <c r="AZ22" i="1" s="1"/>
  <c r="AL25" i="1" l="1"/>
  <c r="AL24" i="1"/>
  <c r="AK25" i="1"/>
  <c r="BB23" i="1" s="1"/>
  <c r="AK24" i="1"/>
  <c r="AL23" i="1"/>
  <c r="AK23" i="1"/>
  <c r="AL22" i="1" l="1"/>
  <c r="AM24" i="1" s="1"/>
  <c r="AV21" i="1"/>
  <c r="AV22" i="1" s="1"/>
  <c r="AV23" i="1" s="1"/>
  <c r="AV24" i="1" s="1"/>
  <c r="AV25" i="1" s="1"/>
  <c r="AV26" i="1" s="1"/>
  <c r="AP21" i="1"/>
  <c r="AP22" i="1" s="1"/>
  <c r="AP23" i="1" s="1"/>
  <c r="AP24" i="1" s="1"/>
  <c r="AP25" i="1" s="1"/>
  <c r="AP26" i="1" s="1"/>
  <c r="AP27" i="1" s="1"/>
  <c r="AQ27" i="1" s="1"/>
  <c r="AS21" i="1"/>
  <c r="AS22" i="1" s="1"/>
  <c r="AS23" i="1" s="1"/>
  <c r="AS24" i="1" s="1"/>
  <c r="AS25" i="1" s="1"/>
  <c r="AS26" i="1" s="1"/>
  <c r="AS27" i="1" s="1"/>
  <c r="AT27" i="1" s="1"/>
  <c r="AQ121" i="1"/>
  <c r="AT121" i="1"/>
  <c r="AV27" i="1" l="1"/>
  <c r="AW27" i="1" s="1"/>
  <c r="AM23" i="1"/>
  <c r="AM25" i="1"/>
  <c r="AQ24" i="1"/>
  <c r="AW24" i="1"/>
  <c r="AW26" i="1"/>
  <c r="AQ25" i="1"/>
  <c r="AQ23" i="1"/>
  <c r="AT23" i="1"/>
  <c r="AS28" i="1"/>
  <c r="AS29" i="1" s="1"/>
  <c r="AP28" i="1"/>
  <c r="AQ26" i="1"/>
  <c r="AW23" i="1"/>
  <c r="AW25" i="1"/>
  <c r="AW22" i="1"/>
  <c r="AQ22" i="1"/>
  <c r="AM27" i="1" l="1"/>
  <c r="AV28" i="1"/>
  <c r="C32" i="1"/>
  <c r="AM26" i="1"/>
  <c r="AM29" i="1" s="1"/>
  <c r="AM33" i="1" s="1"/>
  <c r="AT24" i="1"/>
  <c r="AT25" i="1"/>
  <c r="AT26" i="1"/>
  <c r="AT22" i="1"/>
  <c r="AT28" i="1"/>
  <c r="AT29" i="1"/>
  <c r="AS30" i="1"/>
  <c r="AP29" i="1"/>
  <c r="AQ28" i="1"/>
  <c r="AV29" i="1" l="1"/>
  <c r="AW28" i="1"/>
  <c r="AM31" i="1"/>
  <c r="AM32" i="1" s="1"/>
  <c r="E30" i="1"/>
  <c r="AP30" i="1"/>
  <c r="AQ29" i="1"/>
  <c r="AS31" i="1"/>
  <c r="AT30" i="1"/>
  <c r="AV30" i="1" l="1"/>
  <c r="AW29" i="1"/>
  <c r="AM35" i="1"/>
  <c r="E29" i="1" s="1"/>
  <c r="AP31" i="1"/>
  <c r="AQ30" i="1"/>
  <c r="AS32" i="1"/>
  <c r="AT31" i="1"/>
  <c r="AV31" i="1" l="1"/>
  <c r="AW30" i="1"/>
  <c r="BC22" i="1"/>
  <c r="BC23" i="1" a="1"/>
  <c r="BC23" i="1" s="1"/>
  <c r="AS33" i="1"/>
  <c r="AT32" i="1"/>
  <c r="AQ31" i="1"/>
  <c r="AP32" i="1"/>
  <c r="AV32" i="1" l="1"/>
  <c r="AW31" i="1"/>
  <c r="AQ32" i="1"/>
  <c r="AP33" i="1"/>
  <c r="AS34" i="1"/>
  <c r="AT33" i="1"/>
  <c r="AV33" i="1" l="1"/>
  <c r="AW32" i="1"/>
  <c r="AS35" i="1"/>
  <c r="AT34" i="1"/>
  <c r="AP34" i="1"/>
  <c r="AQ33" i="1"/>
  <c r="AV34" i="1" l="1"/>
  <c r="AW33" i="1"/>
  <c r="AP35" i="1"/>
  <c r="AQ34" i="1"/>
  <c r="AS36" i="1"/>
  <c r="AT35" i="1"/>
  <c r="AV35" i="1" l="1"/>
  <c r="AW34" i="1"/>
  <c r="AS37" i="1"/>
  <c r="AT36" i="1"/>
  <c r="AP36" i="1"/>
  <c r="AQ35" i="1"/>
  <c r="AV36" i="1" l="1"/>
  <c r="AW35" i="1"/>
  <c r="AQ36" i="1"/>
  <c r="AP37" i="1"/>
  <c r="AS38" i="1"/>
  <c r="AT37" i="1"/>
  <c r="AV37" i="1" l="1"/>
  <c r="AW36" i="1"/>
  <c r="AS39" i="1"/>
  <c r="AT38" i="1"/>
  <c r="AP38" i="1"/>
  <c r="AQ37" i="1"/>
  <c r="AV38" i="1" l="1"/>
  <c r="AW37" i="1"/>
  <c r="AT39" i="1"/>
  <c r="AS40" i="1"/>
  <c r="AP39" i="1"/>
  <c r="AQ38" i="1"/>
  <c r="AV39" i="1" l="1"/>
  <c r="AW38" i="1"/>
  <c r="AS41" i="1"/>
  <c r="AT40" i="1"/>
  <c r="AP40" i="1"/>
  <c r="AQ39" i="1"/>
  <c r="AV40" i="1" l="1"/>
  <c r="AW39" i="1"/>
  <c r="AS42" i="1"/>
  <c r="AT41" i="1"/>
  <c r="AP41" i="1"/>
  <c r="AQ40" i="1"/>
  <c r="AV41" i="1" l="1"/>
  <c r="AW40" i="1"/>
  <c r="AS43" i="1"/>
  <c r="AT42" i="1"/>
  <c r="AP42" i="1"/>
  <c r="AQ41" i="1"/>
  <c r="AV42" i="1" l="1"/>
  <c r="AW41" i="1"/>
  <c r="AP43" i="1"/>
  <c r="AQ42" i="1"/>
  <c r="AS44" i="1"/>
  <c r="AT43" i="1"/>
  <c r="AV43" i="1" l="1"/>
  <c r="AW42" i="1"/>
  <c r="AP44" i="1"/>
  <c r="AQ43" i="1"/>
  <c r="AS45" i="1"/>
  <c r="AT44" i="1"/>
  <c r="AV44" i="1" l="1"/>
  <c r="AW43" i="1"/>
  <c r="AP45" i="1"/>
  <c r="AQ44" i="1"/>
  <c r="AS46" i="1"/>
  <c r="AT45" i="1"/>
  <c r="AV45" i="1" l="1"/>
  <c r="AW44" i="1"/>
  <c r="AS47" i="1"/>
  <c r="AT46" i="1"/>
  <c r="AP46" i="1"/>
  <c r="AQ45" i="1"/>
  <c r="AV46" i="1" l="1"/>
  <c r="AW45" i="1"/>
  <c r="AP47" i="1"/>
  <c r="AQ46" i="1"/>
  <c r="AS48" i="1"/>
  <c r="AT47" i="1"/>
  <c r="AV47" i="1" l="1"/>
  <c r="AW46" i="1"/>
  <c r="AT48" i="1"/>
  <c r="AS49" i="1"/>
  <c r="AP48" i="1"/>
  <c r="AQ47" i="1"/>
  <c r="AV48" i="1" l="1"/>
  <c r="AW47" i="1"/>
  <c r="AQ48" i="1"/>
  <c r="AP49" i="1"/>
  <c r="AS50" i="1"/>
  <c r="AT49" i="1"/>
  <c r="AV49" i="1" l="1"/>
  <c r="AW48" i="1"/>
  <c r="AT50" i="1"/>
  <c r="AS51" i="1"/>
  <c r="AQ49" i="1"/>
  <c r="AP50" i="1"/>
  <c r="AW49" i="1" l="1"/>
  <c r="AV50" i="1"/>
  <c r="AS52" i="1"/>
  <c r="AT51" i="1"/>
  <c r="AP51" i="1"/>
  <c r="AQ50" i="1"/>
  <c r="AV51" i="1" l="1"/>
  <c r="AW50" i="1"/>
  <c r="AP52" i="1"/>
  <c r="AQ51" i="1"/>
  <c r="AS53" i="1"/>
  <c r="AT52" i="1"/>
  <c r="AV52" i="1" l="1"/>
  <c r="AW51" i="1"/>
  <c r="AT53" i="1"/>
  <c r="AS54" i="1"/>
  <c r="AP53" i="1"/>
  <c r="AQ52" i="1"/>
  <c r="AV53" i="1" l="1"/>
  <c r="AW52" i="1"/>
  <c r="AP54" i="1"/>
  <c r="AQ53" i="1"/>
  <c r="AS55" i="1"/>
  <c r="AT54" i="1"/>
  <c r="AV54" i="1" l="1"/>
  <c r="AW53" i="1"/>
  <c r="AT55" i="1"/>
  <c r="AS56" i="1"/>
  <c r="AP55" i="1"/>
  <c r="AQ54" i="1"/>
  <c r="AW54" i="1" l="1"/>
  <c r="AV55" i="1"/>
  <c r="AS57" i="1"/>
  <c r="AT56" i="1"/>
  <c r="AP56" i="1"/>
  <c r="AQ55" i="1"/>
  <c r="AW55" i="1" l="1"/>
  <c r="AV56" i="1"/>
  <c r="AP57" i="1"/>
  <c r="AQ56" i="1"/>
  <c r="AS58" i="1"/>
  <c r="AT57" i="1"/>
  <c r="AW56" i="1" l="1"/>
  <c r="AV57" i="1"/>
  <c r="AT58" i="1"/>
  <c r="AS59" i="1"/>
  <c r="AQ57" i="1"/>
  <c r="AP58" i="1"/>
  <c r="AW57" i="1" l="1"/>
  <c r="AV58" i="1"/>
  <c r="AP59" i="1"/>
  <c r="AQ58" i="1"/>
  <c r="AS60" i="1"/>
  <c r="AT59" i="1"/>
  <c r="AW58" i="1" l="1"/>
  <c r="AV59" i="1"/>
  <c r="AS61" i="1"/>
  <c r="AT60" i="1"/>
  <c r="AP60" i="1"/>
  <c r="AQ59" i="1"/>
  <c r="AV60" i="1" l="1"/>
  <c r="AW59" i="1"/>
  <c r="AQ60" i="1"/>
  <c r="AP61" i="1"/>
  <c r="AT61" i="1"/>
  <c r="AS62" i="1"/>
  <c r="AV61" i="1" l="1"/>
  <c r="AW60" i="1"/>
  <c r="AP62" i="1"/>
  <c r="AQ61" i="1"/>
  <c r="AS63" i="1"/>
  <c r="AT62" i="1"/>
  <c r="AW61" i="1" l="1"/>
  <c r="AV62" i="1"/>
  <c r="AT63" i="1"/>
  <c r="AS64" i="1"/>
  <c r="AP63" i="1"/>
  <c r="AQ62" i="1"/>
  <c r="AW62" i="1" l="1"/>
  <c r="AV63" i="1"/>
  <c r="AP64" i="1"/>
  <c r="AQ63" i="1"/>
  <c r="AS65" i="1"/>
  <c r="AT64" i="1"/>
  <c r="AW63" i="1" l="1"/>
  <c r="AV64" i="1"/>
  <c r="AS66" i="1"/>
  <c r="AT65" i="1"/>
  <c r="AQ64" i="1"/>
  <c r="AP65" i="1"/>
  <c r="AV65" i="1" l="1"/>
  <c r="AW64" i="1"/>
  <c r="AP66" i="1"/>
  <c r="AQ65" i="1"/>
  <c r="AS67" i="1"/>
  <c r="AT66" i="1"/>
  <c r="AW65" i="1" l="1"/>
  <c r="AV66" i="1"/>
  <c r="AS68" i="1"/>
  <c r="AT67" i="1"/>
  <c r="AQ66" i="1"/>
  <c r="AP67" i="1"/>
  <c r="AV67" i="1" l="1"/>
  <c r="AW66" i="1"/>
  <c r="AP68" i="1"/>
  <c r="AQ67" i="1"/>
  <c r="AS69" i="1"/>
  <c r="AT68" i="1"/>
  <c r="AV68" i="1" l="1"/>
  <c r="AW67" i="1"/>
  <c r="AS70" i="1"/>
  <c r="AT69" i="1"/>
  <c r="AP69" i="1"/>
  <c r="AQ68" i="1"/>
  <c r="AV69" i="1" l="1"/>
  <c r="AW68" i="1"/>
  <c r="AP70" i="1"/>
  <c r="AQ69" i="1"/>
  <c r="AS71" i="1"/>
  <c r="AT70" i="1"/>
  <c r="AV70" i="1" l="1"/>
  <c r="AW69" i="1"/>
  <c r="AT71" i="1"/>
  <c r="AS72" i="1"/>
  <c r="AQ70" i="1"/>
  <c r="AP71" i="1"/>
  <c r="AV71" i="1" l="1"/>
  <c r="AW70" i="1"/>
  <c r="AP72" i="1"/>
  <c r="AQ71" i="1"/>
  <c r="AT72" i="1"/>
  <c r="AS73" i="1"/>
  <c r="AV72" i="1" l="1"/>
  <c r="AW71" i="1"/>
  <c r="AS74" i="1"/>
  <c r="AT73" i="1"/>
  <c r="AP73" i="1"/>
  <c r="AQ72" i="1"/>
  <c r="AW72" i="1" l="1"/>
  <c r="AV73" i="1"/>
  <c r="AP74" i="1"/>
  <c r="AQ73" i="1"/>
  <c r="AS75" i="1"/>
  <c r="AT74" i="1"/>
  <c r="AW73" i="1" l="1"/>
  <c r="AV74" i="1"/>
  <c r="AS76" i="1"/>
  <c r="AT75" i="1"/>
  <c r="AP75" i="1"/>
  <c r="AQ74" i="1"/>
  <c r="AW74" i="1" l="1"/>
  <c r="AV75" i="1"/>
  <c r="AP76" i="1"/>
  <c r="AQ75" i="1"/>
  <c r="AT76" i="1"/>
  <c r="AS77" i="1"/>
  <c r="AV76" i="1" l="1"/>
  <c r="AW75" i="1"/>
  <c r="AS78" i="1"/>
  <c r="AT77" i="1"/>
  <c r="AP77" i="1"/>
  <c r="AQ76" i="1"/>
  <c r="AW76" i="1" l="1"/>
  <c r="AV77" i="1"/>
  <c r="AP78" i="1"/>
  <c r="AQ77" i="1"/>
  <c r="AS79" i="1"/>
  <c r="AT78" i="1"/>
  <c r="AV78" i="1" l="1"/>
  <c r="AW77" i="1"/>
  <c r="AS80" i="1"/>
  <c r="AT79" i="1"/>
  <c r="AP79" i="1"/>
  <c r="AQ78" i="1"/>
  <c r="AV79" i="1" l="1"/>
  <c r="AW78" i="1"/>
  <c r="AQ79" i="1"/>
  <c r="AP80" i="1"/>
  <c r="AT80" i="1"/>
  <c r="AS81" i="1"/>
  <c r="AV80" i="1" l="1"/>
  <c r="AW79" i="1"/>
  <c r="AS82" i="1"/>
  <c r="AT81" i="1"/>
  <c r="AP81" i="1"/>
  <c r="AQ80" i="1"/>
  <c r="AW80" i="1" l="1"/>
  <c r="AV81" i="1"/>
  <c r="AP82" i="1"/>
  <c r="AQ81" i="1"/>
  <c r="AS83" i="1"/>
  <c r="AT82" i="1"/>
  <c r="AV82" i="1" l="1"/>
  <c r="AW81" i="1"/>
  <c r="AS84" i="1"/>
  <c r="AT83" i="1"/>
  <c r="AQ82" i="1"/>
  <c r="AP83" i="1"/>
  <c r="AW82" i="1" l="1"/>
  <c r="AV83" i="1"/>
  <c r="AP84" i="1"/>
  <c r="AQ83" i="1"/>
  <c r="AS85" i="1"/>
  <c r="AT84" i="1"/>
  <c r="AW83" i="1" l="1"/>
  <c r="AV84" i="1"/>
  <c r="AS86" i="1"/>
  <c r="AT85" i="1"/>
  <c r="AP85" i="1"/>
  <c r="AQ84" i="1"/>
  <c r="AV85" i="1" l="1"/>
  <c r="AW84" i="1"/>
  <c r="AP86" i="1"/>
  <c r="AQ85" i="1"/>
  <c r="AS87" i="1"/>
  <c r="AT86" i="1"/>
  <c r="AV86" i="1" l="1"/>
  <c r="AW85" i="1"/>
  <c r="AT87" i="1"/>
  <c r="AS88" i="1"/>
  <c r="AP87" i="1"/>
  <c r="AQ86" i="1"/>
  <c r="AV87" i="1" l="1"/>
  <c r="AW86" i="1"/>
  <c r="AT88" i="1"/>
  <c r="AS89" i="1"/>
  <c r="AP88" i="1"/>
  <c r="AQ87" i="1"/>
  <c r="AV88" i="1" l="1"/>
  <c r="AW87" i="1"/>
  <c r="AS90" i="1"/>
  <c r="AT89" i="1"/>
  <c r="AP89" i="1"/>
  <c r="AQ88" i="1"/>
  <c r="AW88" i="1" l="1"/>
  <c r="AV89" i="1"/>
  <c r="AP90" i="1"/>
  <c r="AQ89" i="1"/>
  <c r="AS91" i="1"/>
  <c r="AT90" i="1"/>
  <c r="AW89" i="1" l="1"/>
  <c r="AV90" i="1"/>
  <c r="AT91" i="1"/>
  <c r="AS92" i="1"/>
  <c r="AQ90" i="1"/>
  <c r="AP91" i="1"/>
  <c r="AV91" i="1" l="1"/>
  <c r="AW90" i="1"/>
  <c r="AQ91" i="1"/>
  <c r="AP92" i="1"/>
  <c r="AT92" i="1"/>
  <c r="AS93" i="1"/>
  <c r="AV92" i="1" l="1"/>
  <c r="AW91" i="1"/>
  <c r="AQ92" i="1"/>
  <c r="AP93" i="1"/>
  <c r="AS94" i="1"/>
  <c r="AT93" i="1"/>
  <c r="AW92" i="1" l="1"/>
  <c r="AV93" i="1"/>
  <c r="AP94" i="1"/>
  <c r="AQ93" i="1"/>
  <c r="AS95" i="1"/>
  <c r="AT94" i="1"/>
  <c r="AV94" i="1" l="1"/>
  <c r="AW93" i="1"/>
  <c r="AS96" i="1"/>
  <c r="AT95" i="1"/>
  <c r="AP95" i="1"/>
  <c r="AQ94" i="1"/>
  <c r="AW94" i="1" l="1"/>
  <c r="AV95" i="1"/>
  <c r="AT96" i="1"/>
  <c r="AS97" i="1"/>
  <c r="AP96" i="1"/>
  <c r="AQ95" i="1"/>
  <c r="AV96" i="1" l="1"/>
  <c r="AW95" i="1"/>
  <c r="AS98" i="1"/>
  <c r="AT97" i="1"/>
  <c r="AP97" i="1"/>
  <c r="AQ96" i="1"/>
  <c r="AV97" i="1" l="1"/>
  <c r="AW96" i="1"/>
  <c r="AP98" i="1"/>
  <c r="AQ97" i="1"/>
  <c r="AS99" i="1"/>
  <c r="AT98" i="1"/>
  <c r="AV98" i="1" l="1"/>
  <c r="AW97" i="1"/>
  <c r="AT99" i="1"/>
  <c r="AS100" i="1"/>
  <c r="AP99" i="1"/>
  <c r="AQ98" i="1"/>
  <c r="AV99" i="1" l="1"/>
  <c r="AW98" i="1"/>
  <c r="AP100" i="1"/>
  <c r="AQ99" i="1"/>
  <c r="AS101" i="1"/>
  <c r="AT100" i="1"/>
  <c r="AV100" i="1" l="1"/>
  <c r="AW99" i="1"/>
  <c r="AS102" i="1"/>
  <c r="AT101" i="1"/>
  <c r="AQ100" i="1"/>
  <c r="AP101" i="1"/>
  <c r="AW100" i="1" l="1"/>
  <c r="AV101" i="1"/>
  <c r="AP102" i="1"/>
  <c r="AQ101" i="1"/>
  <c r="AS103" i="1"/>
  <c r="AT102" i="1"/>
  <c r="AV102" i="1" l="1"/>
  <c r="AW101" i="1"/>
  <c r="AT103" i="1"/>
  <c r="AS104" i="1"/>
  <c r="AP103" i="1"/>
  <c r="AQ102" i="1"/>
  <c r="AV103" i="1" l="1"/>
  <c r="AW102" i="1"/>
  <c r="AT104" i="1"/>
  <c r="AS105" i="1"/>
  <c r="AQ103" i="1"/>
  <c r="AP104" i="1"/>
  <c r="AW103" i="1" l="1"/>
  <c r="AV104" i="1"/>
  <c r="AP105" i="1"/>
  <c r="AQ104" i="1"/>
  <c r="AS106" i="1"/>
  <c r="AT105" i="1"/>
  <c r="AV105" i="1" l="1"/>
  <c r="AW104" i="1"/>
  <c r="AS107" i="1"/>
  <c r="AT106" i="1"/>
  <c r="AP106" i="1"/>
  <c r="AQ105" i="1"/>
  <c r="AV106" i="1" l="1"/>
  <c r="AW105" i="1"/>
  <c r="AP107" i="1"/>
  <c r="AQ106" i="1"/>
  <c r="AS108" i="1"/>
  <c r="AT107" i="1"/>
  <c r="AW106" i="1" l="1"/>
  <c r="AV107" i="1"/>
  <c r="AT108" i="1"/>
  <c r="AS109" i="1"/>
  <c r="AP108" i="1"/>
  <c r="AQ107" i="1"/>
  <c r="AV108" i="1" l="1"/>
  <c r="AW107" i="1"/>
  <c r="AS110" i="1"/>
  <c r="AT109" i="1"/>
  <c r="AP109" i="1"/>
  <c r="AQ108" i="1"/>
  <c r="AV109" i="1" l="1"/>
  <c r="AW108" i="1"/>
  <c r="AP110" i="1"/>
  <c r="AQ109" i="1"/>
  <c r="AS111" i="1"/>
  <c r="AT110" i="1"/>
  <c r="AW109" i="1" l="1"/>
  <c r="AV110" i="1"/>
  <c r="AS112" i="1"/>
  <c r="AT111" i="1"/>
  <c r="AP111" i="1"/>
  <c r="AQ110" i="1"/>
  <c r="AV111" i="1" l="1"/>
  <c r="AW110" i="1"/>
  <c r="AQ111" i="1"/>
  <c r="AP112" i="1"/>
  <c r="AT112" i="1"/>
  <c r="AS113" i="1"/>
  <c r="AV112" i="1" l="1"/>
  <c r="AW111" i="1"/>
  <c r="AP113" i="1"/>
  <c r="AQ112" i="1"/>
  <c r="AS114" i="1"/>
  <c r="AT113" i="1"/>
  <c r="AW112" i="1" l="1"/>
  <c r="AV113" i="1"/>
  <c r="AS115" i="1"/>
  <c r="AT114" i="1"/>
  <c r="AP114" i="1"/>
  <c r="AQ113" i="1"/>
  <c r="AW113" i="1" l="1"/>
  <c r="AV114" i="1"/>
  <c r="AQ114" i="1"/>
  <c r="AP115" i="1"/>
  <c r="AS116" i="1"/>
  <c r="AT115" i="1"/>
  <c r="AW114" i="1" l="1"/>
  <c r="AV115" i="1"/>
  <c r="AS117" i="1"/>
  <c r="AT116" i="1"/>
  <c r="AP116" i="1"/>
  <c r="AQ115" i="1"/>
  <c r="AV116" i="1" l="1"/>
  <c r="AW115" i="1"/>
  <c r="AP117" i="1"/>
  <c r="AQ116" i="1"/>
  <c r="AS118" i="1"/>
  <c r="AT117" i="1"/>
  <c r="AW116" i="1" l="1"/>
  <c r="AV117" i="1"/>
  <c r="AS119" i="1"/>
  <c r="AT118" i="1"/>
  <c r="AP118" i="1"/>
  <c r="AQ117" i="1"/>
  <c r="AV118" i="1" l="1"/>
  <c r="AW117" i="1"/>
  <c r="AP119" i="1"/>
  <c r="AQ118" i="1"/>
  <c r="AT119" i="1"/>
  <c r="AS120" i="1"/>
  <c r="AW118" i="1" l="1"/>
  <c r="AV119" i="1"/>
  <c r="AT120" i="1"/>
  <c r="AS121" i="1"/>
  <c r="AP120" i="1"/>
  <c r="AQ119" i="1"/>
  <c r="AW119" i="1" l="1"/>
  <c r="AV120" i="1"/>
  <c r="AP121" i="1"/>
  <c r="AQ120" i="1"/>
  <c r="AV121" i="1" l="1"/>
  <c r="AW120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<sst xmlns="http://schemas.openxmlformats.org/spreadsheetml/2006/main" count="84" uniqueCount="62">
  <si>
    <t>radius</t>
  </si>
  <si>
    <t>x</t>
  </si>
  <si>
    <t>y</t>
  </si>
  <si>
    <t>1st circle</t>
  </si>
  <si>
    <t>Test 1</t>
  </si>
  <si>
    <t>Test 2</t>
  </si>
  <si>
    <t>Test 3</t>
  </si>
  <si>
    <r>
      <t>s</t>
    </r>
    <r>
      <rPr>
        <vertAlign val="subscript"/>
        <sz val="10"/>
        <rFont val="Arial"/>
        <family val="2"/>
      </rPr>
      <t>3</t>
    </r>
  </si>
  <si>
    <r>
      <t>s</t>
    </r>
    <r>
      <rPr>
        <vertAlign val="subscript"/>
        <sz val="10"/>
        <rFont val="Symbol"/>
        <family val="1"/>
      </rPr>
      <t>1</t>
    </r>
  </si>
  <si>
    <t>Cell pressure</t>
  </si>
  <si>
    <t>(kPa)</t>
  </si>
  <si>
    <t>Major Princ.stress</t>
  </si>
  <si>
    <r>
      <t>s</t>
    </r>
    <r>
      <rPr>
        <vertAlign val="subscript"/>
        <sz val="10"/>
        <rFont val="Verdana"/>
        <family val="2"/>
      </rPr>
      <t>av</t>
    </r>
  </si>
  <si>
    <t>2nd circle</t>
  </si>
  <si>
    <t>3rd circle</t>
  </si>
  <si>
    <t>Mohr Circle data</t>
  </si>
  <si>
    <t>kPa</t>
  </si>
  <si>
    <t>°</t>
  </si>
  <si>
    <t>Visit the website:</t>
  </si>
  <si>
    <t>Purchase the book:</t>
  </si>
  <si>
    <t>(Amazon)</t>
  </si>
  <si>
    <t>Data for tangent line</t>
  </si>
  <si>
    <t>Kf line</t>
  </si>
  <si>
    <t>alpha</t>
  </si>
  <si>
    <t xml:space="preserve">phi = </t>
  </si>
  <si>
    <t xml:space="preserve">c = </t>
  </si>
  <si>
    <t xml:space="preserve">tan alpha = </t>
  </si>
  <si>
    <t xml:space="preserve">k / tan alpha = </t>
  </si>
  <si>
    <t>tan phi =</t>
  </si>
  <si>
    <t>Average =</t>
  </si>
  <si>
    <t>Std Dev =</t>
  </si>
  <si>
    <t>Deviator stress</t>
  </si>
  <si>
    <r>
      <t>s</t>
    </r>
    <r>
      <rPr>
        <vertAlign val="subscript"/>
        <sz val="10"/>
        <rFont val="Symbol"/>
        <family val="1"/>
      </rPr>
      <t>1</t>
    </r>
    <r>
      <rPr>
        <sz val="10"/>
        <rFont val="Symbol"/>
        <family val="1"/>
      </rPr>
      <t xml:space="preserve"> - s</t>
    </r>
    <r>
      <rPr>
        <vertAlign val="subscript"/>
        <sz val="10"/>
        <rFont val="Symbol"/>
        <charset val="2"/>
      </rPr>
      <t>3</t>
    </r>
  </si>
  <si>
    <t>Sample properties:</t>
  </si>
  <si>
    <t>Test results:</t>
  </si>
  <si>
    <t>PWP at failure</t>
  </si>
  <si>
    <t>Effective cell pressure</t>
  </si>
  <si>
    <t>Additional axial load</t>
  </si>
  <si>
    <t>at failure (N)</t>
  </si>
  <si>
    <t>Length =</t>
  </si>
  <si>
    <t>mm</t>
  </si>
  <si>
    <t>u</t>
  </si>
  <si>
    <t>Diameter =</t>
  </si>
  <si>
    <t>Vertical deformation =</t>
  </si>
  <si>
    <t>Vol of sample =</t>
  </si>
  <si>
    <r>
      <t>mm</t>
    </r>
    <r>
      <rPr>
        <vertAlign val="superscript"/>
        <sz val="10"/>
        <rFont val="Arial"/>
        <family val="2"/>
      </rPr>
      <t>3</t>
    </r>
  </si>
  <si>
    <t xml:space="preserve">CSA at failure = </t>
  </si>
  <si>
    <r>
      <t>mm</t>
    </r>
    <r>
      <rPr>
        <vertAlign val="superscript"/>
        <sz val="10"/>
        <rFont val="Arial"/>
        <family val="2"/>
      </rPr>
      <t>2</t>
    </r>
  </si>
  <si>
    <r>
      <t xml:space="preserve">Enter data into </t>
    </r>
    <r>
      <rPr>
        <b/>
        <sz val="12"/>
        <color rgb="FF0070C0"/>
        <rFont val="Arial"/>
        <family val="2"/>
      </rPr>
      <t>blue text</t>
    </r>
    <r>
      <rPr>
        <sz val="12"/>
        <color theme="1"/>
        <rFont val="Arial"/>
        <family val="2"/>
      </rPr>
      <t xml:space="preserve"> fields.</t>
    </r>
  </si>
  <si>
    <r>
      <t>s</t>
    </r>
    <r>
      <rPr>
        <sz val="10"/>
        <rFont val="Arial"/>
        <family val="2"/>
      </rPr>
      <t>'</t>
    </r>
    <r>
      <rPr>
        <vertAlign val="subscript"/>
        <sz val="10"/>
        <rFont val="Arial"/>
        <family val="2"/>
      </rPr>
      <t>3</t>
    </r>
  </si>
  <si>
    <t>Example 4.7</t>
  </si>
  <si>
    <t>Elements of Soil Mechanics, 10th Edition</t>
  </si>
  <si>
    <t>Consolidated undrained (CU) triaxial test</t>
  </si>
  <si>
    <t>Professor Ian Smith Consulting Ltd.</t>
  </si>
  <si>
    <t>http://www.profiansmith.com</t>
  </si>
  <si>
    <t>This spreadsheet has been downloaded from the companion website of</t>
  </si>
  <si>
    <r>
      <t>Smith's Elements of Soil Mechanics, 10</t>
    </r>
    <r>
      <rPr>
        <b/>
        <vertAlign val="superscript"/>
        <sz val="11"/>
        <rFont val="Arial"/>
        <family val="2"/>
      </rPr>
      <t>th</t>
    </r>
    <r>
      <rPr>
        <b/>
        <sz val="11"/>
        <rFont val="Arial"/>
        <family val="2"/>
      </rPr>
      <t xml:space="preserve"> Edition </t>
    </r>
  </si>
  <si>
    <t>Published by Wiley Blackwell, September 2021</t>
  </si>
  <si>
    <t>ISBN: 978-1-119-75039-0</t>
  </si>
  <si>
    <t xml:space="preserve">Effective cohesion, c' = </t>
  </si>
  <si>
    <r>
      <t xml:space="preserve">Angle of shearing resistance, </t>
    </r>
    <r>
      <rPr>
        <sz val="10"/>
        <rFont val="Symbol"/>
        <charset val="2"/>
      </rPr>
      <t>f</t>
    </r>
    <r>
      <rPr>
        <sz val="10"/>
        <rFont val="Arial"/>
        <family val="2"/>
      </rPr>
      <t xml:space="preserve">' = </t>
    </r>
  </si>
  <si>
    <t>(Wiley)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</si>
</sst>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30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name val="Symbol"/>
      <family val="1"/>
    </font>
    <font>
      <vertAlign val="subscript"/>
      <sz val="10"/>
      <name val="Arial"/>
      <family val="2"/>
    </font>
    <font>
      <vertAlign val="subscript"/>
      <sz val="10"/>
      <name val="Symbol"/>
      <family val="1"/>
    </font>
    <font>
      <sz val="10"/>
      <name val="Arial"/>
      <family val="2"/>
    </font>
    <font>
      <b/>
      <sz val="10"/>
      <name val="Arial"/>
      <family val="2"/>
    </font>
    <font>
      <sz val="10"/>
      <name val="Verdana"/>
      <family val="2"/>
    </font>
    <font>
      <vertAlign val="subscript"/>
      <sz val="10"/>
      <name val="Verdana"/>
      <family val="2"/>
    </font>
    <font>
      <sz val="8"/>
      <name val="Verdana"/>
      <family val="2"/>
    </font>
    <font>
      <b/>
      <sz val="8"/>
      <name val="Verdana"/>
      <family val="2"/>
    </font>
    <font>
      <sz val="8"/>
      <color indexed="48"/>
      <name val="Verdana"/>
      <family val="2"/>
    </font>
    <font>
      <b/>
      <sz val="16"/>
      <name val="Arial"/>
      <family val="2"/>
    </font>
    <font>
      <sz val="16"/>
      <name val="Arial"/>
      <family val="2"/>
    </font>
    <font>
      <u/>
      <sz val="7.5"/>
      <color indexed="12"/>
      <name val="Arial"/>
      <family val="2"/>
    </font>
    <font>
      <u/>
      <sz val="11"/>
      <color indexed="12"/>
      <name val="Arial"/>
      <family val="2"/>
    </font>
    <font>
      <u/>
      <sz val="10"/>
      <color theme="11"/>
      <name val="Arial"/>
      <family val="2"/>
    </font>
    <font>
      <b/>
      <sz val="12"/>
      <color rgb="FF0000FF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vertAlign val="subscript"/>
      <sz val="10"/>
      <name val="Symbol"/>
      <charset val="2"/>
    </font>
    <font>
      <sz val="10"/>
      <color indexed="12"/>
      <name val="Arial"/>
      <family val="2"/>
    </font>
    <font>
      <vertAlign val="superscript"/>
      <sz val="10"/>
      <name val="Arial"/>
      <family val="2"/>
    </font>
    <font>
      <sz val="12"/>
      <color theme="1"/>
      <name val="Arial"/>
      <family val="2"/>
    </font>
    <font>
      <b/>
      <sz val="12"/>
      <color rgb="FF0070C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vertAlign val="superscript"/>
      <sz val="11"/>
      <name val="Arial"/>
      <family val="2"/>
    </font>
    <font>
      <sz val="10"/>
      <name val="Symbol"/>
      <charset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CCDBEB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</borders>
  <cellStyleXfs count="6">
    <xf numFmtId="0" fontId="0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6" fillId="0" borderId="0"/>
  </cellStyleXfs>
  <cellXfs count="81">
    <xf numFmtId="0" fontId="0" fillId="0" borderId="0" xfId="0"/>
    <xf numFmtId="0" fontId="3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164" fontId="10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2" fontId="0" fillId="0" borderId="0" xfId="0" applyNumberFormat="1"/>
    <xf numFmtId="2" fontId="10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2" fontId="10" fillId="0" borderId="0" xfId="0" applyNumberFormat="1" applyFont="1"/>
    <xf numFmtId="0" fontId="12" fillId="0" borderId="0" xfId="0" applyFont="1"/>
    <xf numFmtId="0" fontId="13" fillId="0" borderId="0" xfId="2" applyFont="1"/>
    <xf numFmtId="164" fontId="0" fillId="0" borderId="0" xfId="0" applyNumberFormat="1"/>
    <xf numFmtId="0" fontId="18" fillId="0" borderId="0" xfId="0" applyFont="1"/>
    <xf numFmtId="0" fontId="1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164" fontId="2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1" fontId="6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" fontId="19" fillId="0" borderId="7" xfId="0" applyNumberFormat="1" applyFont="1" applyFill="1" applyBorder="1" applyAlignment="1">
      <alignment horizontal="center"/>
    </xf>
    <xf numFmtId="1" fontId="19" fillId="0" borderId="10" xfId="0" applyNumberFormat="1" applyFont="1" applyFill="1" applyBorder="1" applyAlignment="1">
      <alignment horizontal="center"/>
    </xf>
    <xf numFmtId="0" fontId="0" fillId="0" borderId="11" xfId="0" applyBorder="1"/>
    <xf numFmtId="0" fontId="22" fillId="2" borderId="1" xfId="0" applyFont="1" applyFill="1" applyBorder="1" applyAlignment="1">
      <alignment horizontal="center"/>
    </xf>
    <xf numFmtId="0" fontId="19" fillId="2" borderId="1" xfId="0" applyFont="1" applyFill="1" applyBorder="1" applyAlignment="1">
      <alignment horizontal="center"/>
    </xf>
    <xf numFmtId="0" fontId="19" fillId="0" borderId="6" xfId="0" applyFont="1" applyFill="1" applyBorder="1" applyAlignment="1">
      <alignment horizontal="center"/>
    </xf>
    <xf numFmtId="1" fontId="19" fillId="0" borderId="6" xfId="0" applyNumberFormat="1" applyFont="1" applyFill="1" applyBorder="1" applyAlignment="1">
      <alignment horizontal="center"/>
    </xf>
    <xf numFmtId="0" fontId="19" fillId="0" borderId="9" xfId="0" applyFont="1" applyFill="1" applyBorder="1" applyAlignment="1">
      <alignment horizontal="center"/>
    </xf>
    <xf numFmtId="1" fontId="19" fillId="0" borderId="9" xfId="0" applyNumberFormat="1" applyFont="1" applyFill="1" applyBorder="1" applyAlignment="1">
      <alignment horizontal="center"/>
    </xf>
    <xf numFmtId="0" fontId="24" fillId="0" borderId="0" xfId="0" applyFont="1"/>
    <xf numFmtId="164" fontId="22" fillId="2" borderId="1" xfId="0" applyNumberFormat="1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26" fillId="2" borderId="0" xfId="2" applyFont="1" applyFill="1"/>
    <xf numFmtId="0" fontId="6" fillId="2" borderId="0" xfId="2" applyFill="1"/>
    <xf numFmtId="0" fontId="14" fillId="2" borderId="0" xfId="2" applyFont="1" applyFill="1"/>
    <xf numFmtId="0" fontId="16" fillId="2" borderId="0" xfId="2" applyFont="1" applyFill="1"/>
    <xf numFmtId="0" fontId="0" fillId="3" borderId="15" xfId="0" applyFill="1" applyBorder="1"/>
    <xf numFmtId="0" fontId="0" fillId="3" borderId="13" xfId="0" applyFill="1" applyBorder="1"/>
    <xf numFmtId="0" fontId="22" fillId="3" borderId="11" xfId="0" applyFont="1" applyFill="1" applyBorder="1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3" fillId="3" borderId="0" xfId="0" applyFont="1" applyFill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0" fillId="3" borderId="0" xfId="0" applyFill="1" applyAlignment="1">
      <alignment horizontal="right"/>
    </xf>
    <xf numFmtId="0" fontId="0" fillId="3" borderId="14" xfId="0" applyFill="1" applyBorder="1"/>
    <xf numFmtId="0" fontId="0" fillId="3" borderId="12" xfId="0" applyFill="1" applyBorder="1"/>
    <xf numFmtId="0" fontId="2" fillId="3" borderId="0" xfId="0" applyFont="1" applyFill="1"/>
    <xf numFmtId="0" fontId="0" fillId="3" borderId="11" xfId="0" applyFill="1" applyBorder="1"/>
    <xf numFmtId="0" fontId="0" fillId="3" borderId="11" xfId="0" applyFill="1" applyBorder="1" applyAlignment="1">
      <alignment horizontal="center"/>
    </xf>
    <xf numFmtId="0" fontId="0" fillId="3" borderId="5" xfId="0" applyFill="1" applyBorder="1"/>
    <xf numFmtId="0" fontId="0" fillId="3" borderId="8" xfId="0" applyFill="1" applyBorder="1"/>
    <xf numFmtId="0" fontId="0" fillId="3" borderId="2" xfId="0" applyFill="1" applyBorder="1"/>
    <xf numFmtId="0" fontId="0" fillId="3" borderId="3" xfId="0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0" fillId="3" borderId="0" xfId="0" applyFill="1" applyBorder="1" applyAlignment="1">
      <alignment horizontal="right"/>
    </xf>
    <xf numFmtId="0" fontId="0" fillId="3" borderId="5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3" fontId="0" fillId="0" borderId="1" xfId="0" applyNumberFormat="1" applyFill="1" applyBorder="1" applyAlignment="1">
      <alignment horizontal="center"/>
    </xf>
    <xf numFmtId="0" fontId="6" fillId="3" borderId="0" xfId="0" applyFont="1" applyFill="1" applyAlignment="1">
      <alignment horizontal="right"/>
    </xf>
    <xf numFmtId="0" fontId="16" fillId="2" borderId="0" xfId="2" applyFont="1" applyFill="1" applyAlignment="1">
      <alignment horizontal="left"/>
    </xf>
    <xf numFmtId="0" fontId="16" fillId="0" borderId="0" xfId="1" applyFont="1" applyAlignment="1" applyProtection="1">
      <alignment horizontal="left" vertical="center"/>
    </xf>
    <xf numFmtId="0" fontId="6" fillId="0" borderId="0" xfId="0" applyFont="1" applyAlignment="1">
      <alignment horizontal="center"/>
    </xf>
    <xf numFmtId="0" fontId="20" fillId="0" borderId="14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6" fillId="2" borderId="0" xfId="5" applyFont="1" applyFill="1"/>
    <xf numFmtId="0" fontId="6" fillId="2" borderId="0" xfId="5" applyFill="1"/>
    <xf numFmtId="0" fontId="27" fillId="2" borderId="0" xfId="5" applyFont="1" applyFill="1"/>
    <xf numFmtId="0" fontId="16" fillId="2" borderId="0" xfId="1" applyFont="1" applyFill="1" applyBorder="1" applyAlignment="1" applyProtection="1">
      <alignment horizontal="left"/>
    </xf>
  </cellXfs>
  <cellStyles count="6">
    <cellStyle name="Followed Hyperlink" xfId="3" builtinId="9" hidden="1"/>
    <cellStyle name="Followed Hyperlink" xfId="4" builtinId="9" hidden="1"/>
    <cellStyle name="Hyperlink 2" xfId="1" xr:uid="{00000000-0005-0000-0000-000002000000}"/>
    <cellStyle name="Normal" xfId="0" builtinId="0"/>
    <cellStyle name="Normal 2" xfId="2" xr:uid="{00000000-0005-0000-0000-000004000000}"/>
    <cellStyle name="Normal 2 2" xfId="5" xr:uid="{1BB2C51C-C06E-A14E-AC5A-151F6C0B2BF9}"/>
  </cellStyles>
  <dxfs count="0"/>
  <tableStyles count="0" defaultTableStyle="TableStyleMedium9" defaultPivotStyle="PivotStyleMedium4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chartsheet" Target="chartsheets/sheet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975" b="1" i="0" u="none" strike="noStrike" baseline="0">
                <a:solidFill>
                  <a:srgbClr val="0000D4"/>
                </a:solidFill>
                <a:latin typeface="Arial"/>
                <a:ea typeface="Arial"/>
                <a:cs typeface="Arial"/>
              </a:rPr>
              <a:t>NB: </a:t>
            </a:r>
            <a:r>
              <a:rPr lang="en-US" sz="975" b="0" i="0" u="none" strike="noStrike" baseline="0">
                <a:solidFill>
                  <a:srgbClr val="0000D4"/>
                </a:solidFill>
                <a:latin typeface="Arial"/>
                <a:ea typeface="Arial"/>
                <a:cs typeface="Arial"/>
              </a:rPr>
              <a:t>You may have to adjust the scales on the x and y axes on the Mohr Circle plot to get it to "look right"</a:t>
            </a:r>
          </a:p>
        </c:rich>
      </c:tx>
      <c:layout>
        <c:manualLayout>
          <c:xMode val="edge"/>
          <c:yMode val="edge"/>
          <c:x val="0.18206893058639301"/>
          <c:y val="2.036196712275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49751772849223"/>
          <c:y val="0.11991408238787128"/>
          <c:w val="0.85102284194110633"/>
          <c:h val="0.75339366515837103"/>
        </c:manualLayout>
      </c:layout>
      <c:scatterChart>
        <c:scatterStyle val="lineMarker"/>
        <c:varyColors val="0"/>
        <c:ser>
          <c:idx val="0"/>
          <c:order val="0"/>
          <c:spPr>
            <a:ln w="3175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Data!$AP$21:$AP$121</c:f>
              <c:numCache>
                <c:formatCode>0.0</c:formatCode>
                <c:ptCount val="101"/>
                <c:pt idx="0">
                  <c:v>50</c:v>
                </c:pt>
                <c:pt idx="1">
                  <c:v>51.217411174261464</c:v>
                </c:pt>
                <c:pt idx="2">
                  <c:v>52.434822348522928</c:v>
                </c:pt>
                <c:pt idx="3">
                  <c:v>53.652233522784393</c:v>
                </c:pt>
                <c:pt idx="4">
                  <c:v>54.869644697045857</c:v>
                </c:pt>
                <c:pt idx="5">
                  <c:v>56.087055871307321</c:v>
                </c:pt>
                <c:pt idx="6">
                  <c:v>57.304467045568785</c:v>
                </c:pt>
                <c:pt idx="7">
                  <c:v>58.521878219830249</c:v>
                </c:pt>
                <c:pt idx="8">
                  <c:v>59.739289394091713</c:v>
                </c:pt>
                <c:pt idx="9">
                  <c:v>60.956700568353178</c:v>
                </c:pt>
                <c:pt idx="10">
                  <c:v>62.174111742614642</c:v>
                </c:pt>
                <c:pt idx="11">
                  <c:v>63.391522916876106</c:v>
                </c:pt>
                <c:pt idx="12">
                  <c:v>64.60893409113757</c:v>
                </c:pt>
                <c:pt idx="13">
                  <c:v>65.826345265399027</c:v>
                </c:pt>
                <c:pt idx="14">
                  <c:v>67.043756439660484</c:v>
                </c:pt>
                <c:pt idx="15">
                  <c:v>68.261167613921941</c:v>
                </c:pt>
                <c:pt idx="16">
                  <c:v>69.478578788183398</c:v>
                </c:pt>
                <c:pt idx="17">
                  <c:v>70.695989962444855</c:v>
                </c:pt>
                <c:pt idx="18">
                  <c:v>71.913401136706312</c:v>
                </c:pt>
                <c:pt idx="19">
                  <c:v>73.130812310967769</c:v>
                </c:pt>
                <c:pt idx="20">
                  <c:v>74.348223485229227</c:v>
                </c:pt>
                <c:pt idx="21">
                  <c:v>75.565634659490684</c:v>
                </c:pt>
                <c:pt idx="22">
                  <c:v>76.783045833752141</c:v>
                </c:pt>
                <c:pt idx="23">
                  <c:v>78.000457008013598</c:v>
                </c:pt>
                <c:pt idx="24">
                  <c:v>79.217868182275055</c:v>
                </c:pt>
                <c:pt idx="25">
                  <c:v>80.435279356536512</c:v>
                </c:pt>
                <c:pt idx="26">
                  <c:v>81.652690530797969</c:v>
                </c:pt>
                <c:pt idx="27">
                  <c:v>82.870101705059426</c:v>
                </c:pt>
                <c:pt idx="28">
                  <c:v>84.087512879320883</c:v>
                </c:pt>
                <c:pt idx="29">
                  <c:v>85.30492405358234</c:v>
                </c:pt>
                <c:pt idx="30">
                  <c:v>86.522335227843797</c:v>
                </c:pt>
                <c:pt idx="31">
                  <c:v>87.739746402105254</c:v>
                </c:pt>
                <c:pt idx="32">
                  <c:v>88.957157576366711</c:v>
                </c:pt>
                <c:pt idx="33">
                  <c:v>90.174568750628168</c:v>
                </c:pt>
                <c:pt idx="34">
                  <c:v>91.391979924889625</c:v>
                </c:pt>
                <c:pt idx="35">
                  <c:v>92.609391099151082</c:v>
                </c:pt>
                <c:pt idx="36">
                  <c:v>93.82680227341254</c:v>
                </c:pt>
                <c:pt idx="37">
                  <c:v>95.044213447673997</c:v>
                </c:pt>
                <c:pt idx="38">
                  <c:v>96.261624621935454</c:v>
                </c:pt>
                <c:pt idx="39">
                  <c:v>97.479035796196911</c:v>
                </c:pt>
                <c:pt idx="40">
                  <c:v>98.696446970458368</c:v>
                </c:pt>
                <c:pt idx="41">
                  <c:v>99.913858144719825</c:v>
                </c:pt>
                <c:pt idx="42">
                  <c:v>101.13126931898128</c:v>
                </c:pt>
                <c:pt idx="43">
                  <c:v>102.34868049324274</c:v>
                </c:pt>
                <c:pt idx="44">
                  <c:v>103.5660916675042</c:v>
                </c:pt>
                <c:pt idx="45">
                  <c:v>104.78350284176565</c:v>
                </c:pt>
                <c:pt idx="46">
                  <c:v>106.00091401602711</c:v>
                </c:pt>
                <c:pt idx="47">
                  <c:v>107.21832519028857</c:v>
                </c:pt>
                <c:pt idx="48">
                  <c:v>108.43573636455002</c:v>
                </c:pt>
                <c:pt idx="49">
                  <c:v>109.65314753881148</c:v>
                </c:pt>
                <c:pt idx="50">
                  <c:v>110.87055871307294</c:v>
                </c:pt>
                <c:pt idx="51">
                  <c:v>112.0879698873344</c:v>
                </c:pt>
                <c:pt idx="52">
                  <c:v>113.30538106159585</c:v>
                </c:pt>
                <c:pt idx="53">
                  <c:v>114.52279223585731</c:v>
                </c:pt>
                <c:pt idx="54">
                  <c:v>115.74020341011877</c:v>
                </c:pt>
                <c:pt idx="55">
                  <c:v>116.95761458438022</c:v>
                </c:pt>
                <c:pt idx="56">
                  <c:v>118.17502575864168</c:v>
                </c:pt>
                <c:pt idx="57">
                  <c:v>119.39243693290314</c:v>
                </c:pt>
                <c:pt idx="58">
                  <c:v>120.60984810716459</c:v>
                </c:pt>
                <c:pt idx="59">
                  <c:v>121.82725928142605</c:v>
                </c:pt>
                <c:pt idx="60">
                  <c:v>123.04467045568751</c:v>
                </c:pt>
                <c:pt idx="61">
                  <c:v>124.26208162994897</c:v>
                </c:pt>
                <c:pt idx="62">
                  <c:v>125.47949280421042</c:v>
                </c:pt>
                <c:pt idx="63">
                  <c:v>126.69690397847188</c:v>
                </c:pt>
                <c:pt idx="64">
                  <c:v>127.91431515273334</c:v>
                </c:pt>
                <c:pt idx="65">
                  <c:v>129.13172632699479</c:v>
                </c:pt>
                <c:pt idx="66">
                  <c:v>130.34913750125625</c:v>
                </c:pt>
                <c:pt idx="67">
                  <c:v>131.56654867551771</c:v>
                </c:pt>
                <c:pt idx="68">
                  <c:v>132.78395984977917</c:v>
                </c:pt>
                <c:pt idx="69">
                  <c:v>134.00137102404062</c:v>
                </c:pt>
                <c:pt idx="70">
                  <c:v>135.21878219830208</c:v>
                </c:pt>
                <c:pt idx="71">
                  <c:v>136.43619337256354</c:v>
                </c:pt>
                <c:pt idx="72">
                  <c:v>137.65360454682499</c:v>
                </c:pt>
                <c:pt idx="73">
                  <c:v>138.87101572108645</c:v>
                </c:pt>
                <c:pt idx="74">
                  <c:v>140.08842689534791</c:v>
                </c:pt>
                <c:pt idx="75">
                  <c:v>141.30583806960936</c:v>
                </c:pt>
                <c:pt idx="76">
                  <c:v>142.52324924387082</c:v>
                </c:pt>
                <c:pt idx="77">
                  <c:v>143.74066041813228</c:v>
                </c:pt>
                <c:pt idx="78">
                  <c:v>144.95807159239374</c:v>
                </c:pt>
                <c:pt idx="79">
                  <c:v>146.17548276665519</c:v>
                </c:pt>
                <c:pt idx="80">
                  <c:v>147.39289394091665</c:v>
                </c:pt>
                <c:pt idx="81">
                  <c:v>148.61030511517811</c:v>
                </c:pt>
                <c:pt idx="82">
                  <c:v>149.82771628943956</c:v>
                </c:pt>
                <c:pt idx="83">
                  <c:v>151.04512746370102</c:v>
                </c:pt>
                <c:pt idx="84">
                  <c:v>152.26253863796248</c:v>
                </c:pt>
                <c:pt idx="85">
                  <c:v>153.47994981222394</c:v>
                </c:pt>
                <c:pt idx="86">
                  <c:v>154.69736098648539</c:v>
                </c:pt>
                <c:pt idx="87">
                  <c:v>155.91477216074685</c:v>
                </c:pt>
                <c:pt idx="88">
                  <c:v>157.13218333500831</c:v>
                </c:pt>
                <c:pt idx="89">
                  <c:v>158.34959450926976</c:v>
                </c:pt>
                <c:pt idx="90">
                  <c:v>159.56700568353122</c:v>
                </c:pt>
                <c:pt idx="91">
                  <c:v>160.78441685779268</c:v>
                </c:pt>
                <c:pt idx="92">
                  <c:v>162.00182803205414</c:v>
                </c:pt>
                <c:pt idx="93">
                  <c:v>163.21923920631559</c:v>
                </c:pt>
                <c:pt idx="94">
                  <c:v>164.43665038057705</c:v>
                </c:pt>
                <c:pt idx="95">
                  <c:v>165.65406155483851</c:v>
                </c:pt>
                <c:pt idx="96">
                  <c:v>166.87147272909996</c:v>
                </c:pt>
                <c:pt idx="97">
                  <c:v>168.08888390336142</c:v>
                </c:pt>
                <c:pt idx="98">
                  <c:v>169.30629507762288</c:v>
                </c:pt>
                <c:pt idx="99">
                  <c:v>170.52370625188433</c:v>
                </c:pt>
                <c:pt idx="100">
                  <c:v>171.74111742614579</c:v>
                </c:pt>
              </c:numCache>
            </c:numRef>
          </c:xVal>
          <c:yVal>
            <c:numRef>
              <c:f>Data!$AQ$21:$AQ$121</c:f>
              <c:numCache>
                <c:formatCode>0.0</c:formatCode>
                <c:ptCount val="101"/>
                <c:pt idx="0">
                  <c:v>0</c:v>
                </c:pt>
                <c:pt idx="1">
                  <c:v>12.113088241833756</c:v>
                </c:pt>
                <c:pt idx="2">
                  <c:v>17.043756439660502</c:v>
                </c:pt>
                <c:pt idx="3">
                  <c:v>20.767478914400105</c:v>
                </c:pt>
                <c:pt idx="4">
                  <c:v>23.856289472824642</c:v>
                </c:pt>
                <c:pt idx="5">
                  <c:v>26.532861406714538</c:v>
                </c:pt>
                <c:pt idx="6">
                  <c:v>28.911913487526316</c:v>
                </c:pt>
                <c:pt idx="7">
                  <c:v>31.061882889774353</c:v>
                </c:pt>
                <c:pt idx="8">
                  <c:v>33.027537235941075</c:v>
                </c:pt>
                <c:pt idx="9">
                  <c:v>34.840087301131412</c:v>
                </c:pt>
                <c:pt idx="10">
                  <c:v>36.522335227843918</c:v>
                </c:pt>
                <c:pt idx="11">
                  <c:v>38.091548641465423</c:v>
                </c:pt>
                <c:pt idx="12">
                  <c:v>39.561180535732383</c:v>
                </c:pt>
                <c:pt idx="13">
                  <c:v>40.941955900055149</c:v>
                </c:pt>
                <c:pt idx="14">
                  <c:v>42.242588942072167</c:v>
                </c:pt>
                <c:pt idx="15">
                  <c:v>43.470273845482744</c:v>
                </c:pt>
                <c:pt idx="16">
                  <c:v>44.631030863505842</c:v>
                </c:pt>
                <c:pt idx="17">
                  <c:v>45.729956743285115</c:v>
                </c:pt>
                <c:pt idx="18">
                  <c:v>46.771409981010954</c:v>
                </c:pt>
                <c:pt idx="19">
                  <c:v>47.759150532086117</c:v>
                </c:pt>
                <c:pt idx="20">
                  <c:v>48.696446970458517</c:v>
                </c:pt>
                <c:pt idx="21">
                  <c:v>49.58615992000653</c:v>
                </c:pt>
                <c:pt idx="22">
                  <c:v>50.430807883116572</c:v>
                </c:pt>
                <c:pt idx="23">
                  <c:v>51.232619803604905</c:v>
                </c:pt>
                <c:pt idx="24">
                  <c:v>51.99357748994786</c:v>
                </c:pt>
                <c:pt idx="25">
                  <c:v>52.715450188073547</c:v>
                </c:pt>
                <c:pt idx="26">
                  <c:v>53.399823004621283</c:v>
                </c:pt>
                <c:pt idx="27">
                  <c:v>54.048120461160011</c:v>
                </c:pt>
                <c:pt idx="28">
                  <c:v>54.66162615499848</c:v>
                </c:pt>
                <c:pt idx="29">
                  <c:v>55.241499278161626</c:v>
                </c:pt>
                <c:pt idx="30">
                  <c:v>55.788788579382278</c:v>
                </c:pt>
                <c:pt idx="31">
                  <c:v>56.304444228466238</c:v>
                </c:pt>
                <c:pt idx="32">
                  <c:v>56.789327946925752</c:v>
                </c:pt>
                <c:pt idx="33">
                  <c:v>57.244221695434604</c:v>
                </c:pt>
                <c:pt idx="34">
                  <c:v>57.669835151786387</c:v>
                </c:pt>
                <c:pt idx="35">
                  <c:v>58.066812168552296</c:v>
                </c:pt>
                <c:pt idx="36">
                  <c:v>58.435736364550216</c:v>
                </c:pt>
                <c:pt idx="37">
                  <c:v>58.777135976347708</c:v>
                </c:pt>
                <c:pt idx="38">
                  <c:v>59.091488073685241</c:v>
                </c:pt>
                <c:pt idx="39">
                  <c:v>59.379222224684526</c:v>
                </c:pt>
                <c:pt idx="40">
                  <c:v>59.640723682061562</c:v>
                </c:pt>
                <c:pt idx="41">
                  <c:v>59.876336149576957</c:v>
                </c:pt>
                <c:pt idx="42">
                  <c:v>60.086364178071385</c:v>
                </c:pt>
                <c:pt idx="43">
                  <c:v>60.271075232221222</c:v>
                </c:pt>
                <c:pt idx="44">
                  <c:v>60.430701462269056</c:v>
                </c:pt>
                <c:pt idx="45">
                  <c:v>60.565441209168711</c:v>
                </c:pt>
                <c:pt idx="46">
                  <c:v>60.675460266620327</c:v>
                </c:pt>
                <c:pt idx="47">
                  <c:v>60.760892919185601</c:v>
                </c:pt>
                <c:pt idx="48">
                  <c:v>60.821842771925475</c:v>
                </c:pt>
                <c:pt idx="49">
                  <c:v>60.858383383675857</c:v>
                </c:pt>
                <c:pt idx="50">
                  <c:v>60.870558713073194</c:v>
                </c:pt>
                <c:pt idx="51">
                  <c:v>60.858383383675871</c:v>
                </c:pt>
                <c:pt idx="52">
                  <c:v>60.821842771925496</c:v>
                </c:pt>
                <c:pt idx="53">
                  <c:v>60.760892919185636</c:v>
                </c:pt>
                <c:pt idx="54">
                  <c:v>60.67546026662037</c:v>
                </c:pt>
                <c:pt idx="55">
                  <c:v>60.56544120916876</c:v>
                </c:pt>
                <c:pt idx="56">
                  <c:v>60.43070146226912</c:v>
                </c:pt>
                <c:pt idx="57">
                  <c:v>60.2710752322213</c:v>
                </c:pt>
                <c:pt idx="58">
                  <c:v>60.08636417807147</c:v>
                </c:pt>
                <c:pt idx="59">
                  <c:v>59.87633614957705</c:v>
                </c:pt>
                <c:pt idx="60">
                  <c:v>59.640723682061669</c:v>
                </c:pt>
                <c:pt idx="61">
                  <c:v>59.379222224684639</c:v>
                </c:pt>
                <c:pt idx="62">
                  <c:v>59.091488073685362</c:v>
                </c:pt>
                <c:pt idx="63">
                  <c:v>58.777135976347843</c:v>
                </c:pt>
                <c:pt idx="64">
                  <c:v>58.435736364550372</c:v>
                </c:pt>
                <c:pt idx="65">
                  <c:v>58.06681216855246</c:v>
                </c:pt>
                <c:pt idx="66">
                  <c:v>57.669835151786558</c:v>
                </c:pt>
                <c:pt idx="67">
                  <c:v>57.244221695434788</c:v>
                </c:pt>
                <c:pt idx="68">
                  <c:v>56.789327946925951</c:v>
                </c:pt>
                <c:pt idx="69">
                  <c:v>56.304444228466444</c:v>
                </c:pt>
                <c:pt idx="70">
                  <c:v>55.788788579382505</c:v>
                </c:pt>
                <c:pt idx="71">
                  <c:v>55.241499278161861</c:v>
                </c:pt>
                <c:pt idx="72">
                  <c:v>54.661626154998736</c:v>
                </c:pt>
                <c:pt idx="73">
                  <c:v>54.048120461160281</c:v>
                </c:pt>
                <c:pt idx="74">
                  <c:v>53.39982300462156</c:v>
                </c:pt>
                <c:pt idx="75">
                  <c:v>52.715450188073838</c:v>
                </c:pt>
                <c:pt idx="76">
                  <c:v>51.993577489948173</c:v>
                </c:pt>
                <c:pt idx="77">
                  <c:v>51.232619803605232</c:v>
                </c:pt>
                <c:pt idx="78">
                  <c:v>50.430807883116913</c:v>
                </c:pt>
                <c:pt idx="79">
                  <c:v>49.586159920006899</c:v>
                </c:pt>
                <c:pt idx="80">
                  <c:v>48.696446970458901</c:v>
                </c:pt>
                <c:pt idx="81">
                  <c:v>47.759150532086522</c:v>
                </c:pt>
                <c:pt idx="82">
                  <c:v>46.771409981011388</c:v>
                </c:pt>
                <c:pt idx="83">
                  <c:v>45.729956743285562</c:v>
                </c:pt>
                <c:pt idx="84">
                  <c:v>44.631030863506318</c:v>
                </c:pt>
                <c:pt idx="85">
                  <c:v>43.470273845483241</c:v>
                </c:pt>
                <c:pt idx="86">
                  <c:v>42.2425889420727</c:v>
                </c:pt>
                <c:pt idx="87">
                  <c:v>40.941955900055717</c:v>
                </c:pt>
                <c:pt idx="88">
                  <c:v>39.56118053573298</c:v>
                </c:pt>
                <c:pt idx="89">
                  <c:v>38.091548641466076</c:v>
                </c:pt>
                <c:pt idx="90">
                  <c:v>36.522335227844621</c:v>
                </c:pt>
                <c:pt idx="91">
                  <c:v>34.840087301132179</c:v>
                </c:pt>
                <c:pt idx="92">
                  <c:v>33.027537235941914</c:v>
                </c:pt>
                <c:pt idx="93">
                  <c:v>31.061882889775276</c:v>
                </c:pt>
                <c:pt idx="94">
                  <c:v>28.911913487527336</c:v>
                </c:pt>
                <c:pt idx="95">
                  <c:v>26.532861406715693</c:v>
                </c:pt>
                <c:pt idx="96">
                  <c:v>23.856289472825978</c:v>
                </c:pt>
                <c:pt idx="97">
                  <c:v>20.767478914401693</c:v>
                </c:pt>
                <c:pt idx="98">
                  <c:v>17.043756439662502</c:v>
                </c:pt>
                <c:pt idx="99">
                  <c:v>12.113088241836666</c:v>
                </c:pt>
                <c:pt idx="1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39-794D-978A-BA55A44EFF29}"/>
            </c:ext>
          </c:extLst>
        </c:ser>
        <c:ser>
          <c:idx val="2"/>
          <c:order val="1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Data!$AS$21:$AS$121</c:f>
              <c:numCache>
                <c:formatCode>0.0</c:formatCode>
                <c:ptCount val="101"/>
                <c:pt idx="0">
                  <c:v>120</c:v>
                </c:pt>
                <c:pt idx="1">
                  <c:v>121.9412772778764</c:v>
                </c:pt>
                <c:pt idx="2">
                  <c:v>123.88255455575279</c:v>
                </c:pt>
                <c:pt idx="3">
                  <c:v>125.82383183362919</c:v>
                </c:pt>
                <c:pt idx="4">
                  <c:v>127.76510911150558</c:v>
                </c:pt>
                <c:pt idx="5">
                  <c:v>129.70638638938198</c:v>
                </c:pt>
                <c:pt idx="6">
                  <c:v>131.64766366725837</c:v>
                </c:pt>
                <c:pt idx="7">
                  <c:v>133.58894094513477</c:v>
                </c:pt>
                <c:pt idx="8">
                  <c:v>135.53021822301116</c:v>
                </c:pt>
                <c:pt idx="9">
                  <c:v>137.47149550088756</c:v>
                </c:pt>
                <c:pt idx="10">
                  <c:v>139.41277277876395</c:v>
                </c:pt>
                <c:pt idx="11">
                  <c:v>141.35405005664035</c:v>
                </c:pt>
                <c:pt idx="12">
                  <c:v>143.29532733451674</c:v>
                </c:pt>
                <c:pt idx="13">
                  <c:v>145.23660461239314</c:v>
                </c:pt>
                <c:pt idx="14">
                  <c:v>147.17788189026953</c:v>
                </c:pt>
                <c:pt idx="15">
                  <c:v>149.11915916814593</c:v>
                </c:pt>
                <c:pt idx="16">
                  <c:v>151.06043644602232</c:v>
                </c:pt>
                <c:pt idx="17">
                  <c:v>153.00171372389872</c:v>
                </c:pt>
                <c:pt idx="18">
                  <c:v>154.94299100177511</c:v>
                </c:pt>
                <c:pt idx="19">
                  <c:v>156.88426827965151</c:v>
                </c:pt>
                <c:pt idx="20">
                  <c:v>158.8255455575279</c:v>
                </c:pt>
                <c:pt idx="21">
                  <c:v>160.7668228354043</c:v>
                </c:pt>
                <c:pt idx="22">
                  <c:v>162.70810011328069</c:v>
                </c:pt>
                <c:pt idx="23">
                  <c:v>164.64937739115709</c:v>
                </c:pt>
                <c:pt idx="24">
                  <c:v>166.59065466903348</c:v>
                </c:pt>
                <c:pt idx="25">
                  <c:v>168.53193194690988</c:v>
                </c:pt>
                <c:pt idx="26">
                  <c:v>170.47320922478627</c:v>
                </c:pt>
                <c:pt idx="27">
                  <c:v>172.41448650266267</c:v>
                </c:pt>
                <c:pt idx="28">
                  <c:v>174.35576378053906</c:v>
                </c:pt>
                <c:pt idx="29">
                  <c:v>176.29704105841546</c:v>
                </c:pt>
                <c:pt idx="30">
                  <c:v>178.23831833629185</c:v>
                </c:pt>
                <c:pt idx="31">
                  <c:v>180.17959561416825</c:v>
                </c:pt>
                <c:pt idx="32">
                  <c:v>182.12087289204464</c:v>
                </c:pt>
                <c:pt idx="33">
                  <c:v>184.06215016992104</c:v>
                </c:pt>
                <c:pt idx="34">
                  <c:v>186.00342744779743</c:v>
                </c:pt>
                <c:pt idx="35">
                  <c:v>187.94470472567383</c:v>
                </c:pt>
                <c:pt idx="36">
                  <c:v>189.88598200355023</c:v>
                </c:pt>
                <c:pt idx="37">
                  <c:v>191.82725928142662</c:v>
                </c:pt>
                <c:pt idx="38">
                  <c:v>193.76853655930302</c:v>
                </c:pt>
                <c:pt idx="39">
                  <c:v>195.70981383717941</c:v>
                </c:pt>
                <c:pt idx="40">
                  <c:v>197.65109111505581</c:v>
                </c:pt>
                <c:pt idx="41">
                  <c:v>199.5923683929322</c:v>
                </c:pt>
                <c:pt idx="42">
                  <c:v>201.5336456708086</c:v>
                </c:pt>
                <c:pt idx="43">
                  <c:v>203.47492294868499</c:v>
                </c:pt>
                <c:pt idx="44">
                  <c:v>205.41620022656139</c:v>
                </c:pt>
                <c:pt idx="45">
                  <c:v>207.35747750443778</c:v>
                </c:pt>
                <c:pt idx="46">
                  <c:v>209.29875478231418</c:v>
                </c:pt>
                <c:pt idx="47">
                  <c:v>211.24003206019057</c:v>
                </c:pt>
                <c:pt idx="48">
                  <c:v>213.18130933806697</c:v>
                </c:pt>
                <c:pt idx="49">
                  <c:v>215.12258661594336</c:v>
                </c:pt>
                <c:pt idx="50">
                  <c:v>217.06386389381976</c:v>
                </c:pt>
                <c:pt idx="51">
                  <c:v>219.00514117169615</c:v>
                </c:pt>
                <c:pt idx="52">
                  <c:v>220.94641844957255</c:v>
                </c:pt>
                <c:pt idx="53">
                  <c:v>222.88769572744894</c:v>
                </c:pt>
                <c:pt idx="54">
                  <c:v>224.82897300532534</c:v>
                </c:pt>
                <c:pt idx="55">
                  <c:v>226.77025028320173</c:v>
                </c:pt>
                <c:pt idx="56">
                  <c:v>228.71152756107813</c:v>
                </c:pt>
                <c:pt idx="57">
                  <c:v>230.65280483895452</c:v>
                </c:pt>
                <c:pt idx="58">
                  <c:v>232.59408211683092</c:v>
                </c:pt>
                <c:pt idx="59">
                  <c:v>234.53535939470731</c:v>
                </c:pt>
                <c:pt idx="60">
                  <c:v>236.47663667258371</c:v>
                </c:pt>
                <c:pt idx="61">
                  <c:v>238.4179139504601</c:v>
                </c:pt>
                <c:pt idx="62">
                  <c:v>240.3591912283365</c:v>
                </c:pt>
                <c:pt idx="63">
                  <c:v>242.30046850621289</c:v>
                </c:pt>
                <c:pt idx="64">
                  <c:v>244.24174578408929</c:v>
                </c:pt>
                <c:pt idx="65">
                  <c:v>246.18302306196568</c:v>
                </c:pt>
                <c:pt idx="66">
                  <c:v>248.12430033984208</c:v>
                </c:pt>
                <c:pt idx="67">
                  <c:v>250.06557761771847</c:v>
                </c:pt>
                <c:pt idx="68">
                  <c:v>252.00685489559487</c:v>
                </c:pt>
                <c:pt idx="69">
                  <c:v>253.94813217347127</c:v>
                </c:pt>
                <c:pt idx="70">
                  <c:v>255.88940945134766</c:v>
                </c:pt>
                <c:pt idx="71">
                  <c:v>257.83068672922406</c:v>
                </c:pt>
                <c:pt idx="72">
                  <c:v>259.77196400710045</c:v>
                </c:pt>
                <c:pt idx="73">
                  <c:v>261.71324128497685</c:v>
                </c:pt>
                <c:pt idx="74">
                  <c:v>263.65451856285324</c:v>
                </c:pt>
                <c:pt idx="75">
                  <c:v>265.59579584072964</c:v>
                </c:pt>
                <c:pt idx="76">
                  <c:v>267.53707311860603</c:v>
                </c:pt>
                <c:pt idx="77">
                  <c:v>269.47835039648243</c:v>
                </c:pt>
                <c:pt idx="78">
                  <c:v>271.41962767435882</c:v>
                </c:pt>
                <c:pt idx="79">
                  <c:v>273.36090495223522</c:v>
                </c:pt>
                <c:pt idx="80">
                  <c:v>275.30218223011161</c:v>
                </c:pt>
                <c:pt idx="81">
                  <c:v>277.24345950798801</c:v>
                </c:pt>
                <c:pt idx="82">
                  <c:v>279.1847367858644</c:v>
                </c:pt>
                <c:pt idx="83">
                  <c:v>281.1260140637408</c:v>
                </c:pt>
                <c:pt idx="84">
                  <c:v>283.06729134161719</c:v>
                </c:pt>
                <c:pt idx="85">
                  <c:v>285.00856861949359</c:v>
                </c:pt>
                <c:pt idx="86">
                  <c:v>286.94984589736998</c:v>
                </c:pt>
                <c:pt idx="87">
                  <c:v>288.89112317524638</c:v>
                </c:pt>
                <c:pt idx="88">
                  <c:v>290.83240045312277</c:v>
                </c:pt>
                <c:pt idx="89">
                  <c:v>292.77367773099917</c:v>
                </c:pt>
                <c:pt idx="90">
                  <c:v>294.71495500887556</c:v>
                </c:pt>
                <c:pt idx="91">
                  <c:v>296.65623228675196</c:v>
                </c:pt>
                <c:pt idx="92">
                  <c:v>298.59750956462835</c:v>
                </c:pt>
                <c:pt idx="93">
                  <c:v>300.53878684250475</c:v>
                </c:pt>
                <c:pt idx="94">
                  <c:v>302.48006412038114</c:v>
                </c:pt>
                <c:pt idx="95">
                  <c:v>304.42134139825754</c:v>
                </c:pt>
                <c:pt idx="96">
                  <c:v>306.36261867613393</c:v>
                </c:pt>
                <c:pt idx="97">
                  <c:v>308.30389595401033</c:v>
                </c:pt>
                <c:pt idx="98">
                  <c:v>310.24517323188672</c:v>
                </c:pt>
                <c:pt idx="99">
                  <c:v>312.18645050976312</c:v>
                </c:pt>
                <c:pt idx="100">
                  <c:v>314.12772778763951</c:v>
                </c:pt>
              </c:numCache>
            </c:numRef>
          </c:xVal>
          <c:yVal>
            <c:numRef>
              <c:f>Data!$AT$21:$AT$121</c:f>
              <c:numCache>
                <c:formatCode>0.0</c:formatCode>
                <c:ptCount val="101"/>
                <c:pt idx="0">
                  <c:v>0</c:v>
                </c:pt>
                <c:pt idx="1">
                  <c:v>19.315465034275451</c:v>
                </c:pt>
                <c:pt idx="2">
                  <c:v>27.177881890269475</c:v>
                </c:pt>
                <c:pt idx="3">
                  <c:v>33.115709620259658</c:v>
                </c:pt>
                <c:pt idx="4">
                  <c:v>38.041110240450152</c:v>
                </c:pt>
                <c:pt idx="5">
                  <c:v>42.309157378274584</c:v>
                </c:pt>
                <c:pt idx="6">
                  <c:v>46.102780966596065</c:v>
                </c:pt>
                <c:pt idx="7">
                  <c:v>49.531110553964574</c:v>
                </c:pt>
                <c:pt idx="8">
                  <c:v>52.665532349203403</c:v>
                </c:pt>
                <c:pt idx="9">
                  <c:v>55.555814885587999</c:v>
                </c:pt>
                <c:pt idx="10">
                  <c:v>58.238318336291741</c:v>
                </c:pt>
                <c:pt idx="11">
                  <c:v>60.740577563417922</c:v>
                </c:pt>
                <c:pt idx="12">
                  <c:v>63.084044638059829</c:v>
                </c:pt>
                <c:pt idx="13">
                  <c:v>65.285821570358308</c:v>
                </c:pt>
                <c:pt idx="14">
                  <c:v>67.359803988709771</c:v>
                </c:pt>
                <c:pt idx="15">
                  <c:v>69.317463699553684</c:v>
                </c:pt>
                <c:pt idx="16">
                  <c:v>71.168400566131069</c:v>
                </c:pt>
                <c:pt idx="17">
                  <c:v>72.92074183388722</c:v>
                </c:pt>
                <c:pt idx="18">
                  <c:v>74.581437537287897</c:v>
                </c:pt>
                <c:pt idx="19">
                  <c:v>76.156483280894236</c:v>
                </c:pt>
                <c:pt idx="20">
                  <c:v>77.651091115055635</c:v>
                </c:pt>
                <c:pt idx="21">
                  <c:v>79.069822575145722</c:v>
                </c:pt>
                <c:pt idx="22">
                  <c:v>80.416693651456313</c:v>
                </c:pt>
                <c:pt idx="23">
                  <c:v>81.695258605748521</c:v>
                </c:pt>
                <c:pt idx="24">
                  <c:v>82.908677619106214</c:v>
                </c:pt>
                <c:pt idx="25">
                  <c:v>84.059771921522852</c:v>
                </c:pt>
                <c:pt idx="26">
                  <c:v>85.151069115477355</c:v>
                </c:pt>
                <c:pt idx="27">
                  <c:v>86.184840735363437</c:v>
                </c:pt>
                <c:pt idx="28">
                  <c:v>87.163133598511266</c:v>
                </c:pt>
                <c:pt idx="29">
                  <c:v>88.087796146257887</c:v>
                </c:pt>
                <c:pt idx="30">
                  <c:v>88.960500707663797</c:v>
                </c:pt>
                <c:pt idx="31">
                  <c:v>89.782762418365238</c:v>
                </c:pt>
                <c:pt idx="32">
                  <c:v>90.555955374827704</c:v>
                </c:pt>
                <c:pt idx="33">
                  <c:v>91.2813264873148</c:v>
                </c:pt>
                <c:pt idx="34">
                  <c:v>91.960007404200056</c:v>
                </c:pt>
                <c:pt idx="35">
                  <c:v>92.593024809313263</c:v>
                </c:pt>
                <c:pt idx="36">
                  <c:v>93.181309338066697</c:v>
                </c:pt>
                <c:pt idx="37">
                  <c:v>93.725703313635663</c:v>
                </c:pt>
                <c:pt idx="38">
                  <c:v>94.226967468849566</c:v>
                </c:pt>
                <c:pt idx="39">
                  <c:v>94.685786790713266</c:v>
                </c:pt>
                <c:pt idx="40">
                  <c:v>95.102775601125302</c:v>
                </c:pt>
                <c:pt idx="41">
                  <c:v>95.478481968244438</c:v>
                </c:pt>
                <c:pt idx="42">
                  <c:v>95.813391527194995</c:v>
                </c:pt>
                <c:pt idx="43">
                  <c:v>96.10793077570419</c:v>
                </c:pt>
                <c:pt idx="44">
                  <c:v>96.36246989929397</c:v>
                </c:pt>
                <c:pt idx="45">
                  <c:v>96.577325171377197</c:v>
                </c:pt>
                <c:pt idx="46">
                  <c:v>96.75276096569192</c:v>
                </c:pt>
                <c:pt idx="47">
                  <c:v>96.888991411674368</c:v>
                </c:pt>
                <c:pt idx="48">
                  <c:v>96.9861817173947</c:v>
                </c:pt>
                <c:pt idx="49">
                  <c:v>97.044449179375036</c:v>
                </c:pt>
                <c:pt idx="50">
                  <c:v>97.063863893819416</c:v>
                </c:pt>
                <c:pt idx="51">
                  <c:v>97.044449179375007</c:v>
                </c:pt>
                <c:pt idx="52">
                  <c:v>96.986181717394672</c:v>
                </c:pt>
                <c:pt idx="53">
                  <c:v>96.88899141167434</c:v>
                </c:pt>
                <c:pt idx="54">
                  <c:v>96.752760965691863</c:v>
                </c:pt>
                <c:pt idx="55">
                  <c:v>96.577325171377126</c:v>
                </c:pt>
                <c:pt idx="56">
                  <c:v>96.362469899293885</c:v>
                </c:pt>
                <c:pt idx="57">
                  <c:v>96.107930775704091</c:v>
                </c:pt>
                <c:pt idx="58">
                  <c:v>95.813391527194881</c:v>
                </c:pt>
                <c:pt idx="59">
                  <c:v>95.47848196824431</c:v>
                </c:pt>
                <c:pt idx="60">
                  <c:v>95.10277560112516</c:v>
                </c:pt>
                <c:pt idx="61">
                  <c:v>94.685786790713124</c:v>
                </c:pt>
                <c:pt idx="62">
                  <c:v>94.226967468849395</c:v>
                </c:pt>
                <c:pt idx="63">
                  <c:v>93.725703313635478</c:v>
                </c:pt>
                <c:pt idx="64">
                  <c:v>93.181309338066512</c:v>
                </c:pt>
                <c:pt idx="65">
                  <c:v>92.59302480931305</c:v>
                </c:pt>
                <c:pt idx="66">
                  <c:v>91.960007404199828</c:v>
                </c:pt>
                <c:pt idx="67">
                  <c:v>91.281326487314544</c:v>
                </c:pt>
                <c:pt idx="68">
                  <c:v>90.555955374827448</c:v>
                </c:pt>
                <c:pt idx="69">
                  <c:v>89.782762418364968</c:v>
                </c:pt>
                <c:pt idx="70">
                  <c:v>88.960500707663499</c:v>
                </c:pt>
                <c:pt idx="71">
                  <c:v>88.087796146257574</c:v>
                </c:pt>
                <c:pt idx="72">
                  <c:v>87.163133598510925</c:v>
                </c:pt>
                <c:pt idx="73">
                  <c:v>86.184840735363082</c:v>
                </c:pt>
                <c:pt idx="74">
                  <c:v>85.151069115476972</c:v>
                </c:pt>
                <c:pt idx="75">
                  <c:v>84.059771921522454</c:v>
                </c:pt>
                <c:pt idx="76">
                  <c:v>82.908677619105802</c:v>
                </c:pt>
                <c:pt idx="77">
                  <c:v>81.695258605748094</c:v>
                </c:pt>
                <c:pt idx="78">
                  <c:v>80.416693651455859</c:v>
                </c:pt>
                <c:pt idx="79">
                  <c:v>79.069822575145224</c:v>
                </c:pt>
                <c:pt idx="80">
                  <c:v>77.651091115055124</c:v>
                </c:pt>
                <c:pt idx="81">
                  <c:v>76.156483280893696</c:v>
                </c:pt>
                <c:pt idx="82">
                  <c:v>74.581437537287314</c:v>
                </c:pt>
                <c:pt idx="83">
                  <c:v>72.920741833886609</c:v>
                </c:pt>
                <c:pt idx="84">
                  <c:v>71.168400566130444</c:v>
                </c:pt>
                <c:pt idx="85">
                  <c:v>69.317463699553016</c:v>
                </c:pt>
                <c:pt idx="86">
                  <c:v>67.359803988709075</c:v>
                </c:pt>
                <c:pt idx="87">
                  <c:v>65.285821570357555</c:v>
                </c:pt>
                <c:pt idx="88">
                  <c:v>63.084044638059027</c:v>
                </c:pt>
                <c:pt idx="89">
                  <c:v>60.740577563417077</c:v>
                </c:pt>
                <c:pt idx="90">
                  <c:v>58.238318336290824</c:v>
                </c:pt>
                <c:pt idx="91">
                  <c:v>55.555814885587026</c:v>
                </c:pt>
                <c:pt idx="92">
                  <c:v>52.665532349202351</c:v>
                </c:pt>
                <c:pt idx="93">
                  <c:v>49.531110553963423</c:v>
                </c:pt>
                <c:pt idx="94">
                  <c:v>46.102780966594807</c:v>
                </c:pt>
                <c:pt idx="95">
                  <c:v>42.309157378273177</c:v>
                </c:pt>
                <c:pt idx="96">
                  <c:v>38.041110240448553</c:v>
                </c:pt>
                <c:pt idx="97">
                  <c:v>33.115709620257789</c:v>
                </c:pt>
                <c:pt idx="98">
                  <c:v>27.17788189026713</c:v>
                </c:pt>
                <c:pt idx="99">
                  <c:v>19.315465034272108</c:v>
                </c:pt>
                <c:pt idx="1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C39-794D-978A-BA55A44EFF29}"/>
            </c:ext>
          </c:extLst>
        </c:ser>
        <c:ser>
          <c:idx val="3"/>
          <c:order val="2"/>
          <c:spPr>
            <a:ln w="3175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Data!$AV$21:$AV$121</c:f>
              <c:numCache>
                <c:formatCode>0.0</c:formatCode>
                <c:ptCount val="101"/>
                <c:pt idx="0">
                  <c:v>240</c:v>
                </c:pt>
                <c:pt idx="1">
                  <c:v>243.27384896862205</c:v>
                </c:pt>
                <c:pt idx="2">
                  <c:v>246.5476979372441</c:v>
                </c:pt>
                <c:pt idx="3">
                  <c:v>249.82154690586614</c:v>
                </c:pt>
                <c:pt idx="4">
                  <c:v>253.09539587448819</c:v>
                </c:pt>
                <c:pt idx="5">
                  <c:v>256.36924484311021</c:v>
                </c:pt>
                <c:pt idx="6">
                  <c:v>259.64309381173223</c:v>
                </c:pt>
                <c:pt idx="7">
                  <c:v>262.91694278035425</c:v>
                </c:pt>
                <c:pt idx="8">
                  <c:v>266.19079174897627</c:v>
                </c:pt>
                <c:pt idx="9">
                  <c:v>269.46464071759829</c:v>
                </c:pt>
                <c:pt idx="10">
                  <c:v>272.7384896862203</c:v>
                </c:pt>
                <c:pt idx="11">
                  <c:v>276.01233865484232</c:v>
                </c:pt>
                <c:pt idx="12">
                  <c:v>279.28618762346434</c:v>
                </c:pt>
                <c:pt idx="13">
                  <c:v>282.56003659208636</c:v>
                </c:pt>
                <c:pt idx="14">
                  <c:v>285.83388556070838</c:v>
                </c:pt>
                <c:pt idx="15">
                  <c:v>289.1077345293304</c:v>
                </c:pt>
                <c:pt idx="16">
                  <c:v>292.38158349795242</c:v>
                </c:pt>
                <c:pt idx="17">
                  <c:v>295.65543246657444</c:v>
                </c:pt>
                <c:pt idx="18">
                  <c:v>298.92928143519646</c:v>
                </c:pt>
                <c:pt idx="19">
                  <c:v>302.20313040381848</c:v>
                </c:pt>
                <c:pt idx="20">
                  <c:v>305.4769793724405</c:v>
                </c:pt>
                <c:pt idx="21">
                  <c:v>308.75082834106252</c:v>
                </c:pt>
                <c:pt idx="22">
                  <c:v>312.02467730968453</c:v>
                </c:pt>
                <c:pt idx="23">
                  <c:v>315.29852627830655</c:v>
                </c:pt>
                <c:pt idx="24">
                  <c:v>318.57237524692857</c:v>
                </c:pt>
                <c:pt idx="25">
                  <c:v>321.84622421555059</c:v>
                </c:pt>
                <c:pt idx="26">
                  <c:v>325.12007318417261</c:v>
                </c:pt>
                <c:pt idx="27">
                  <c:v>328.39392215279463</c:v>
                </c:pt>
                <c:pt idx="28">
                  <c:v>331.66777112141665</c:v>
                </c:pt>
                <c:pt idx="29">
                  <c:v>334.94162009003867</c:v>
                </c:pt>
                <c:pt idx="30">
                  <c:v>338.21546905866069</c:v>
                </c:pt>
                <c:pt idx="31">
                  <c:v>341.48931802728271</c:v>
                </c:pt>
                <c:pt idx="32">
                  <c:v>344.76316699590473</c:v>
                </c:pt>
                <c:pt idx="33">
                  <c:v>348.03701596452674</c:v>
                </c:pt>
                <c:pt idx="34">
                  <c:v>351.31086493314876</c:v>
                </c:pt>
                <c:pt idx="35">
                  <c:v>354.58471390177078</c:v>
                </c:pt>
                <c:pt idx="36">
                  <c:v>357.8585628703928</c:v>
                </c:pt>
                <c:pt idx="37">
                  <c:v>361.13241183901482</c:v>
                </c:pt>
                <c:pt idx="38">
                  <c:v>364.40626080763684</c:v>
                </c:pt>
                <c:pt idx="39">
                  <c:v>367.68010977625886</c:v>
                </c:pt>
                <c:pt idx="40">
                  <c:v>370.95395874488088</c:v>
                </c:pt>
                <c:pt idx="41">
                  <c:v>374.2278077135029</c:v>
                </c:pt>
                <c:pt idx="42">
                  <c:v>377.50165668212492</c:v>
                </c:pt>
                <c:pt idx="43">
                  <c:v>380.77550565074694</c:v>
                </c:pt>
                <c:pt idx="44">
                  <c:v>384.04935461936896</c:v>
                </c:pt>
                <c:pt idx="45">
                  <c:v>387.32320358799097</c:v>
                </c:pt>
                <c:pt idx="46">
                  <c:v>390.59705255661299</c:v>
                </c:pt>
                <c:pt idx="47">
                  <c:v>393.87090152523501</c:v>
                </c:pt>
                <c:pt idx="48">
                  <c:v>397.14475049385703</c:v>
                </c:pt>
                <c:pt idx="49">
                  <c:v>400.41859946247905</c:v>
                </c:pt>
                <c:pt idx="50">
                  <c:v>403.69244843110107</c:v>
                </c:pt>
                <c:pt idx="51">
                  <c:v>406.96629739972309</c:v>
                </c:pt>
                <c:pt idx="52">
                  <c:v>410.24014636834511</c:v>
                </c:pt>
                <c:pt idx="53">
                  <c:v>413.51399533696713</c:v>
                </c:pt>
                <c:pt idx="54">
                  <c:v>416.78784430558915</c:v>
                </c:pt>
                <c:pt idx="55">
                  <c:v>420.06169327421117</c:v>
                </c:pt>
                <c:pt idx="56">
                  <c:v>423.33554224283318</c:v>
                </c:pt>
                <c:pt idx="57">
                  <c:v>426.6093912114552</c:v>
                </c:pt>
                <c:pt idx="58">
                  <c:v>429.88324018007722</c:v>
                </c:pt>
                <c:pt idx="59">
                  <c:v>433.15708914869924</c:v>
                </c:pt>
                <c:pt idx="60">
                  <c:v>436.43093811732126</c:v>
                </c:pt>
                <c:pt idx="61">
                  <c:v>439.70478708594328</c:v>
                </c:pt>
                <c:pt idx="62">
                  <c:v>442.9786360545653</c:v>
                </c:pt>
                <c:pt idx="63">
                  <c:v>446.25248502318732</c:v>
                </c:pt>
                <c:pt idx="64">
                  <c:v>449.52633399180934</c:v>
                </c:pt>
                <c:pt idx="65">
                  <c:v>452.80018296043136</c:v>
                </c:pt>
                <c:pt idx="66">
                  <c:v>456.07403192905338</c:v>
                </c:pt>
                <c:pt idx="67">
                  <c:v>459.3478808976754</c:v>
                </c:pt>
                <c:pt idx="68">
                  <c:v>462.62172986629741</c:v>
                </c:pt>
                <c:pt idx="69">
                  <c:v>465.89557883491943</c:v>
                </c:pt>
                <c:pt idx="70">
                  <c:v>469.16942780354145</c:v>
                </c:pt>
                <c:pt idx="71">
                  <c:v>472.44327677216347</c:v>
                </c:pt>
                <c:pt idx="72">
                  <c:v>475.71712574078549</c:v>
                </c:pt>
                <c:pt idx="73">
                  <c:v>478.99097470940751</c:v>
                </c:pt>
                <c:pt idx="74">
                  <c:v>482.26482367802953</c:v>
                </c:pt>
                <c:pt idx="75">
                  <c:v>485.53867264665155</c:v>
                </c:pt>
                <c:pt idx="76">
                  <c:v>488.81252161527357</c:v>
                </c:pt>
                <c:pt idx="77">
                  <c:v>492.08637058389559</c:v>
                </c:pt>
                <c:pt idx="78">
                  <c:v>495.36021955251761</c:v>
                </c:pt>
                <c:pt idx="79">
                  <c:v>498.63406852113962</c:v>
                </c:pt>
                <c:pt idx="80">
                  <c:v>501.90791748976164</c:v>
                </c:pt>
                <c:pt idx="81">
                  <c:v>505.18176645838366</c:v>
                </c:pt>
                <c:pt idx="82">
                  <c:v>508.45561542700568</c:v>
                </c:pt>
                <c:pt idx="83">
                  <c:v>511.7294643956277</c:v>
                </c:pt>
                <c:pt idx="84">
                  <c:v>515.00331336424972</c:v>
                </c:pt>
                <c:pt idx="85">
                  <c:v>518.27716233287174</c:v>
                </c:pt>
                <c:pt idx="86">
                  <c:v>521.55101130149376</c:v>
                </c:pt>
                <c:pt idx="87">
                  <c:v>524.82486027011578</c:v>
                </c:pt>
                <c:pt idx="88">
                  <c:v>528.0987092387378</c:v>
                </c:pt>
                <c:pt idx="89">
                  <c:v>531.37255820735982</c:v>
                </c:pt>
                <c:pt idx="90">
                  <c:v>534.64640717598184</c:v>
                </c:pt>
                <c:pt idx="91">
                  <c:v>537.92025614460385</c:v>
                </c:pt>
                <c:pt idx="92">
                  <c:v>541.19410511322587</c:v>
                </c:pt>
                <c:pt idx="93">
                  <c:v>544.46795408184789</c:v>
                </c:pt>
                <c:pt idx="94">
                  <c:v>547.74180305046991</c:v>
                </c:pt>
                <c:pt idx="95">
                  <c:v>551.01565201909193</c:v>
                </c:pt>
                <c:pt idx="96">
                  <c:v>554.28950098771395</c:v>
                </c:pt>
                <c:pt idx="97">
                  <c:v>557.56334995633597</c:v>
                </c:pt>
                <c:pt idx="98">
                  <c:v>560.83719892495799</c:v>
                </c:pt>
                <c:pt idx="99">
                  <c:v>564.11104789358001</c:v>
                </c:pt>
                <c:pt idx="100">
                  <c:v>567.38489686220203</c:v>
                </c:pt>
              </c:numCache>
            </c:numRef>
          </c:xVal>
          <c:yVal>
            <c:numRef>
              <c:f>Data!$AW$21:$AW$121</c:f>
              <c:numCache>
                <c:formatCode>0.0</c:formatCode>
                <c:ptCount val="101"/>
                <c:pt idx="0">
                  <c:v>0</c:v>
                </c:pt>
                <c:pt idx="1">
                  <c:v>32.574385947634056</c:v>
                </c:pt>
                <c:pt idx="2">
                  <c:v>45.833885560708666</c:v>
                </c:pt>
                <c:pt idx="3">
                  <c:v>55.847679783319244</c:v>
                </c:pt>
                <c:pt idx="4">
                  <c:v>64.154075744487926</c:v>
                </c:pt>
                <c:pt idx="5">
                  <c:v>71.351884053191753</c:v>
                </c:pt>
                <c:pt idx="6">
                  <c:v>77.749605189428792</c:v>
                </c:pt>
                <c:pt idx="7">
                  <c:v>83.53127966304173</c:v>
                </c:pt>
                <c:pt idx="8">
                  <c:v>88.817296080435995</c:v>
                </c:pt>
                <c:pt idx="9">
                  <c:v>93.691586120609983</c:v>
                </c:pt>
                <c:pt idx="10">
                  <c:v>98.215469058661185</c:v>
                </c:pt>
                <c:pt idx="11">
                  <c:v>102.43538080610277</c:v>
                </c:pt>
                <c:pt idx="12">
                  <c:v>106.38749900825307</c:v>
                </c:pt>
                <c:pt idx="13">
                  <c:v>110.10066519068863</c:v>
                </c:pt>
                <c:pt idx="14">
                  <c:v>113.59831350638305</c:v>
                </c:pt>
                <c:pt idx="15">
                  <c:v>116.89979047636555</c:v>
                </c:pt>
                <c:pt idx="16">
                  <c:v>120.02128570050876</c:v>
                </c:pt>
                <c:pt idx="17">
                  <c:v>122.97650529613141</c:v>
                </c:pt>
                <c:pt idx="18">
                  <c:v>125.77717008406982</c:v>
                </c:pt>
                <c:pt idx="19">
                  <c:v>128.43339129574491</c:v>
                </c:pt>
                <c:pt idx="20">
                  <c:v>130.9539587448815</c:v>
                </c:pt>
                <c:pt idx="21">
                  <c:v>133.34656519028766</c:v>
                </c:pt>
                <c:pt idx="22">
                  <c:v>135.61798336135385</c:v>
                </c:pt>
                <c:pt idx="23">
                  <c:v>137.77420730969411</c:v>
                </c:pt>
                <c:pt idx="24">
                  <c:v>139.820566493238</c:v>
                </c:pt>
                <c:pt idx="25">
                  <c:v>141.76181874900843</c:v>
                </c:pt>
                <c:pt idx="26">
                  <c:v>143.60222672864356</c:v>
                </c:pt>
                <c:pt idx="27">
                  <c:v>145.34562124014639</c:v>
                </c:pt>
                <c:pt idx="28">
                  <c:v>146.9954541195228</c:v>
                </c:pt>
                <c:pt idx="29">
                  <c:v>148.55484265343449</c:v>
                </c:pt>
                <c:pt idx="30">
                  <c:v>150.02660712563602</c:v>
                </c:pt>
                <c:pt idx="31">
                  <c:v>151.41330272249692</c:v>
                </c:pt>
                <c:pt idx="32">
                  <c:v>152.71724677619213</c:v>
                </c:pt>
                <c:pt idx="33">
                  <c:v>153.94054212691188</c:v>
                </c:pt>
                <c:pt idx="34">
                  <c:v>155.08509723250651</c:v>
                </c:pt>
                <c:pt idx="35">
                  <c:v>156.15264353435001</c:v>
                </c:pt>
                <c:pt idx="36">
                  <c:v>157.14475049385794</c:v>
                </c:pt>
                <c:pt idx="37">
                  <c:v>158.06283863909712</c:v>
                </c:pt>
                <c:pt idx="38">
                  <c:v>158.90819090085617</c:v>
                </c:pt>
                <c:pt idx="39">
                  <c:v>159.681962469084</c:v>
                </c:pt>
                <c:pt idx="40">
                  <c:v>160.38518936121955</c:v>
                </c:pt>
                <c:pt idx="41">
                  <c:v>161.01879586170014</c:v>
                </c:pt>
                <c:pt idx="42">
                  <c:v>161.58360096535409</c:v>
                </c:pt>
                <c:pt idx="43">
                  <c:v>162.08032393529757</c:v>
                </c:pt>
                <c:pt idx="44">
                  <c:v>162.50958906745325</c:v>
                </c:pt>
                <c:pt idx="45">
                  <c:v>162.87192973816988</c:v>
                </c:pt>
                <c:pt idx="46">
                  <c:v>163.16779179807358</c:v>
                </c:pt>
                <c:pt idx="47">
                  <c:v>163.39753636375588</c:v>
                </c:pt>
                <c:pt idx="48">
                  <c:v>163.56144204882662</c:v>
                </c:pt>
                <c:pt idx="49">
                  <c:v>163.65970666691211</c:v>
                </c:pt>
                <c:pt idx="50">
                  <c:v>163.69244843110226</c:v>
                </c:pt>
                <c:pt idx="51">
                  <c:v>163.65970666691217</c:v>
                </c:pt>
                <c:pt idx="52">
                  <c:v>163.56144204882671</c:v>
                </c:pt>
                <c:pt idx="53">
                  <c:v>163.39753636375602</c:v>
                </c:pt>
                <c:pt idx="54">
                  <c:v>163.16779179807375</c:v>
                </c:pt>
                <c:pt idx="55">
                  <c:v>162.87192973817014</c:v>
                </c:pt>
                <c:pt idx="56">
                  <c:v>162.50958906745353</c:v>
                </c:pt>
                <c:pt idx="57">
                  <c:v>162.08032393529791</c:v>
                </c:pt>
                <c:pt idx="58">
                  <c:v>161.58360096535446</c:v>
                </c:pt>
                <c:pt idx="59">
                  <c:v>161.01879586170057</c:v>
                </c:pt>
                <c:pt idx="60">
                  <c:v>160.38518936122003</c:v>
                </c:pt>
                <c:pt idx="61">
                  <c:v>159.68196246908451</c:v>
                </c:pt>
                <c:pt idx="62">
                  <c:v>158.90819090085677</c:v>
                </c:pt>
                <c:pt idx="63">
                  <c:v>158.06283863909778</c:v>
                </c:pt>
                <c:pt idx="64">
                  <c:v>157.14475049385862</c:v>
                </c:pt>
                <c:pt idx="65">
                  <c:v>156.15264353435077</c:v>
                </c:pt>
                <c:pt idx="66">
                  <c:v>155.08509723250734</c:v>
                </c:pt>
                <c:pt idx="67">
                  <c:v>153.94054212691273</c:v>
                </c:pt>
                <c:pt idx="68">
                  <c:v>152.71724677619304</c:v>
                </c:pt>
                <c:pt idx="69">
                  <c:v>151.41330272249792</c:v>
                </c:pt>
                <c:pt idx="70">
                  <c:v>150.02660712563704</c:v>
                </c:pt>
                <c:pt idx="71">
                  <c:v>148.5548426534356</c:v>
                </c:pt>
                <c:pt idx="72">
                  <c:v>146.99545411952397</c:v>
                </c:pt>
                <c:pt idx="73">
                  <c:v>145.34562124014761</c:v>
                </c:pt>
                <c:pt idx="74">
                  <c:v>143.60222672864487</c:v>
                </c:pt>
                <c:pt idx="75">
                  <c:v>141.76181874900982</c:v>
                </c:pt>
                <c:pt idx="76">
                  <c:v>139.82056649323945</c:v>
                </c:pt>
                <c:pt idx="77">
                  <c:v>137.77420730969564</c:v>
                </c:pt>
                <c:pt idx="78">
                  <c:v>135.61798336135547</c:v>
                </c:pt>
                <c:pt idx="79">
                  <c:v>133.34656519028937</c:v>
                </c:pt>
                <c:pt idx="80">
                  <c:v>130.95395874488329</c:v>
                </c:pt>
                <c:pt idx="81">
                  <c:v>128.43339129574679</c:v>
                </c:pt>
                <c:pt idx="82">
                  <c:v>125.77717008407181</c:v>
                </c:pt>
                <c:pt idx="83">
                  <c:v>122.9765052961335</c:v>
                </c:pt>
                <c:pt idx="84">
                  <c:v>120.02128570051097</c:v>
                </c:pt>
                <c:pt idx="85">
                  <c:v>116.8997904763679</c:v>
                </c:pt>
                <c:pt idx="86">
                  <c:v>113.59831350638552</c:v>
                </c:pt>
                <c:pt idx="87">
                  <c:v>110.10066519069126</c:v>
                </c:pt>
                <c:pt idx="88">
                  <c:v>106.38749900825587</c:v>
                </c:pt>
                <c:pt idx="89">
                  <c:v>102.43538080610574</c:v>
                </c:pt>
                <c:pt idx="90">
                  <c:v>98.21546905866434</c:v>
                </c:pt>
                <c:pt idx="91">
                  <c:v>93.691586120613394</c:v>
                </c:pt>
                <c:pt idx="92">
                  <c:v>88.817296080439689</c:v>
                </c:pt>
                <c:pt idx="93">
                  <c:v>83.531279663045765</c:v>
                </c:pt>
                <c:pt idx="94">
                  <c:v>77.749605189433225</c:v>
                </c:pt>
                <c:pt idx="95">
                  <c:v>71.351884053196684</c:v>
                </c:pt>
                <c:pt idx="96">
                  <c:v>64.154075744493539</c:v>
                </c:pt>
                <c:pt idx="97">
                  <c:v>55.847679783325887</c:v>
                </c:pt>
                <c:pt idx="98">
                  <c:v>45.833885560717043</c:v>
                </c:pt>
                <c:pt idx="99">
                  <c:v>32.574385947646235</c:v>
                </c:pt>
                <c:pt idx="1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C39-794D-978A-BA55A44EFF29}"/>
            </c:ext>
          </c:extLst>
        </c:ser>
        <c:ser>
          <c:idx val="4"/>
          <c:order val="3"/>
          <c:spPr>
            <a:ln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Data!$BB$22:$BB$23</c:f>
              <c:numCache>
                <c:formatCode>0.0</c:formatCode>
                <c:ptCount val="2"/>
                <c:pt idx="0" formatCode="General">
                  <c:v>0</c:v>
                </c:pt>
                <c:pt idx="1">
                  <c:v>484.43093811732268</c:v>
                </c:pt>
              </c:numCache>
            </c:numRef>
          </c:xVal>
          <c:yVal>
            <c:numRef>
              <c:f>Data!$BC$22:$BC$23</c:f>
              <c:numCache>
                <c:formatCode>0.0</c:formatCode>
                <c:ptCount val="2"/>
                <c:pt idx="0">
                  <c:v>22.877825029434018</c:v>
                </c:pt>
                <c:pt idx="1">
                  <c:v>205.22913037165193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C39-794D-978A-BA55A44EF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7345048"/>
        <c:axId val="793371304"/>
      </c:scatterChart>
      <c:valAx>
        <c:axId val="797345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normal stress (kPa)</a:t>
                </a:r>
              </a:p>
            </c:rich>
          </c:tx>
          <c:layout>
            <c:manualLayout>
              <c:xMode val="edge"/>
              <c:yMode val="edge"/>
              <c:x val="0.45103453702886498"/>
              <c:y val="0.93212665725473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371304"/>
        <c:crosses val="autoZero"/>
        <c:crossBetween val="midCat"/>
      </c:valAx>
      <c:valAx>
        <c:axId val="793371304"/>
        <c:scaling>
          <c:orientation val="minMax"/>
          <c:max val="350"/>
        </c:scaling>
        <c:delete val="0"/>
        <c:axPos val="l"/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shear stress (kPa)</a:t>
                </a:r>
              </a:p>
            </c:rich>
          </c:tx>
          <c:layout>
            <c:manualLayout>
              <c:xMode val="edge"/>
              <c:yMode val="edge"/>
              <c:x val="1.24137487277788E-2"/>
              <c:y val="0.3755655680510440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734504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90" workbookViewId="0"/>
  </sheetViews>
  <pageMargins left="0.75" right="0.75" top="1" bottom="1" header="0.5" footer="0.5"/>
  <pageSetup paperSize="9" orientation="landscape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ley.com/go/smith/soilmechanics10e" TargetMode="External"/><Relationship Id="rId2" Type="http://schemas.openxmlformats.org/officeDocument/2006/relationships/image" Target="../media/image2.png"/><Relationship Id="rId1" Type="http://schemas.openxmlformats.org/officeDocument/2006/relationships/hyperlink" Target="https://www.amazon.co.uk/Smith-E2-80-B2s-Elements-Soil-Mechanics-Smith-dp-1119750393/dp/1119750393/" TargetMode="External"/><Relationship Id="rId5" Type="http://schemas.openxmlformats.org/officeDocument/2006/relationships/image" Target="../media/image1.tiff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5435</xdr:rowOff>
    </xdr:from>
    <xdr:to>
      <xdr:col>13</xdr:col>
      <xdr:colOff>241299</xdr:colOff>
      <xdr:row>31</xdr:row>
      <xdr:rowOff>127000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EB6EFAC-7901-0148-97A4-42D9579F1EE0}"/>
            </a:ext>
          </a:extLst>
        </xdr:cNvPr>
        <xdr:cNvGrpSpPr/>
      </xdr:nvGrpSpPr>
      <xdr:grpSpPr>
        <a:xfrm>
          <a:off x="0" y="5435"/>
          <a:ext cx="9321799" cy="5658765"/>
          <a:chOff x="1663700" y="1200683"/>
          <a:chExt cx="8704615" cy="4530317"/>
        </a:xfrm>
      </xdr:grpSpPr>
      <xdr:sp macro="" textlink="">
        <xdr:nvSpPr>
          <xdr:cNvPr id="3" name="Right Triangle 2">
            <a:extLst>
              <a:ext uri="{FF2B5EF4-FFF2-40B4-BE49-F238E27FC236}">
                <a16:creationId xmlns:a16="http://schemas.microsoft.com/office/drawing/2014/main" id="{126FA463-8A55-D444-84F4-78F4B4F34702}"/>
              </a:ext>
            </a:extLst>
          </xdr:cNvPr>
          <xdr:cNvSpPr/>
        </xdr:nvSpPr>
        <xdr:spPr>
          <a:xfrm flipV="1">
            <a:off x="1663700" y="1206501"/>
            <a:ext cx="1852551" cy="4524499"/>
          </a:xfrm>
          <a:prstGeom prst="rtTriangle">
            <a:avLst/>
          </a:prstGeom>
          <a:solidFill>
            <a:srgbClr val="0166A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GB"/>
          </a:p>
        </xdr:txBody>
      </xdr:sp>
      <xdr:sp macro="" textlink="">
        <xdr:nvSpPr>
          <xdr:cNvPr id="4" name="Right Triangle 3">
            <a:extLst>
              <a:ext uri="{FF2B5EF4-FFF2-40B4-BE49-F238E27FC236}">
                <a16:creationId xmlns:a16="http://schemas.microsoft.com/office/drawing/2014/main" id="{F8E1643B-AF3B-B742-8276-77381AFC5B55}"/>
              </a:ext>
            </a:extLst>
          </xdr:cNvPr>
          <xdr:cNvSpPr/>
        </xdr:nvSpPr>
        <xdr:spPr>
          <a:xfrm rot="5400000">
            <a:off x="5239351" y="-2349896"/>
            <a:ext cx="1578386" cy="8679543"/>
          </a:xfrm>
          <a:prstGeom prst="rtTriangle">
            <a:avLst/>
          </a:prstGeom>
          <a:solidFill>
            <a:schemeClr val="accent1">
              <a:lumMod val="60000"/>
              <a:lumOff val="40000"/>
              <a:alpha val="48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GB"/>
          </a:p>
        </xdr:txBody>
      </xdr:sp>
    </xdr:grpSp>
    <xdr:clientData/>
  </xdr:twoCellAnchor>
  <xdr:twoCellAnchor>
    <xdr:from>
      <xdr:col>2</xdr:col>
      <xdr:colOff>0</xdr:colOff>
      <xdr:row>14</xdr:row>
      <xdr:rowOff>152400</xdr:rowOff>
    </xdr:from>
    <xdr:to>
      <xdr:col>11</xdr:col>
      <xdr:colOff>660400</xdr:colOff>
      <xdr:row>31</xdr:row>
      <xdr:rowOff>50800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6CBD08F4-0BCE-D144-B359-8E46898F4183}"/>
            </a:ext>
          </a:extLst>
        </xdr:cNvPr>
        <xdr:cNvSpPr>
          <a:spLocks noChangeArrowheads="1"/>
        </xdr:cNvSpPr>
      </xdr:nvSpPr>
      <xdr:spPr bwMode="auto">
        <a:xfrm>
          <a:off x="1397000" y="2781300"/>
          <a:ext cx="6946900" cy="2844800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 w="57150" cmpd="thinThick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2</xdr:col>
      <xdr:colOff>430897</xdr:colOff>
      <xdr:row>16</xdr:row>
      <xdr:rowOff>31416</xdr:rowOff>
    </xdr:from>
    <xdr:to>
      <xdr:col>11</xdr:col>
      <xdr:colOff>229503</xdr:colOff>
      <xdr:row>29</xdr:row>
      <xdr:rowOff>129309</xdr:rowOff>
    </xdr:to>
    <xdr:sp macro="" textlink="">
      <xdr:nvSpPr>
        <xdr:cNvPr id="6" name="Text Box 3">
          <a:extLst>
            <a:ext uri="{FF2B5EF4-FFF2-40B4-BE49-F238E27FC236}">
              <a16:creationId xmlns:a16="http://schemas.microsoft.com/office/drawing/2014/main" id="{35A4996A-D0AE-DE41-9C67-9EED086AB36F}"/>
            </a:ext>
          </a:extLst>
        </xdr:cNvPr>
        <xdr:cNvSpPr txBox="1">
          <a:spLocks noChangeArrowheads="1"/>
        </xdr:cNvSpPr>
      </xdr:nvSpPr>
      <xdr:spPr bwMode="auto">
        <a:xfrm>
          <a:off x="1827897" y="3015916"/>
          <a:ext cx="6085106" cy="235849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This spreadsheet is used to solve Example 4.7.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Although the worksheet contains the data for Example 4.7 from the book, the data may be changed so that the reader can see the effect of varying test data.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Select the next worksheet to see the example.</a:t>
          </a:r>
        </a:p>
        <a:p>
          <a:pPr algn="l" rtl="0">
            <a:defRPr sz="1000"/>
          </a:pPr>
          <a:endParaRPr lang="en-US" sz="1000" b="1" i="0" u="none" strike="noStrike" baseline="0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Ian Smith, August 2021 </a:t>
          </a:r>
        </a:p>
      </xdr:txBody>
    </xdr:sp>
    <xdr:clientData/>
  </xdr:twoCellAnchor>
  <xdr:twoCellAnchor editAs="oneCell">
    <xdr:from>
      <xdr:col>14</xdr:col>
      <xdr:colOff>117220</xdr:colOff>
      <xdr:row>2</xdr:row>
      <xdr:rowOff>89710</xdr:rowOff>
    </xdr:from>
    <xdr:to>
      <xdr:col>19</xdr:col>
      <xdr:colOff>644779</xdr:colOff>
      <xdr:row>30</xdr:row>
      <xdr:rowOff>101599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C3CEFB9-1570-4745-B709-206117CD5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9896220" y="419910"/>
          <a:ext cx="4020059" cy="50537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00444" cy="560211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</xdr:colOff>
      <xdr:row>28</xdr:row>
      <xdr:rowOff>25400</xdr:rowOff>
    </xdr:from>
    <xdr:to>
      <xdr:col>8</xdr:col>
      <xdr:colOff>635000</xdr:colOff>
      <xdr:row>35</xdr:row>
      <xdr:rowOff>127000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85123AC6-F489-5144-8F16-6BC1058A8FF6}"/>
            </a:ext>
          </a:extLst>
        </xdr:cNvPr>
        <xdr:cNvSpPr txBox="1">
          <a:spLocks noChangeArrowheads="1"/>
        </xdr:cNvSpPr>
      </xdr:nvSpPr>
      <xdr:spPr bwMode="auto">
        <a:xfrm>
          <a:off x="2108200" y="4851400"/>
          <a:ext cx="4114800" cy="1257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Please note:</a:t>
          </a: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This spreadsheet is an aid for learning and should really only be used in conjunction with the relevant section in the book.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It is not intended for use in geotechnical design.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ea typeface="Arial"/>
            <a:cs typeface="Arial"/>
          </a:endParaRPr>
        </a:p>
        <a:p>
          <a:pPr algn="l" rtl="0">
            <a:lnSpc>
              <a:spcPts val="1100"/>
            </a:lnSpc>
            <a:defRPr sz="1000"/>
          </a:pPr>
          <a:r>
            <a:rPr lang="en-US" sz="1000" b="1" i="1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Ian Smith, August 2021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rPr>
            <a:t> </a:t>
          </a:r>
        </a:p>
      </xdr:txBody>
    </xdr:sp>
    <xdr:clientData/>
  </xdr:twoCellAnchor>
  <xdr:twoCellAnchor editAs="oneCell">
    <xdr:from>
      <xdr:col>6</xdr:col>
      <xdr:colOff>469900</xdr:colOff>
      <xdr:row>21</xdr:row>
      <xdr:rowOff>76200</xdr:rowOff>
    </xdr:from>
    <xdr:to>
      <xdr:col>8</xdr:col>
      <xdr:colOff>107950</xdr:colOff>
      <xdr:row>25</xdr:row>
      <xdr:rowOff>25400</xdr:rowOff>
    </xdr:to>
    <xdr:pic>
      <xdr:nvPicPr>
        <xdr:cNvPr id="3" name="Picture 2">
          <a:hlinkClick xmlns:r="http://schemas.openxmlformats.org/officeDocument/2006/relationships" r:id="rId1" tooltip="buy the book..."/>
          <a:extLst>
            <a:ext uri="{FF2B5EF4-FFF2-40B4-BE49-F238E27FC236}">
              <a16:creationId xmlns:a16="http://schemas.microsoft.com/office/drawing/2014/main" id="{870CF86E-F79E-C847-ABA5-08B571E17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0900" y="3695700"/>
          <a:ext cx="103505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304800</xdr:colOff>
      <xdr:row>22</xdr:row>
      <xdr:rowOff>139700</xdr:rowOff>
    </xdr:from>
    <xdr:to>
      <xdr:col>6</xdr:col>
      <xdr:colOff>190500</xdr:colOff>
      <xdr:row>24</xdr:row>
      <xdr:rowOff>114300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1689D9-B71A-6441-8775-B2DD2C54CF72}"/>
            </a:ext>
          </a:extLst>
        </xdr:cNvPr>
        <xdr:cNvSpPr>
          <a:spLocks noChangeArrowheads="1"/>
        </xdr:cNvSpPr>
      </xdr:nvSpPr>
      <xdr:spPr bwMode="auto">
        <a:xfrm>
          <a:off x="3797300" y="3937000"/>
          <a:ext cx="584200" cy="330200"/>
        </a:xfrm>
        <a:custGeom>
          <a:avLst/>
          <a:gdLst>
            <a:gd name="G0" fmla="+- 16200 0 0"/>
            <a:gd name="G1" fmla="+- 5400 0 0"/>
            <a:gd name="G2" fmla="+- 21600 0 5400"/>
            <a:gd name="G3" fmla="+- 10800 0 5400"/>
            <a:gd name="G4" fmla="+- 21600 0 16200"/>
            <a:gd name="G5" fmla="*/ G4 G3 10800"/>
            <a:gd name="G6" fmla="+- 21600 0 G5"/>
            <a:gd name="T0" fmla="*/ 16200 w 21600"/>
            <a:gd name="T1" fmla="*/ 0 h 21600"/>
            <a:gd name="T2" fmla="*/ 0 w 21600"/>
            <a:gd name="T3" fmla="*/ 10800 h 21600"/>
            <a:gd name="T4" fmla="*/ 16200 w 21600"/>
            <a:gd name="T5" fmla="*/ 21600 h 21600"/>
            <a:gd name="T6" fmla="*/ 21600 w 21600"/>
            <a:gd name="T7" fmla="*/ 1080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3375 w 21600"/>
            <a:gd name="T13" fmla="*/ G1 h 21600"/>
            <a:gd name="T14" fmla="*/ G6 w 21600"/>
            <a:gd name="T15" fmla="*/ G2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6200" y="0"/>
              </a:moveTo>
              <a:lnTo>
                <a:pt x="16200" y="5400"/>
              </a:lnTo>
              <a:lnTo>
                <a:pt x="3375" y="5400"/>
              </a:lnTo>
              <a:lnTo>
                <a:pt x="3375" y="16200"/>
              </a:lnTo>
              <a:lnTo>
                <a:pt x="16200" y="16200"/>
              </a:lnTo>
              <a:lnTo>
                <a:pt x="16200" y="21600"/>
              </a:lnTo>
              <a:lnTo>
                <a:pt x="21600" y="10800"/>
              </a:lnTo>
              <a:close/>
            </a:path>
            <a:path w="21600" h="21600">
              <a:moveTo>
                <a:pt x="1350" y="5400"/>
              </a:moveTo>
              <a:lnTo>
                <a:pt x="1350" y="16200"/>
              </a:lnTo>
              <a:lnTo>
                <a:pt x="2700" y="16200"/>
              </a:lnTo>
              <a:lnTo>
                <a:pt x="2700" y="5400"/>
              </a:lnTo>
              <a:close/>
            </a:path>
            <a:path w="21600" h="21600">
              <a:moveTo>
                <a:pt x="0" y="5400"/>
              </a:moveTo>
              <a:lnTo>
                <a:pt x="0" y="16200"/>
              </a:lnTo>
              <a:lnTo>
                <a:pt x="675" y="16200"/>
              </a:lnTo>
              <a:lnTo>
                <a:pt x="675" y="5400"/>
              </a:lnTo>
              <a:close/>
            </a:path>
          </a:pathLst>
        </a:custGeom>
        <a:gradFill rotWithShape="1">
          <a:gsLst>
            <a:gs pos="0">
              <a:srgbClr val="FFEBFA"/>
            </a:gs>
            <a:gs pos="30000">
              <a:srgbClr val="C4D6EB"/>
            </a:gs>
            <a:gs pos="60001">
              <a:srgbClr val="85C2FF"/>
            </a:gs>
            <a:gs pos="100000">
              <a:srgbClr val="5E9EFF"/>
            </a:gs>
          </a:gsLst>
          <a:lin ang="18900000" scaled="1"/>
        </a:gra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  <xdr:txBody>
        <a:bodyPr rtlCol="0"/>
        <a:lstStyle/>
        <a:p>
          <a:endParaRPr lang="en-US"/>
        </a:p>
      </xdr:txBody>
    </xdr:sp>
    <xdr:clientData/>
  </xdr:twoCellAnchor>
  <xdr:twoCellAnchor>
    <xdr:from>
      <xdr:col>5</xdr:col>
      <xdr:colOff>304800</xdr:colOff>
      <xdr:row>16</xdr:row>
      <xdr:rowOff>114300</xdr:rowOff>
    </xdr:from>
    <xdr:to>
      <xdr:col>6</xdr:col>
      <xdr:colOff>190500</xdr:colOff>
      <xdr:row>18</xdr:row>
      <xdr:rowOff>88900</xdr:rowOff>
    </xdr:to>
    <xdr:sp macro="" textlink="">
      <xdr:nvSpPr>
        <xdr:cNvPr id="5" name="AutoShape 5">
          <a:extLst>
            <a:ext uri="{FF2B5EF4-FFF2-40B4-BE49-F238E27FC236}">
              <a16:creationId xmlns:a16="http://schemas.microsoft.com/office/drawing/2014/main" id="{AA18AC34-24BB-2643-A2D0-09317910E6B4}"/>
            </a:ext>
          </a:extLst>
        </xdr:cNvPr>
        <xdr:cNvSpPr>
          <a:spLocks noChangeArrowheads="1"/>
        </xdr:cNvSpPr>
      </xdr:nvSpPr>
      <xdr:spPr bwMode="auto">
        <a:xfrm>
          <a:off x="3797300" y="2844800"/>
          <a:ext cx="584200" cy="330200"/>
        </a:xfrm>
        <a:custGeom>
          <a:avLst/>
          <a:gdLst>
            <a:gd name="T0" fmla="*/ 11850335 w 21600"/>
            <a:gd name="T1" fmla="*/ 0 h 21600"/>
            <a:gd name="T2" fmla="*/ 0 w 21600"/>
            <a:gd name="T3" fmla="*/ 1807045 h 21600"/>
            <a:gd name="T4" fmla="*/ 11850335 w 21600"/>
            <a:gd name="T5" fmla="*/ 3614091 h 21600"/>
            <a:gd name="T6" fmla="*/ 15800446 w 21600"/>
            <a:gd name="T7" fmla="*/ 1807045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3375 w 21600"/>
            <a:gd name="T13" fmla="*/ 5400 h 21600"/>
            <a:gd name="T14" fmla="*/ 18900 w 21600"/>
            <a:gd name="T15" fmla="*/ 16200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6200" y="0"/>
              </a:moveTo>
              <a:lnTo>
                <a:pt x="16200" y="5400"/>
              </a:lnTo>
              <a:lnTo>
                <a:pt x="3375" y="5400"/>
              </a:lnTo>
              <a:lnTo>
                <a:pt x="3375" y="16200"/>
              </a:lnTo>
              <a:lnTo>
                <a:pt x="16200" y="16200"/>
              </a:lnTo>
              <a:lnTo>
                <a:pt x="16200" y="21600"/>
              </a:lnTo>
              <a:lnTo>
                <a:pt x="21600" y="10800"/>
              </a:lnTo>
              <a:lnTo>
                <a:pt x="16200" y="0"/>
              </a:lnTo>
              <a:close/>
            </a:path>
            <a:path w="21600" h="21600">
              <a:moveTo>
                <a:pt x="1350" y="5400"/>
              </a:moveTo>
              <a:lnTo>
                <a:pt x="1350" y="16200"/>
              </a:lnTo>
              <a:lnTo>
                <a:pt x="2700" y="16200"/>
              </a:lnTo>
              <a:lnTo>
                <a:pt x="2700" y="5400"/>
              </a:lnTo>
              <a:lnTo>
                <a:pt x="1350" y="5400"/>
              </a:lnTo>
              <a:close/>
            </a:path>
            <a:path w="21600" h="21600">
              <a:moveTo>
                <a:pt x="0" y="5400"/>
              </a:moveTo>
              <a:lnTo>
                <a:pt x="0" y="16200"/>
              </a:lnTo>
              <a:lnTo>
                <a:pt x="675" y="16200"/>
              </a:lnTo>
              <a:lnTo>
                <a:pt x="675" y="5400"/>
              </a:lnTo>
              <a:lnTo>
                <a:pt x="0" y="5400"/>
              </a:lnTo>
              <a:close/>
            </a:path>
          </a:pathLst>
        </a:custGeom>
        <a:gradFill rotWithShape="1">
          <a:gsLst>
            <a:gs pos="0">
              <a:srgbClr val="FFEBFA"/>
            </a:gs>
            <a:gs pos="30000">
              <a:srgbClr val="C4D6EB"/>
            </a:gs>
            <a:gs pos="60001">
              <a:srgbClr val="85C2FF"/>
            </a:gs>
            <a:gs pos="100000">
              <a:srgbClr val="5E9EFF"/>
            </a:gs>
          </a:gsLst>
          <a:lin ang="18900000" scaled="1"/>
        </a:gra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oneCell">
    <xdr:from>
      <xdr:col>6</xdr:col>
      <xdr:colOff>482600</xdr:colOff>
      <xdr:row>15</xdr:row>
      <xdr:rowOff>143165</xdr:rowOff>
    </xdr:from>
    <xdr:to>
      <xdr:col>7</xdr:col>
      <xdr:colOff>349250</xdr:colOff>
      <xdr:row>19</xdr:row>
      <xdr:rowOff>158081</xdr:rowOff>
    </xdr:to>
    <xdr:pic>
      <xdr:nvPicPr>
        <xdr:cNvPr id="6" name="Picture 5">
          <a:hlinkClick xmlns:r="http://schemas.openxmlformats.org/officeDocument/2006/relationships" r:id="rId3" tooltip="visit the book's website..."/>
          <a:extLst>
            <a:ext uri="{FF2B5EF4-FFF2-40B4-BE49-F238E27FC236}">
              <a16:creationId xmlns:a16="http://schemas.microsoft.com/office/drawing/2014/main" id="{3B49D8BC-B635-3645-B9DF-711F2DA8C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/>
      </xdr:blipFill>
      <xdr:spPr bwMode="auto">
        <a:xfrm>
          <a:off x="4673600" y="2695865"/>
          <a:ext cx="565150" cy="726116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14</xdr:col>
      <xdr:colOff>241299</xdr:colOff>
      <xdr:row>33</xdr:row>
      <xdr:rowOff>50798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C4C2CA0C-10E9-C04D-92D5-E890EB4AFEE6}"/>
            </a:ext>
          </a:extLst>
        </xdr:cNvPr>
        <xdr:cNvGrpSpPr/>
      </xdr:nvGrpSpPr>
      <xdr:grpSpPr>
        <a:xfrm>
          <a:off x="0" y="0"/>
          <a:ext cx="10020299" cy="5702298"/>
          <a:chOff x="1663700" y="1206501"/>
          <a:chExt cx="8704615" cy="4524499"/>
        </a:xfrm>
      </xdr:grpSpPr>
      <xdr:sp macro="" textlink="">
        <xdr:nvSpPr>
          <xdr:cNvPr id="8" name="Right Triangle 7">
            <a:extLst>
              <a:ext uri="{FF2B5EF4-FFF2-40B4-BE49-F238E27FC236}">
                <a16:creationId xmlns:a16="http://schemas.microsoft.com/office/drawing/2014/main" id="{81BFD728-DF5B-8047-832B-224590269725}"/>
              </a:ext>
            </a:extLst>
          </xdr:cNvPr>
          <xdr:cNvSpPr/>
        </xdr:nvSpPr>
        <xdr:spPr>
          <a:xfrm flipV="1">
            <a:off x="1663700" y="1206501"/>
            <a:ext cx="1852551" cy="4524499"/>
          </a:xfrm>
          <a:prstGeom prst="rtTriangle">
            <a:avLst/>
          </a:prstGeom>
          <a:solidFill>
            <a:srgbClr val="0166A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GB"/>
          </a:p>
        </xdr:txBody>
      </xdr:sp>
      <xdr:sp macro="" textlink="">
        <xdr:nvSpPr>
          <xdr:cNvPr id="9" name="Right Triangle 8">
            <a:extLst>
              <a:ext uri="{FF2B5EF4-FFF2-40B4-BE49-F238E27FC236}">
                <a16:creationId xmlns:a16="http://schemas.microsoft.com/office/drawing/2014/main" id="{81AF3EC1-516C-CC40-AF26-A2D00CAEBD05}"/>
              </a:ext>
            </a:extLst>
          </xdr:cNvPr>
          <xdr:cNvSpPr/>
        </xdr:nvSpPr>
        <xdr:spPr>
          <a:xfrm rot="5400000">
            <a:off x="5239351" y="-2339822"/>
            <a:ext cx="1578386" cy="8679543"/>
          </a:xfrm>
          <a:prstGeom prst="rtTriangle">
            <a:avLst/>
          </a:prstGeom>
          <a:solidFill>
            <a:schemeClr val="accent1">
              <a:lumMod val="60000"/>
              <a:lumOff val="40000"/>
              <a:alpha val="48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GB"/>
          </a:p>
        </xdr:txBody>
      </xdr:sp>
    </xdr:grpSp>
    <xdr:clientData/>
  </xdr:twoCellAnchor>
  <xdr:twoCellAnchor editAs="oneCell">
    <xdr:from>
      <xdr:col>10</xdr:col>
      <xdr:colOff>599820</xdr:colOff>
      <xdr:row>5</xdr:row>
      <xdr:rowOff>152400</xdr:rowOff>
    </xdr:from>
    <xdr:to>
      <xdr:col>16</xdr:col>
      <xdr:colOff>428879</xdr:colOff>
      <xdr:row>35</xdr:row>
      <xdr:rowOff>49989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96B8C7D-17BC-B44A-9AFC-C58898531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7584820" y="977900"/>
          <a:ext cx="4020059" cy="50537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profiansmith.com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wiley.com/go/smith/soilmechanics10e" TargetMode="External"/><Relationship Id="rId2" Type="http://schemas.openxmlformats.org/officeDocument/2006/relationships/hyperlink" Target="http://www.profiansmith.com/" TargetMode="External"/><Relationship Id="rId1" Type="http://schemas.openxmlformats.org/officeDocument/2006/relationships/hyperlink" Target="https://www.amazon.co.uk/Smith-E2-80-B2s-Elements-Soil-Mechanics-Smith-dp-1119750393/dp/1119750393/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F5DC7-D9A5-4C46-951B-6FE850BFC41D}">
  <dimension ref="C11:I38"/>
  <sheetViews>
    <sheetView tabSelected="1" workbookViewId="0">
      <selection activeCell="P10" sqref="P10"/>
    </sheetView>
  </sheetViews>
  <sheetFormatPr baseColWidth="10" defaultColWidth="9.1640625" defaultRowHeight="13" x14ac:dyDescent="0.15"/>
  <cols>
    <col min="1" max="16384" width="9.1640625" style="40"/>
  </cols>
  <sheetData>
    <row r="11" spans="3:9" ht="20" x14ac:dyDescent="0.2">
      <c r="C11" s="12" t="s">
        <v>51</v>
      </c>
      <c r="D11" s="39"/>
      <c r="E11" s="39"/>
      <c r="F11" s="39"/>
      <c r="G11" s="39"/>
      <c r="H11" s="39"/>
      <c r="I11" s="39"/>
    </row>
    <row r="12" spans="3:9" ht="20" x14ac:dyDescent="0.2">
      <c r="C12" s="41"/>
      <c r="D12" s="39"/>
      <c r="E12" s="39"/>
      <c r="F12" s="39"/>
      <c r="G12" s="39"/>
      <c r="H12" s="39"/>
      <c r="I12" s="39"/>
    </row>
    <row r="13" spans="3:9" ht="20" x14ac:dyDescent="0.2">
      <c r="C13" s="12" t="s">
        <v>50</v>
      </c>
      <c r="D13" s="39"/>
      <c r="E13" s="39"/>
      <c r="F13" s="39"/>
      <c r="G13" s="39"/>
      <c r="H13" s="39"/>
      <c r="I13" s="39"/>
    </row>
    <row r="14" spans="3:9" ht="14" x14ac:dyDescent="0.15">
      <c r="D14" s="39"/>
      <c r="E14" s="39"/>
      <c r="F14" s="39"/>
      <c r="G14" s="39"/>
      <c r="H14" s="39"/>
      <c r="I14" s="39"/>
    </row>
    <row r="15" spans="3:9" ht="14" x14ac:dyDescent="0.15">
      <c r="D15" s="39"/>
      <c r="E15" s="39"/>
      <c r="F15" s="39"/>
      <c r="G15" s="39"/>
      <c r="H15" s="39"/>
      <c r="I15" s="39"/>
    </row>
    <row r="16" spans="3:9" ht="14" x14ac:dyDescent="0.15">
      <c r="D16" s="39"/>
      <c r="E16" s="39"/>
      <c r="F16" s="39"/>
      <c r="G16" s="39"/>
      <c r="H16" s="39"/>
      <c r="I16" s="39"/>
    </row>
    <row r="17" spans="4:9" ht="14" x14ac:dyDescent="0.15">
      <c r="D17" s="39"/>
      <c r="E17" s="39"/>
      <c r="F17" s="39"/>
      <c r="G17" s="39"/>
      <c r="H17" s="39"/>
      <c r="I17" s="39"/>
    </row>
    <row r="18" spans="4:9" ht="14" x14ac:dyDescent="0.15">
      <c r="D18" s="39"/>
      <c r="E18" s="39"/>
      <c r="F18" s="39"/>
      <c r="G18" s="39"/>
      <c r="H18" s="39"/>
      <c r="I18" s="39"/>
    </row>
    <row r="19" spans="4:9" ht="14" x14ac:dyDescent="0.15">
      <c r="D19" s="70"/>
      <c r="E19" s="70"/>
      <c r="F19" s="70"/>
      <c r="G19" s="39"/>
      <c r="H19" s="39"/>
      <c r="I19" s="39"/>
    </row>
    <row r="20" spans="4:9" ht="14" x14ac:dyDescent="0.15">
      <c r="D20" s="39"/>
      <c r="E20" s="39"/>
      <c r="F20" s="39"/>
      <c r="G20" s="39"/>
      <c r="H20" s="39"/>
      <c r="I20" s="39"/>
    </row>
    <row r="21" spans="4:9" ht="14" x14ac:dyDescent="0.15">
      <c r="D21" s="39"/>
      <c r="E21" s="39"/>
      <c r="F21" s="39"/>
      <c r="G21" s="39"/>
      <c r="H21" s="39"/>
      <c r="I21" s="39"/>
    </row>
    <row r="22" spans="4:9" ht="14" x14ac:dyDescent="0.15">
      <c r="D22" s="39"/>
      <c r="E22" s="39"/>
      <c r="F22" s="39"/>
      <c r="G22" s="39"/>
      <c r="H22" s="39"/>
      <c r="I22" s="39"/>
    </row>
    <row r="23" spans="4:9" ht="14" x14ac:dyDescent="0.15">
      <c r="D23" s="39"/>
      <c r="E23" s="39"/>
      <c r="F23" s="39"/>
      <c r="G23" s="39"/>
      <c r="H23" s="39"/>
      <c r="I23" s="39"/>
    </row>
    <row r="24" spans="4:9" ht="14" x14ac:dyDescent="0.15">
      <c r="D24" s="39"/>
      <c r="E24" s="39"/>
      <c r="F24" s="39"/>
      <c r="G24" s="39"/>
      <c r="H24" s="39"/>
      <c r="I24" s="39"/>
    </row>
    <row r="25" spans="4:9" ht="14" x14ac:dyDescent="0.15">
      <c r="D25" s="42"/>
      <c r="E25" s="39"/>
      <c r="F25" s="39"/>
      <c r="G25" s="39"/>
      <c r="H25" s="39"/>
      <c r="I25" s="39"/>
    </row>
    <row r="37" spans="3:5" ht="14" x14ac:dyDescent="0.15">
      <c r="C37" s="39" t="s">
        <v>53</v>
      </c>
    </row>
    <row r="38" spans="3:5" ht="14" x14ac:dyDescent="0.15">
      <c r="C38" s="71" t="s">
        <v>54</v>
      </c>
      <c r="D38" s="71"/>
      <c r="E38" s="71"/>
    </row>
  </sheetData>
  <mergeCells count="2">
    <mergeCell ref="D19:F19"/>
    <mergeCell ref="C38:E38"/>
  </mergeCells>
  <hyperlinks>
    <hyperlink ref="C38" r:id="rId1" display="http://www.profiansmith.com/" xr:uid="{2EF50FA5-4833-BD40-9041-D764EF240538}"/>
  </hyperlinks>
  <pageMargins left="0.75" right="0.75" top="1" bottom="1" header="0.5" footer="0.5"/>
  <pageSetup paperSize="9" orientation="portrait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H121"/>
  <sheetViews>
    <sheetView workbookViewId="0"/>
  </sheetViews>
  <sheetFormatPr baseColWidth="10" defaultColWidth="8.83203125" defaultRowHeight="13" x14ac:dyDescent="0.15"/>
  <cols>
    <col min="2" max="2" width="11.1640625" customWidth="1"/>
    <col min="3" max="3" width="15.1640625" customWidth="1"/>
    <col min="4" max="4" width="11.83203125" bestFit="1" customWidth="1"/>
    <col min="5" max="5" width="13.6640625" customWidth="1"/>
    <col min="6" max="6" width="16.33203125" bestFit="1" customWidth="1"/>
    <col min="7" max="7" width="11.83203125" bestFit="1" customWidth="1"/>
    <col min="8" max="8" width="12.1640625" bestFit="1" customWidth="1"/>
    <col min="9" max="9" width="16.83203125" bestFit="1" customWidth="1"/>
    <col min="10" max="10" width="18.1640625" bestFit="1" customWidth="1"/>
    <col min="11" max="41" width="11.83203125" customWidth="1"/>
    <col min="42" max="50" width="9.1640625" style="3" customWidth="1"/>
    <col min="52" max="52" width="12.5" bestFit="1" customWidth="1"/>
    <col min="53" max="53" width="12.5" customWidth="1"/>
  </cols>
  <sheetData>
    <row r="1" spans="1:47" ht="16" x14ac:dyDescent="0.2">
      <c r="A1" s="14" t="s">
        <v>52</v>
      </c>
      <c r="AR1" s="74" t="s">
        <v>15</v>
      </c>
      <c r="AS1" s="74"/>
      <c r="AT1" s="74"/>
      <c r="AU1" s="74"/>
    </row>
    <row r="2" spans="1:47" ht="16" x14ac:dyDescent="0.2">
      <c r="A2" s="36" t="s">
        <v>48</v>
      </c>
      <c r="AR2" s="15"/>
      <c r="AS2" s="15"/>
      <c r="AT2" s="15"/>
      <c r="AU2" s="15"/>
    </row>
    <row r="3" spans="1:47" ht="16" x14ac:dyDescent="0.2">
      <c r="A3" s="14"/>
      <c r="AR3" s="15"/>
      <c r="AS3" s="15"/>
      <c r="AT3" s="15"/>
      <c r="AU3" s="15"/>
    </row>
    <row r="4" spans="1:47" ht="14" thickBot="1" x14ac:dyDescent="0.2">
      <c r="AR4" s="15"/>
      <c r="AS4" s="15"/>
      <c r="AT4" s="15"/>
      <c r="AU4" s="15"/>
    </row>
    <row r="5" spans="1:47" x14ac:dyDescent="0.15">
      <c r="A5" s="29"/>
      <c r="B5" s="51"/>
      <c r="C5" s="51"/>
      <c r="D5" s="51"/>
      <c r="E5" s="51"/>
      <c r="F5" s="51"/>
      <c r="G5" s="51"/>
      <c r="H5" s="51"/>
      <c r="I5" s="51"/>
      <c r="J5" s="51"/>
      <c r="K5" s="52"/>
      <c r="AR5" s="15"/>
      <c r="AS5" s="15"/>
      <c r="AT5" s="15"/>
      <c r="AU5" s="15"/>
    </row>
    <row r="6" spans="1:47" x14ac:dyDescent="0.15">
      <c r="A6" s="29"/>
      <c r="B6" s="53" t="s">
        <v>33</v>
      </c>
      <c r="C6" s="46"/>
      <c r="D6" s="46"/>
      <c r="E6" s="46"/>
      <c r="F6" s="53" t="s">
        <v>34</v>
      </c>
      <c r="G6" s="53"/>
      <c r="H6" s="53"/>
      <c r="I6" s="46"/>
      <c r="J6" s="46"/>
      <c r="K6" s="54"/>
      <c r="AR6" s="15"/>
      <c r="AS6" s="15"/>
      <c r="AT6" s="15"/>
      <c r="AU6" s="15"/>
    </row>
    <row r="7" spans="1:47" x14ac:dyDescent="0.15">
      <c r="A7" s="29"/>
      <c r="B7" s="53"/>
      <c r="C7" s="46"/>
      <c r="D7" s="46"/>
      <c r="E7" s="46"/>
      <c r="F7" s="46"/>
      <c r="G7" s="47" t="s">
        <v>9</v>
      </c>
      <c r="H7" s="47" t="s">
        <v>35</v>
      </c>
      <c r="I7" s="47" t="s">
        <v>37</v>
      </c>
      <c r="J7" s="47" t="s">
        <v>36</v>
      </c>
      <c r="K7" s="55"/>
      <c r="AR7" s="15"/>
      <c r="AS7" s="15"/>
      <c r="AT7" s="15"/>
      <c r="AU7" s="15"/>
    </row>
    <row r="8" spans="1:47" x14ac:dyDescent="0.15">
      <c r="A8" s="29"/>
      <c r="B8" s="53"/>
      <c r="C8" s="46"/>
      <c r="D8" s="46"/>
      <c r="E8" s="46"/>
      <c r="F8" s="46"/>
      <c r="G8" s="47" t="s">
        <v>10</v>
      </c>
      <c r="H8" s="47" t="s">
        <v>10</v>
      </c>
      <c r="I8" s="47" t="s">
        <v>38</v>
      </c>
      <c r="J8" s="47" t="s">
        <v>10</v>
      </c>
      <c r="K8" s="55"/>
      <c r="AR8" s="15"/>
      <c r="AS8" s="15"/>
      <c r="AT8" s="15"/>
      <c r="AU8" s="15"/>
    </row>
    <row r="9" spans="1:47" ht="15" x14ac:dyDescent="0.2">
      <c r="A9" s="29"/>
      <c r="B9" s="46"/>
      <c r="C9" s="50" t="s">
        <v>39</v>
      </c>
      <c r="D9" s="30">
        <v>76</v>
      </c>
      <c r="E9" s="46" t="s">
        <v>40</v>
      </c>
      <c r="F9" s="46"/>
      <c r="G9" s="48" t="s">
        <v>7</v>
      </c>
      <c r="H9" s="47" t="s">
        <v>41</v>
      </c>
      <c r="I9" s="48"/>
      <c r="J9" s="48" t="s">
        <v>49</v>
      </c>
      <c r="K9" s="49"/>
      <c r="AR9" s="15"/>
      <c r="AS9" s="15"/>
      <c r="AT9" s="15"/>
      <c r="AU9" s="15"/>
    </row>
    <row r="10" spans="1:47" x14ac:dyDescent="0.15">
      <c r="A10" s="29"/>
      <c r="B10" s="46"/>
      <c r="C10" s="50" t="s">
        <v>42</v>
      </c>
      <c r="D10" s="30">
        <v>38</v>
      </c>
      <c r="E10" s="46" t="s">
        <v>40</v>
      </c>
      <c r="F10" s="47" t="s">
        <v>4</v>
      </c>
      <c r="G10" s="30">
        <v>200</v>
      </c>
      <c r="H10" s="30">
        <v>150</v>
      </c>
      <c r="I10" s="30">
        <v>148</v>
      </c>
      <c r="J10" s="31">
        <f>G10-H10</f>
        <v>50</v>
      </c>
      <c r="K10" s="45"/>
      <c r="AR10" s="15"/>
      <c r="AS10" s="15"/>
      <c r="AT10" s="15"/>
      <c r="AU10" s="15"/>
    </row>
    <row r="11" spans="1:47" x14ac:dyDescent="0.15">
      <c r="A11" s="29"/>
      <c r="B11" s="46"/>
      <c r="C11" s="50" t="s">
        <v>43</v>
      </c>
      <c r="D11" s="37">
        <v>5.0999999999999996</v>
      </c>
      <c r="E11" s="46" t="s">
        <v>40</v>
      </c>
      <c r="F11" s="47" t="s">
        <v>5</v>
      </c>
      <c r="G11" s="30">
        <v>400</v>
      </c>
      <c r="H11" s="30">
        <v>280</v>
      </c>
      <c r="I11" s="30">
        <v>236</v>
      </c>
      <c r="J11" s="31">
        <f t="shared" ref="J11:J12" si="0">G11-H11</f>
        <v>120</v>
      </c>
      <c r="K11" s="45"/>
      <c r="AR11" s="15"/>
      <c r="AS11" s="15"/>
      <c r="AT11" s="15"/>
      <c r="AU11" s="15"/>
    </row>
    <row r="12" spans="1:47" x14ac:dyDescent="0.15">
      <c r="A12" s="29"/>
      <c r="B12" s="46"/>
      <c r="C12" s="46"/>
      <c r="D12" s="46"/>
      <c r="E12" s="46"/>
      <c r="F12" s="47" t="s">
        <v>6</v>
      </c>
      <c r="G12" s="30">
        <v>600</v>
      </c>
      <c r="H12" s="30">
        <v>360</v>
      </c>
      <c r="I12" s="30">
        <v>398</v>
      </c>
      <c r="J12" s="31">
        <f t="shared" si="0"/>
        <v>240</v>
      </c>
      <c r="K12" s="45"/>
      <c r="AR12" s="15"/>
      <c r="AS12" s="15"/>
      <c r="AT12" s="15"/>
      <c r="AU12" s="15"/>
    </row>
    <row r="13" spans="1:47" ht="14" thickBot="1" x14ac:dyDescent="0.2">
      <c r="A13" s="29"/>
      <c r="B13" s="43"/>
      <c r="C13" s="43"/>
      <c r="D13" s="43"/>
      <c r="E13" s="43"/>
      <c r="F13" s="43"/>
      <c r="G13" s="43"/>
      <c r="H13" s="43"/>
      <c r="I13" s="43"/>
      <c r="J13" s="43"/>
      <c r="K13" s="44"/>
      <c r="AR13" s="15"/>
      <c r="AS13" s="15"/>
      <c r="AT13" s="15"/>
      <c r="AU13" s="15"/>
    </row>
    <row r="14" spans="1:47" ht="14" thickBot="1" x14ac:dyDescent="0.2">
      <c r="AR14" s="15"/>
      <c r="AS14" s="15"/>
      <c r="AT14" s="15"/>
      <c r="AU14" s="15"/>
    </row>
    <row r="15" spans="1:47" x14ac:dyDescent="0.15">
      <c r="C15" s="58"/>
      <c r="D15" s="51"/>
      <c r="E15" s="51"/>
      <c r="F15" s="52"/>
      <c r="AR15" s="15"/>
      <c r="AS15" s="15"/>
      <c r="AT15" s="15"/>
      <c r="AU15" s="15"/>
    </row>
    <row r="16" spans="1:47" ht="15" x14ac:dyDescent="0.15">
      <c r="C16" s="56"/>
      <c r="D16" s="65" t="s">
        <v>44</v>
      </c>
      <c r="E16" s="68">
        <f>PI()*diameter^2*length/4</f>
        <v>86192.736043889556</v>
      </c>
      <c r="F16" s="54" t="s">
        <v>45</v>
      </c>
      <c r="AR16" s="15"/>
      <c r="AS16" s="15"/>
      <c r="AT16" s="15"/>
      <c r="AU16" s="15"/>
    </row>
    <row r="17" spans="3:55" ht="15" x14ac:dyDescent="0.15">
      <c r="C17" s="56"/>
      <c r="D17" s="65" t="s">
        <v>46</v>
      </c>
      <c r="E17" s="68">
        <f>volume/(length-deformation)</f>
        <v>1215.6944434963266</v>
      </c>
      <c r="F17" s="54" t="s">
        <v>47</v>
      </c>
      <c r="AR17" s="38"/>
      <c r="AS17" s="38"/>
      <c r="AT17" s="38"/>
      <c r="AU17" s="38"/>
    </row>
    <row r="18" spans="3:55" ht="14" thickBot="1" x14ac:dyDescent="0.2">
      <c r="C18" s="57"/>
      <c r="D18" s="43"/>
      <c r="E18" s="43"/>
      <c r="F18" s="44"/>
    </row>
    <row r="19" spans="3:55" ht="14" thickBot="1" x14ac:dyDescent="0.2">
      <c r="AP19" s="74" t="s">
        <v>3</v>
      </c>
      <c r="AQ19" s="74"/>
      <c r="AS19" s="74" t="s">
        <v>13</v>
      </c>
      <c r="AT19" s="74"/>
      <c r="AV19" s="74" t="s">
        <v>14</v>
      </c>
      <c r="AW19" s="74"/>
      <c r="AX19" s="15"/>
    </row>
    <row r="20" spans="3:55" x14ac:dyDescent="0.15">
      <c r="C20" s="58"/>
      <c r="D20" s="59" t="s">
        <v>9</v>
      </c>
      <c r="E20" s="59" t="s">
        <v>11</v>
      </c>
      <c r="F20" s="60" t="s">
        <v>31</v>
      </c>
      <c r="AK20" s="72" t="s">
        <v>22</v>
      </c>
      <c r="AL20" s="72"/>
      <c r="AM20" s="72"/>
      <c r="AP20" s="4" t="s">
        <v>1</v>
      </c>
      <c r="AQ20" s="4" t="s">
        <v>2</v>
      </c>
      <c r="AS20" s="4" t="s">
        <v>1</v>
      </c>
      <c r="AT20" s="4" t="s">
        <v>2</v>
      </c>
      <c r="AV20" s="4" t="s">
        <v>1</v>
      </c>
      <c r="AW20" s="4" t="s">
        <v>2</v>
      </c>
      <c r="AX20" s="15"/>
      <c r="BB20" s="76" t="s">
        <v>21</v>
      </c>
      <c r="BC20" s="76"/>
    </row>
    <row r="21" spans="3:55" ht="15" x14ac:dyDescent="0.2">
      <c r="C21" s="56"/>
      <c r="D21" s="61" t="s">
        <v>10</v>
      </c>
      <c r="E21" s="61" t="s">
        <v>10</v>
      </c>
      <c r="F21" s="62" t="s">
        <v>10</v>
      </c>
      <c r="AK21" s="18" t="s">
        <v>1</v>
      </c>
      <c r="AL21" s="18" t="s">
        <v>2</v>
      </c>
      <c r="AP21" s="5">
        <f>sigma3_1</f>
        <v>50</v>
      </c>
      <c r="AQ21" s="5">
        <v>0</v>
      </c>
      <c r="AS21" s="5">
        <f>sigma3_2</f>
        <v>120</v>
      </c>
      <c r="AT21" s="5">
        <v>0</v>
      </c>
      <c r="AV21" s="5">
        <f>sigma3_3</f>
        <v>240</v>
      </c>
      <c r="AW21" s="5">
        <v>0</v>
      </c>
      <c r="AX21" s="5"/>
      <c r="AY21" s="1" t="s">
        <v>12</v>
      </c>
      <c r="AZ21" s="2" t="s">
        <v>0</v>
      </c>
      <c r="BA21" s="2"/>
      <c r="BB21" s="16" t="s">
        <v>1</v>
      </c>
      <c r="BC21" s="16" t="s">
        <v>2</v>
      </c>
    </row>
    <row r="22" spans="3:55" ht="18" thickBot="1" x14ac:dyDescent="0.3">
      <c r="C22" s="57"/>
      <c r="D22" s="63" t="s">
        <v>7</v>
      </c>
      <c r="E22" s="63" t="s">
        <v>8</v>
      </c>
      <c r="F22" s="64" t="s">
        <v>32</v>
      </c>
      <c r="AJ22" s="13"/>
      <c r="AK22" s="22">
        <v>0</v>
      </c>
      <c r="AL22" s="22">
        <f>_xlfn.FORECAST.LINEAR(0,AL23:AL25,AK23:AK25)</f>
        <v>21.411136323643163</v>
      </c>
      <c r="AM22" s="18" t="s">
        <v>23</v>
      </c>
      <c r="AP22" s="5">
        <f t="shared" ref="AP22:AP53" si="1">AP21+((sigma1_1-sigma3_1)/100)</f>
        <v>51.217411174261464</v>
      </c>
      <c r="AQ22" s="5">
        <f t="shared" ref="AQ22:AQ53" si="2">SQRT(radius1^2-(ABS(sigmaav1-AP22)^2))</f>
        <v>12.113088241833756</v>
      </c>
      <c r="AS22" s="5">
        <f t="shared" ref="AS22:AS53" si="3">AS21+((sigma1_2-sigma3_2)/100)</f>
        <v>121.9412772778764</v>
      </c>
      <c r="AT22" s="5">
        <f t="shared" ref="AT22:AT53" si="4">SQRT(radius2^2-(ABS(sigmaav2-AS22)^2))</f>
        <v>19.315465034275451</v>
      </c>
      <c r="AV22" s="5">
        <f t="shared" ref="AV22:AV53" si="5">AV21+((sigma1_3-sigma3_3)/100)</f>
        <v>243.27384896862205</v>
      </c>
      <c r="AW22" s="5">
        <f t="shared" ref="AW22:AW53" si="6">SQRT(radius3^2-(ABS(sigmaav3-AV22)^2))</f>
        <v>32.574385947634056</v>
      </c>
      <c r="AX22" s="5"/>
      <c r="AY22" s="5">
        <f>sigma3_1+(sigma1_1-sigma3_1)/2</f>
        <v>110.87055871307319</v>
      </c>
      <c r="AZ22" s="5">
        <f>sigma1_1-sigmaav1</f>
        <v>60.870558713073194</v>
      </c>
      <c r="BA22" s="5"/>
      <c r="BB22" s="16">
        <v>0</v>
      </c>
      <c r="BC22" s="19">
        <f>cohesion</f>
        <v>22.877825029434018</v>
      </c>
    </row>
    <row r="23" spans="3:55" x14ac:dyDescent="0.15">
      <c r="C23" s="66" t="s">
        <v>4</v>
      </c>
      <c r="D23" s="32">
        <f>J10</f>
        <v>50</v>
      </c>
      <c r="E23" s="33">
        <f>sigma3_1+F23</f>
        <v>171.74111742614639</v>
      </c>
      <c r="F23" s="27">
        <f>I10*1000/CSA</f>
        <v>121.7411174261464</v>
      </c>
      <c r="AK23" s="23">
        <f>(sigma3_1+sigma1_1)/2</f>
        <v>110.87055871307319</v>
      </c>
      <c r="AL23" s="23">
        <f>(sigma1_1-sigma3_1)/2</f>
        <v>60.870558713073194</v>
      </c>
      <c r="AM23" s="19">
        <f>DEGREES(ATAN((AL23-$AL$22)/AK23))</f>
        <v>19.590915097201794</v>
      </c>
      <c r="AP23" s="5">
        <f t="shared" si="1"/>
        <v>52.434822348522928</v>
      </c>
      <c r="AQ23" s="5">
        <f t="shared" si="2"/>
        <v>17.043756439660502</v>
      </c>
      <c r="AS23" s="5">
        <f t="shared" si="3"/>
        <v>123.88255455575279</v>
      </c>
      <c r="AT23" s="5">
        <f t="shared" si="4"/>
        <v>27.177881890269475</v>
      </c>
      <c r="AV23" s="5">
        <f t="shared" si="5"/>
        <v>246.5476979372441</v>
      </c>
      <c r="AW23" s="5">
        <f t="shared" si="6"/>
        <v>45.833885560708666</v>
      </c>
      <c r="AX23" s="5"/>
      <c r="AY23" s="5">
        <f>sigma3_2+(sigma1_2-sigma3_2)/2</f>
        <v>217.06386389381942</v>
      </c>
      <c r="AZ23" s="5">
        <f>sigma1_2-sigmaav2</f>
        <v>97.063863893819416</v>
      </c>
      <c r="BA23" s="5"/>
      <c r="BB23" s="19">
        <f>AK25*1.2</f>
        <v>484.43093811732268</v>
      </c>
      <c r="BC23" s="19" cm="1">
        <f t="array" ref="BC23">(BB23*TAN(RADIANS(phi)))+cohesion</f>
        <v>205.22913037165193</v>
      </c>
    </row>
    <row r="24" spans="3:55" x14ac:dyDescent="0.15">
      <c r="C24" s="66" t="s">
        <v>5</v>
      </c>
      <c r="D24" s="32">
        <f>J11</f>
        <v>120</v>
      </c>
      <c r="E24" s="33">
        <f>F24+sigma3_2</f>
        <v>314.12772778763883</v>
      </c>
      <c r="F24" s="27">
        <f>I11*1000/CSA</f>
        <v>194.12772778763886</v>
      </c>
      <c r="AK24" s="23">
        <f>(sigma3_2+sigma1_2)/2</f>
        <v>217.06386389381942</v>
      </c>
      <c r="AL24" s="23">
        <f>(sigma1_2-sigma3_2)/2</f>
        <v>97.063863893819416</v>
      </c>
      <c r="AM24" s="19">
        <f t="shared" ref="AM24:AM25" si="7">DEGREES(ATAN((AL24-$AL$22)/AK24))</f>
        <v>19.214851315721479</v>
      </c>
      <c r="AP24" s="5">
        <f t="shared" si="1"/>
        <v>53.652233522784393</v>
      </c>
      <c r="AQ24" s="5">
        <f t="shared" si="2"/>
        <v>20.767478914400105</v>
      </c>
      <c r="AS24" s="5">
        <f t="shared" si="3"/>
        <v>125.82383183362919</v>
      </c>
      <c r="AT24" s="5">
        <f t="shared" si="4"/>
        <v>33.115709620259658</v>
      </c>
      <c r="AV24" s="5">
        <f t="shared" si="5"/>
        <v>249.82154690586614</v>
      </c>
      <c r="AW24" s="5">
        <f t="shared" si="6"/>
        <v>55.847679783319244</v>
      </c>
      <c r="AX24" s="5"/>
      <c r="AY24" s="5">
        <f>sigma3_3+(sigma1_3-sigma3_3)/2</f>
        <v>403.69244843110226</v>
      </c>
      <c r="AZ24" s="5">
        <f>sigma1_3-sigmaav3</f>
        <v>163.69244843110226</v>
      </c>
      <c r="BA24" s="5"/>
      <c r="BB24" s="13"/>
      <c r="BC24" s="13"/>
    </row>
    <row r="25" spans="3:55" ht="14" thickBot="1" x14ac:dyDescent="0.2">
      <c r="C25" s="67" t="s">
        <v>6</v>
      </c>
      <c r="D25" s="34">
        <f>J12</f>
        <v>240</v>
      </c>
      <c r="E25" s="35">
        <f>F25+sigma3_3</f>
        <v>567.38489686220453</v>
      </c>
      <c r="F25" s="28">
        <f>I12*1000/CSA</f>
        <v>327.38489686220453</v>
      </c>
      <c r="AK25" s="23">
        <f>(sigma3_3+sigma1_3)/2</f>
        <v>403.69244843110226</v>
      </c>
      <c r="AL25" s="23">
        <f>(sigma1_3-sigma3_3)/2</f>
        <v>163.69244843110226</v>
      </c>
      <c r="AM25" s="19">
        <f t="shared" si="7"/>
        <v>19.414994406279323</v>
      </c>
      <c r="AP25" s="5">
        <f t="shared" si="1"/>
        <v>54.869644697045857</v>
      </c>
      <c r="AQ25" s="5">
        <f t="shared" si="2"/>
        <v>23.856289472824642</v>
      </c>
      <c r="AS25" s="5">
        <f t="shared" si="3"/>
        <v>127.76510911150558</v>
      </c>
      <c r="AT25" s="5">
        <f t="shared" si="4"/>
        <v>38.041110240450152</v>
      </c>
      <c r="AV25" s="5">
        <f t="shared" si="5"/>
        <v>253.09539587448819</v>
      </c>
      <c r="AW25" s="5">
        <f t="shared" si="6"/>
        <v>64.154075744487926</v>
      </c>
      <c r="AX25" s="5"/>
      <c r="AY25" s="13"/>
      <c r="AZ25" s="13"/>
      <c r="BA25" s="13"/>
    </row>
    <row r="26" spans="3:55" ht="14" thickBot="1" x14ac:dyDescent="0.2">
      <c r="AL26" s="21" t="s">
        <v>29</v>
      </c>
      <c r="AM26" s="20">
        <f>AVERAGE(AM23:AM25)</f>
        <v>19.406920273067531</v>
      </c>
      <c r="AP26" s="5">
        <f t="shared" si="1"/>
        <v>56.087055871307321</v>
      </c>
      <c r="AQ26" s="5">
        <f t="shared" si="2"/>
        <v>26.532861406714538</v>
      </c>
      <c r="AS26" s="5">
        <f t="shared" si="3"/>
        <v>129.70638638938198</v>
      </c>
      <c r="AT26" s="5">
        <f t="shared" si="4"/>
        <v>42.309157378274584</v>
      </c>
      <c r="AV26" s="5">
        <f t="shared" si="5"/>
        <v>256.36924484311021</v>
      </c>
      <c r="AW26" s="5">
        <f t="shared" si="6"/>
        <v>71.351884053191753</v>
      </c>
      <c r="AX26" s="5"/>
      <c r="AY26" s="13"/>
      <c r="AZ26" s="13"/>
      <c r="BA26" s="13"/>
    </row>
    <row r="27" spans="3:55" ht="14" thickBot="1" x14ac:dyDescent="0.2">
      <c r="AL27" s="21" t="s">
        <v>30</v>
      </c>
      <c r="AM27" s="25">
        <f>_xlfn.STDEV.S(AM23:AM25)</f>
        <v>0.18816186025775763</v>
      </c>
      <c r="AP27" s="5">
        <f>AP26+((sigma1_1-sigma3_1)/100)</f>
        <v>57.304467045568785</v>
      </c>
      <c r="AQ27" s="5">
        <f t="shared" si="2"/>
        <v>28.911913487526316</v>
      </c>
      <c r="AS27" s="5">
        <f>AS26+((sigma1_2-sigma3_2)/100)</f>
        <v>131.64766366725837</v>
      </c>
      <c r="AT27" s="5">
        <f t="shared" si="4"/>
        <v>46.102780966596065</v>
      </c>
      <c r="AV27" s="5">
        <f>AV26+((sigma1_3-sigma3_3)/100)</f>
        <v>259.64309381173223</v>
      </c>
      <c r="AW27" s="5">
        <f t="shared" si="6"/>
        <v>77.749605189428792</v>
      </c>
      <c r="AX27" s="5"/>
      <c r="AY27" s="13"/>
      <c r="AZ27" s="13"/>
      <c r="BA27" s="13"/>
    </row>
    <row r="28" spans="3:55" x14ac:dyDescent="0.15">
      <c r="C28" s="58"/>
      <c r="D28" s="51"/>
      <c r="E28" s="51"/>
      <c r="F28" s="52"/>
      <c r="AP28" s="5">
        <f>AP27+((sigma1_1-sigma3_1)/100)</f>
        <v>58.521878219830249</v>
      </c>
      <c r="AQ28" s="5">
        <f t="shared" si="2"/>
        <v>31.061882889774353</v>
      </c>
      <c r="AS28" s="5">
        <f>AS27+((sigma1_2-sigma3_2)/100)</f>
        <v>133.58894094513477</v>
      </c>
      <c r="AT28" s="5">
        <f t="shared" si="4"/>
        <v>49.531110553964574</v>
      </c>
      <c r="AV28" s="5">
        <f>AV27+((sigma1_3-sigma3_3)/100)</f>
        <v>262.91694278035425</v>
      </c>
      <c r="AW28" s="5">
        <f t="shared" si="6"/>
        <v>83.53127966304173</v>
      </c>
      <c r="AX28" s="5"/>
      <c r="AY28" s="13"/>
      <c r="AZ28" s="13"/>
      <c r="BA28" s="13"/>
    </row>
    <row r="29" spans="3:55" x14ac:dyDescent="0.15">
      <c r="C29" s="56"/>
      <c r="D29" s="69" t="s">
        <v>59</v>
      </c>
      <c r="E29" s="24">
        <f>AM35</f>
        <v>22.877825029434018</v>
      </c>
      <c r="F29" s="54" t="s">
        <v>16</v>
      </c>
      <c r="AL29" s="21" t="s">
        <v>24</v>
      </c>
      <c r="AM29" s="20">
        <f>DEGREES(ASIN(TAN(RADIANS(AM26))))</f>
        <v>20.627528894839781</v>
      </c>
      <c r="AP29" s="5">
        <f t="shared" si="1"/>
        <v>59.739289394091713</v>
      </c>
      <c r="AQ29" s="5">
        <f t="shared" si="2"/>
        <v>33.027537235941075</v>
      </c>
      <c r="AS29" s="5">
        <f t="shared" si="3"/>
        <v>135.53021822301116</v>
      </c>
      <c r="AT29" s="5">
        <f t="shared" si="4"/>
        <v>52.665532349203403</v>
      </c>
      <c r="AV29" s="5">
        <f t="shared" si="5"/>
        <v>266.19079174897627</v>
      </c>
      <c r="AW29" s="5">
        <f t="shared" si="6"/>
        <v>88.817296080435995</v>
      </c>
      <c r="AX29" s="5"/>
      <c r="AY29" s="13"/>
      <c r="AZ29" s="13"/>
      <c r="BA29" s="13"/>
    </row>
    <row r="30" spans="3:55" x14ac:dyDescent="0.15">
      <c r="C30" s="56"/>
      <c r="D30" s="69" t="s">
        <v>60</v>
      </c>
      <c r="E30" s="24">
        <f>AM29</f>
        <v>20.627528894839781</v>
      </c>
      <c r="F30" s="54" t="s">
        <v>17</v>
      </c>
      <c r="AP30" s="5">
        <f t="shared" si="1"/>
        <v>60.956700568353178</v>
      </c>
      <c r="AQ30" s="5">
        <f t="shared" si="2"/>
        <v>34.840087301131412</v>
      </c>
      <c r="AS30" s="5">
        <f t="shared" si="3"/>
        <v>137.47149550088756</v>
      </c>
      <c r="AT30" s="5">
        <f t="shared" si="4"/>
        <v>55.555814885587999</v>
      </c>
      <c r="AV30" s="5">
        <f t="shared" si="5"/>
        <v>269.46464071759829</v>
      </c>
      <c r="AW30" s="5">
        <f t="shared" si="6"/>
        <v>93.691586120609983</v>
      </c>
      <c r="AX30" s="5"/>
      <c r="AY30" s="13"/>
      <c r="AZ30" s="13"/>
      <c r="BA30" s="13"/>
    </row>
    <row r="31" spans="3:55" ht="14" thickBot="1" x14ac:dyDescent="0.2">
      <c r="C31" s="57"/>
      <c r="D31" s="43"/>
      <c r="E31" s="43"/>
      <c r="F31" s="44"/>
      <c r="AL31" s="17" t="s">
        <v>26</v>
      </c>
      <c r="AM31" s="26">
        <f>TAN(RADIANS(AM26))</f>
        <v>0.35229135616468715</v>
      </c>
      <c r="AP31" s="5">
        <f t="shared" si="1"/>
        <v>62.174111742614642</v>
      </c>
      <c r="AQ31" s="5">
        <f t="shared" si="2"/>
        <v>36.522335227843918</v>
      </c>
      <c r="AS31" s="5">
        <f t="shared" si="3"/>
        <v>139.41277277876395</v>
      </c>
      <c r="AT31" s="5">
        <f t="shared" si="4"/>
        <v>58.238318336291741</v>
      </c>
      <c r="AV31" s="5">
        <f t="shared" si="5"/>
        <v>272.7384896862203</v>
      </c>
      <c r="AW31" s="5">
        <f t="shared" si="6"/>
        <v>98.215469058661185</v>
      </c>
      <c r="AX31" s="5"/>
      <c r="AY31" s="13"/>
      <c r="AZ31" s="13"/>
      <c r="BA31" s="13"/>
    </row>
    <row r="32" spans="3:55" x14ac:dyDescent="0.15">
      <c r="C32" s="73" t="str">
        <f>IF(AM27&gt;0.99,"Error establishing tangent. Check entered values.", " ")</f>
        <v xml:space="preserve"> </v>
      </c>
      <c r="D32" s="73"/>
      <c r="E32" s="73"/>
      <c r="F32" s="73"/>
      <c r="AL32" s="17" t="s">
        <v>27</v>
      </c>
      <c r="AM32" s="25">
        <f>AL22/AM31</f>
        <v>60.776785887514102</v>
      </c>
      <c r="AP32" s="5">
        <f t="shared" si="1"/>
        <v>63.391522916876106</v>
      </c>
      <c r="AQ32" s="5">
        <f t="shared" si="2"/>
        <v>38.091548641465423</v>
      </c>
      <c r="AS32" s="5">
        <f t="shared" si="3"/>
        <v>141.35405005664035</v>
      </c>
      <c r="AT32" s="5">
        <f t="shared" si="4"/>
        <v>60.740577563417922</v>
      </c>
      <c r="AV32" s="5">
        <f t="shared" si="5"/>
        <v>276.01233865484232</v>
      </c>
      <c r="AW32" s="5">
        <f t="shared" si="6"/>
        <v>102.43538080610277</v>
      </c>
      <c r="AX32" s="5"/>
      <c r="AY32" s="13"/>
      <c r="AZ32" s="13"/>
      <c r="BA32" s="13"/>
    </row>
    <row r="33" spans="38:53" x14ac:dyDescent="0.15">
      <c r="AL33" s="17" t="s">
        <v>28</v>
      </c>
      <c r="AM33" s="26">
        <f>TAN(RADIANS(AM29))</f>
        <v>0.37642373967877107</v>
      </c>
      <c r="AP33" s="5">
        <f t="shared" si="1"/>
        <v>64.60893409113757</v>
      </c>
      <c r="AQ33" s="5">
        <f t="shared" si="2"/>
        <v>39.561180535732383</v>
      </c>
      <c r="AS33" s="5">
        <f t="shared" si="3"/>
        <v>143.29532733451674</v>
      </c>
      <c r="AT33" s="5">
        <f t="shared" si="4"/>
        <v>63.084044638059829</v>
      </c>
      <c r="AV33" s="5">
        <f t="shared" si="5"/>
        <v>279.28618762346434</v>
      </c>
      <c r="AW33" s="5">
        <f t="shared" si="6"/>
        <v>106.38749900825307</v>
      </c>
      <c r="AX33" s="5"/>
      <c r="AY33" s="13"/>
      <c r="AZ33" s="13"/>
      <c r="BA33" s="13"/>
    </row>
    <row r="34" spans="38:53" x14ac:dyDescent="0.15">
      <c r="AP34" s="5">
        <f t="shared" si="1"/>
        <v>65.826345265399027</v>
      </c>
      <c r="AQ34" s="5">
        <f t="shared" si="2"/>
        <v>40.941955900055149</v>
      </c>
      <c r="AS34" s="5">
        <f t="shared" si="3"/>
        <v>145.23660461239314</v>
      </c>
      <c r="AT34" s="5">
        <f t="shared" si="4"/>
        <v>65.285821570358308</v>
      </c>
      <c r="AV34" s="5">
        <f t="shared" si="5"/>
        <v>282.56003659208636</v>
      </c>
      <c r="AW34" s="5">
        <f t="shared" si="6"/>
        <v>110.10066519068863</v>
      </c>
      <c r="AX34" s="5"/>
      <c r="AY34" s="13"/>
      <c r="AZ34" s="13"/>
      <c r="BA34" s="13"/>
    </row>
    <row r="35" spans="38:53" x14ac:dyDescent="0.15">
      <c r="AL35" s="21" t="s">
        <v>25</v>
      </c>
      <c r="AM35" s="20">
        <f>IF((AM33*AM32)&lt;0, 0, AM33*AM32)</f>
        <v>22.877825029434018</v>
      </c>
      <c r="AP35" s="5">
        <f t="shared" si="1"/>
        <v>67.043756439660484</v>
      </c>
      <c r="AQ35" s="5">
        <f t="shared" si="2"/>
        <v>42.242588942072167</v>
      </c>
      <c r="AS35" s="5">
        <f t="shared" si="3"/>
        <v>147.17788189026953</v>
      </c>
      <c r="AT35" s="5">
        <f t="shared" si="4"/>
        <v>67.359803988709771</v>
      </c>
      <c r="AV35" s="5">
        <f t="shared" si="5"/>
        <v>285.83388556070838</v>
      </c>
      <c r="AW35" s="5">
        <f t="shared" si="6"/>
        <v>113.59831350638305</v>
      </c>
      <c r="AX35" s="5"/>
      <c r="AY35" s="13"/>
      <c r="AZ35" s="13"/>
      <c r="BA35" s="13"/>
    </row>
    <row r="36" spans="38:53" x14ac:dyDescent="0.15">
      <c r="AP36" s="5">
        <f t="shared" si="1"/>
        <v>68.261167613921941</v>
      </c>
      <c r="AQ36" s="5">
        <f t="shared" si="2"/>
        <v>43.470273845482744</v>
      </c>
      <c r="AS36" s="5">
        <f t="shared" si="3"/>
        <v>149.11915916814593</v>
      </c>
      <c r="AT36" s="5">
        <f t="shared" si="4"/>
        <v>69.317463699553684</v>
      </c>
      <c r="AV36" s="5">
        <f t="shared" si="5"/>
        <v>289.1077345293304</v>
      </c>
      <c r="AW36" s="5">
        <f t="shared" si="6"/>
        <v>116.89979047636555</v>
      </c>
      <c r="AX36" s="5"/>
      <c r="AY36" s="13"/>
      <c r="AZ36" s="13"/>
      <c r="BA36" s="13"/>
    </row>
    <row r="37" spans="38:53" x14ac:dyDescent="0.15">
      <c r="AP37" s="5">
        <f t="shared" si="1"/>
        <v>69.478578788183398</v>
      </c>
      <c r="AQ37" s="5">
        <f t="shared" si="2"/>
        <v>44.631030863505842</v>
      </c>
      <c r="AS37" s="5">
        <f t="shared" si="3"/>
        <v>151.06043644602232</v>
      </c>
      <c r="AT37" s="5">
        <f t="shared" si="4"/>
        <v>71.168400566131069</v>
      </c>
      <c r="AV37" s="5">
        <f t="shared" si="5"/>
        <v>292.38158349795242</v>
      </c>
      <c r="AW37" s="5">
        <f t="shared" si="6"/>
        <v>120.02128570050876</v>
      </c>
      <c r="AX37" s="5"/>
      <c r="AY37" s="13"/>
      <c r="AZ37" s="13"/>
      <c r="BA37" s="13"/>
    </row>
    <row r="38" spans="38:53" x14ac:dyDescent="0.15">
      <c r="AP38" s="5">
        <f t="shared" si="1"/>
        <v>70.695989962444855</v>
      </c>
      <c r="AQ38" s="5">
        <f t="shared" si="2"/>
        <v>45.729956743285115</v>
      </c>
      <c r="AS38" s="5">
        <f t="shared" si="3"/>
        <v>153.00171372389872</v>
      </c>
      <c r="AT38" s="5">
        <f t="shared" si="4"/>
        <v>72.92074183388722</v>
      </c>
      <c r="AV38" s="5">
        <f t="shared" si="5"/>
        <v>295.65543246657444</v>
      </c>
      <c r="AW38" s="5">
        <f t="shared" si="6"/>
        <v>122.97650529613141</v>
      </c>
      <c r="AX38" s="5"/>
    </row>
    <row r="39" spans="38:53" x14ac:dyDescent="0.15">
      <c r="AP39" s="5">
        <f t="shared" si="1"/>
        <v>71.913401136706312</v>
      </c>
      <c r="AQ39" s="5">
        <f t="shared" si="2"/>
        <v>46.771409981010954</v>
      </c>
      <c r="AS39" s="5">
        <f t="shared" si="3"/>
        <v>154.94299100177511</v>
      </c>
      <c r="AT39" s="5">
        <f t="shared" si="4"/>
        <v>74.581437537287897</v>
      </c>
      <c r="AV39" s="5">
        <f t="shared" si="5"/>
        <v>298.92928143519646</v>
      </c>
      <c r="AW39" s="5">
        <f t="shared" si="6"/>
        <v>125.77717008406982</v>
      </c>
      <c r="AX39" s="5"/>
    </row>
    <row r="40" spans="38:53" x14ac:dyDescent="0.15">
      <c r="AP40" s="5">
        <f t="shared" si="1"/>
        <v>73.130812310967769</v>
      </c>
      <c r="AQ40" s="5">
        <f t="shared" si="2"/>
        <v>47.759150532086117</v>
      </c>
      <c r="AS40" s="5">
        <f t="shared" si="3"/>
        <v>156.88426827965151</v>
      </c>
      <c r="AT40" s="5">
        <f t="shared" si="4"/>
        <v>76.156483280894236</v>
      </c>
      <c r="AV40" s="5">
        <f t="shared" si="5"/>
        <v>302.20313040381848</v>
      </c>
      <c r="AW40" s="5">
        <f t="shared" si="6"/>
        <v>128.43339129574491</v>
      </c>
      <c r="AX40" s="5"/>
    </row>
    <row r="41" spans="38:53" x14ac:dyDescent="0.15">
      <c r="AP41" s="5">
        <f t="shared" si="1"/>
        <v>74.348223485229227</v>
      </c>
      <c r="AQ41" s="5">
        <f t="shared" si="2"/>
        <v>48.696446970458517</v>
      </c>
      <c r="AS41" s="5">
        <f t="shared" si="3"/>
        <v>158.8255455575279</v>
      </c>
      <c r="AT41" s="5">
        <f t="shared" si="4"/>
        <v>77.651091115055635</v>
      </c>
      <c r="AV41" s="5">
        <f t="shared" si="5"/>
        <v>305.4769793724405</v>
      </c>
      <c r="AW41" s="5">
        <f t="shared" si="6"/>
        <v>130.9539587448815</v>
      </c>
      <c r="AX41" s="5"/>
    </row>
    <row r="42" spans="38:53" x14ac:dyDescent="0.15">
      <c r="AP42" s="5">
        <f t="shared" si="1"/>
        <v>75.565634659490684</v>
      </c>
      <c r="AQ42" s="5">
        <f t="shared" si="2"/>
        <v>49.58615992000653</v>
      </c>
      <c r="AS42" s="5">
        <f t="shared" si="3"/>
        <v>160.7668228354043</v>
      </c>
      <c r="AT42" s="5">
        <f t="shared" si="4"/>
        <v>79.069822575145722</v>
      </c>
      <c r="AV42" s="5">
        <f t="shared" si="5"/>
        <v>308.75082834106252</v>
      </c>
      <c r="AW42" s="5">
        <f t="shared" si="6"/>
        <v>133.34656519028766</v>
      </c>
      <c r="AX42" s="5"/>
    </row>
    <row r="43" spans="38:53" x14ac:dyDescent="0.15">
      <c r="AP43" s="5">
        <f t="shared" si="1"/>
        <v>76.783045833752141</v>
      </c>
      <c r="AQ43" s="5">
        <f t="shared" si="2"/>
        <v>50.430807883116572</v>
      </c>
      <c r="AS43" s="5">
        <f t="shared" si="3"/>
        <v>162.70810011328069</v>
      </c>
      <c r="AT43" s="5">
        <f t="shared" si="4"/>
        <v>80.416693651456313</v>
      </c>
      <c r="AV43" s="5">
        <f t="shared" si="5"/>
        <v>312.02467730968453</v>
      </c>
      <c r="AW43" s="5">
        <f t="shared" si="6"/>
        <v>135.61798336135385</v>
      </c>
      <c r="AX43" s="5"/>
    </row>
    <row r="44" spans="38:53" x14ac:dyDescent="0.15">
      <c r="AP44" s="5">
        <f t="shared" si="1"/>
        <v>78.000457008013598</v>
      </c>
      <c r="AQ44" s="5">
        <f t="shared" si="2"/>
        <v>51.232619803604905</v>
      </c>
      <c r="AS44" s="5">
        <f t="shared" si="3"/>
        <v>164.64937739115709</v>
      </c>
      <c r="AT44" s="5">
        <f t="shared" si="4"/>
        <v>81.695258605748521</v>
      </c>
      <c r="AV44" s="5">
        <f t="shared" si="5"/>
        <v>315.29852627830655</v>
      </c>
      <c r="AW44" s="5">
        <f t="shared" si="6"/>
        <v>137.77420730969411</v>
      </c>
      <c r="AX44" s="5"/>
    </row>
    <row r="45" spans="38:53" x14ac:dyDescent="0.15">
      <c r="AP45" s="5">
        <f t="shared" si="1"/>
        <v>79.217868182275055</v>
      </c>
      <c r="AQ45" s="5">
        <f t="shared" si="2"/>
        <v>51.99357748994786</v>
      </c>
      <c r="AS45" s="5">
        <f t="shared" si="3"/>
        <v>166.59065466903348</v>
      </c>
      <c r="AT45" s="5">
        <f t="shared" si="4"/>
        <v>82.908677619106214</v>
      </c>
      <c r="AV45" s="5">
        <f t="shared" si="5"/>
        <v>318.57237524692857</v>
      </c>
      <c r="AW45" s="5">
        <f t="shared" si="6"/>
        <v>139.820566493238</v>
      </c>
      <c r="AX45" s="5"/>
    </row>
    <row r="46" spans="38:53" x14ac:dyDescent="0.15">
      <c r="AP46" s="5">
        <f t="shared" si="1"/>
        <v>80.435279356536512</v>
      </c>
      <c r="AQ46" s="5">
        <f t="shared" si="2"/>
        <v>52.715450188073547</v>
      </c>
      <c r="AS46" s="5">
        <f t="shared" si="3"/>
        <v>168.53193194690988</v>
      </c>
      <c r="AT46" s="5">
        <f t="shared" si="4"/>
        <v>84.059771921522852</v>
      </c>
      <c r="AV46" s="5">
        <f t="shared" si="5"/>
        <v>321.84622421555059</v>
      </c>
      <c r="AW46" s="5">
        <f t="shared" si="6"/>
        <v>141.76181874900843</v>
      </c>
      <c r="AX46" s="5"/>
    </row>
    <row r="47" spans="38:53" x14ac:dyDescent="0.15">
      <c r="AP47" s="5">
        <f t="shared" si="1"/>
        <v>81.652690530797969</v>
      </c>
      <c r="AQ47" s="5">
        <f t="shared" si="2"/>
        <v>53.399823004621283</v>
      </c>
      <c r="AS47" s="5">
        <f t="shared" si="3"/>
        <v>170.47320922478627</v>
      </c>
      <c r="AT47" s="5">
        <f t="shared" si="4"/>
        <v>85.151069115477355</v>
      </c>
      <c r="AV47" s="5">
        <f t="shared" si="5"/>
        <v>325.12007318417261</v>
      </c>
      <c r="AW47" s="5">
        <f t="shared" si="6"/>
        <v>143.60222672864356</v>
      </c>
      <c r="AX47" s="5"/>
    </row>
    <row r="48" spans="38:53" x14ac:dyDescent="0.15">
      <c r="AP48" s="5">
        <f t="shared" si="1"/>
        <v>82.870101705059426</v>
      </c>
      <c r="AQ48" s="5">
        <f t="shared" si="2"/>
        <v>54.048120461160011</v>
      </c>
      <c r="AS48" s="5">
        <f t="shared" si="3"/>
        <v>172.41448650266267</v>
      </c>
      <c r="AT48" s="5">
        <f t="shared" si="4"/>
        <v>86.184840735363437</v>
      </c>
      <c r="AV48" s="5">
        <f t="shared" si="5"/>
        <v>328.39392215279463</v>
      </c>
      <c r="AW48" s="5">
        <f t="shared" si="6"/>
        <v>145.34562124014639</v>
      </c>
      <c r="AX48" s="5"/>
    </row>
    <row r="49" spans="42:60" x14ac:dyDescent="0.15">
      <c r="AP49" s="5">
        <f t="shared" si="1"/>
        <v>84.087512879320883</v>
      </c>
      <c r="AQ49" s="5">
        <f t="shared" si="2"/>
        <v>54.66162615499848</v>
      </c>
      <c r="AS49" s="5">
        <f t="shared" si="3"/>
        <v>174.35576378053906</v>
      </c>
      <c r="AT49" s="5">
        <f t="shared" si="4"/>
        <v>87.163133598511266</v>
      </c>
      <c r="AV49" s="5">
        <f t="shared" si="5"/>
        <v>331.66777112141665</v>
      </c>
      <c r="AW49" s="5">
        <f t="shared" si="6"/>
        <v>146.9954541195228</v>
      </c>
      <c r="AX49" s="5"/>
    </row>
    <row r="50" spans="42:60" x14ac:dyDescent="0.15">
      <c r="AP50" s="5">
        <f t="shared" si="1"/>
        <v>85.30492405358234</v>
      </c>
      <c r="AQ50" s="5">
        <f t="shared" si="2"/>
        <v>55.241499278161626</v>
      </c>
      <c r="AS50" s="5">
        <f t="shared" si="3"/>
        <v>176.29704105841546</v>
      </c>
      <c r="AT50" s="5">
        <f t="shared" si="4"/>
        <v>88.087796146257887</v>
      </c>
      <c r="AV50" s="5">
        <f t="shared" si="5"/>
        <v>334.94162009003867</v>
      </c>
      <c r="AW50" s="5">
        <f t="shared" si="6"/>
        <v>148.55484265343449</v>
      </c>
      <c r="AX50" s="5"/>
    </row>
    <row r="51" spans="42:60" x14ac:dyDescent="0.15">
      <c r="AP51" s="5">
        <f t="shared" si="1"/>
        <v>86.522335227843797</v>
      </c>
      <c r="AQ51" s="5">
        <f t="shared" si="2"/>
        <v>55.788788579382278</v>
      </c>
      <c r="AS51" s="5">
        <f t="shared" si="3"/>
        <v>178.23831833629185</v>
      </c>
      <c r="AT51" s="5">
        <f t="shared" si="4"/>
        <v>88.960500707663797</v>
      </c>
      <c r="AV51" s="5">
        <f t="shared" si="5"/>
        <v>338.21546905866069</v>
      </c>
      <c r="AW51" s="5">
        <f t="shared" si="6"/>
        <v>150.02660712563602</v>
      </c>
      <c r="AX51" s="5"/>
    </row>
    <row r="52" spans="42:60" x14ac:dyDescent="0.15">
      <c r="AP52" s="5">
        <f t="shared" si="1"/>
        <v>87.739746402105254</v>
      </c>
      <c r="AQ52" s="5">
        <f t="shared" si="2"/>
        <v>56.304444228466238</v>
      </c>
      <c r="AS52" s="5">
        <f t="shared" si="3"/>
        <v>180.17959561416825</v>
      </c>
      <c r="AT52" s="5">
        <f t="shared" si="4"/>
        <v>89.782762418365238</v>
      </c>
      <c r="AV52" s="5">
        <f t="shared" si="5"/>
        <v>341.48931802728271</v>
      </c>
      <c r="AW52" s="5">
        <f t="shared" si="6"/>
        <v>151.41330272249692</v>
      </c>
      <c r="AX52" s="5"/>
    </row>
    <row r="53" spans="42:60" x14ac:dyDescent="0.15">
      <c r="AP53" s="5">
        <f t="shared" si="1"/>
        <v>88.957157576366711</v>
      </c>
      <c r="AQ53" s="5">
        <f t="shared" si="2"/>
        <v>56.789327946925752</v>
      </c>
      <c r="AS53" s="5">
        <f t="shared" si="3"/>
        <v>182.12087289204464</v>
      </c>
      <c r="AT53" s="5">
        <f t="shared" si="4"/>
        <v>90.555955374827704</v>
      </c>
      <c r="AV53" s="5">
        <f t="shared" si="5"/>
        <v>344.76316699590473</v>
      </c>
      <c r="AW53" s="5">
        <f t="shared" si="6"/>
        <v>152.71724677619213</v>
      </c>
      <c r="AX53" s="5"/>
    </row>
    <row r="54" spans="42:60" x14ac:dyDescent="0.15">
      <c r="AP54" s="5">
        <f t="shared" ref="AP54:AP85" si="8">AP53+((sigma1_1-sigma3_1)/100)</f>
        <v>90.174568750628168</v>
      </c>
      <c r="AQ54" s="5">
        <f t="shared" ref="AQ54:AQ85" si="9">SQRT(radius1^2-(ABS(sigmaav1-AP54)^2))</f>
        <v>57.244221695434604</v>
      </c>
      <c r="AS54" s="5">
        <f t="shared" ref="AS54:AS85" si="10">AS53+((sigma1_2-sigma3_2)/100)</f>
        <v>184.06215016992104</v>
      </c>
      <c r="AT54" s="5">
        <f t="shared" ref="AT54:AT85" si="11">SQRT(radius2^2-(ABS(sigmaav2-AS54)^2))</f>
        <v>91.2813264873148</v>
      </c>
      <c r="AV54" s="5">
        <f t="shared" ref="AV54:AV85" si="12">AV53+((sigma1_3-sigma3_3)/100)</f>
        <v>348.03701596452674</v>
      </c>
      <c r="AW54" s="5">
        <f t="shared" ref="AW54:AW85" si="13">SQRT(radius3^2-(ABS(sigmaav3-AV54)^2))</f>
        <v>153.94054212691188</v>
      </c>
      <c r="AX54" s="5"/>
    </row>
    <row r="55" spans="42:60" x14ac:dyDescent="0.15">
      <c r="AP55" s="5">
        <f t="shared" si="8"/>
        <v>91.391979924889625</v>
      </c>
      <c r="AQ55" s="5">
        <f t="shared" si="9"/>
        <v>57.669835151786387</v>
      </c>
      <c r="AS55" s="5">
        <f t="shared" si="10"/>
        <v>186.00342744779743</v>
      </c>
      <c r="AT55" s="5">
        <f t="shared" si="11"/>
        <v>91.960007404200056</v>
      </c>
      <c r="AV55" s="5">
        <f t="shared" si="12"/>
        <v>351.31086493314876</v>
      </c>
      <c r="AW55" s="5">
        <f t="shared" si="13"/>
        <v>155.08509723250651</v>
      </c>
      <c r="AX55" s="5"/>
    </row>
    <row r="56" spans="42:60" x14ac:dyDescent="0.15">
      <c r="AP56" s="5">
        <f t="shared" si="8"/>
        <v>92.609391099151082</v>
      </c>
      <c r="AQ56" s="5">
        <f t="shared" si="9"/>
        <v>58.066812168552296</v>
      </c>
      <c r="AS56" s="5">
        <f t="shared" si="10"/>
        <v>187.94470472567383</v>
      </c>
      <c r="AT56" s="5">
        <f t="shared" si="11"/>
        <v>92.593024809313263</v>
      </c>
      <c r="AV56" s="5">
        <f t="shared" si="12"/>
        <v>354.58471390177078</v>
      </c>
      <c r="AW56" s="5">
        <f t="shared" si="13"/>
        <v>156.15264353435001</v>
      </c>
      <c r="AX56" s="5"/>
    </row>
    <row r="57" spans="42:60" x14ac:dyDescent="0.15">
      <c r="AP57" s="5">
        <f t="shared" si="8"/>
        <v>93.82680227341254</v>
      </c>
      <c r="AQ57" s="5">
        <f t="shared" si="9"/>
        <v>58.435736364550216</v>
      </c>
      <c r="AS57" s="5">
        <f t="shared" si="10"/>
        <v>189.88598200355023</v>
      </c>
      <c r="AT57" s="5">
        <f t="shared" si="11"/>
        <v>93.181309338066697</v>
      </c>
      <c r="AV57" s="5">
        <f t="shared" si="12"/>
        <v>357.8585628703928</v>
      </c>
      <c r="AW57" s="5">
        <f t="shared" si="13"/>
        <v>157.14475049385794</v>
      </c>
      <c r="AX57" s="5"/>
    </row>
    <row r="58" spans="42:60" x14ac:dyDescent="0.15">
      <c r="AP58" s="5">
        <f t="shared" si="8"/>
        <v>95.044213447673997</v>
      </c>
      <c r="AQ58" s="5">
        <f t="shared" si="9"/>
        <v>58.777135976347708</v>
      </c>
      <c r="AS58" s="5">
        <f t="shared" si="10"/>
        <v>191.82725928142662</v>
      </c>
      <c r="AT58" s="5">
        <f t="shared" si="11"/>
        <v>93.725703313635663</v>
      </c>
      <c r="AV58" s="5">
        <f t="shared" si="12"/>
        <v>361.13241183901482</v>
      </c>
      <c r="AW58" s="5">
        <f t="shared" si="13"/>
        <v>158.06283863909712</v>
      </c>
      <c r="AX58" s="5"/>
    </row>
    <row r="59" spans="42:60" x14ac:dyDescent="0.15">
      <c r="AP59" s="5">
        <f t="shared" si="8"/>
        <v>96.261624621935454</v>
      </c>
      <c r="AQ59" s="5">
        <f t="shared" si="9"/>
        <v>59.091488073685241</v>
      </c>
      <c r="AS59" s="5">
        <f t="shared" si="10"/>
        <v>193.76853655930302</v>
      </c>
      <c r="AT59" s="5">
        <f t="shared" si="11"/>
        <v>94.226967468849566</v>
      </c>
      <c r="AV59" s="5">
        <f t="shared" si="12"/>
        <v>364.40626080763684</v>
      </c>
      <c r="AW59" s="5">
        <f t="shared" si="13"/>
        <v>158.90819090085617</v>
      </c>
      <c r="AX59" s="5"/>
    </row>
    <row r="60" spans="42:60" x14ac:dyDescent="0.15">
      <c r="AP60" s="5">
        <f t="shared" si="8"/>
        <v>97.479035796196911</v>
      </c>
      <c r="AQ60" s="5">
        <f t="shared" si="9"/>
        <v>59.379222224684526</v>
      </c>
      <c r="AS60" s="5">
        <f t="shared" si="10"/>
        <v>195.70981383717941</v>
      </c>
      <c r="AT60" s="5">
        <f t="shared" si="11"/>
        <v>94.685786790713266</v>
      </c>
      <c r="AV60" s="5">
        <f t="shared" si="12"/>
        <v>367.68010977625886</v>
      </c>
      <c r="AW60" s="5">
        <f t="shared" si="13"/>
        <v>159.681962469084</v>
      </c>
      <c r="AX60" s="5"/>
      <c r="AZ60" s="75"/>
      <c r="BA60" s="75"/>
      <c r="BB60" s="75"/>
      <c r="BC60" s="75"/>
      <c r="BD60" s="75"/>
      <c r="BE60" s="75"/>
    </row>
    <row r="61" spans="42:60" x14ac:dyDescent="0.15">
      <c r="AP61" s="5">
        <f t="shared" si="8"/>
        <v>98.696446970458368</v>
      </c>
      <c r="AQ61" s="5">
        <f t="shared" si="9"/>
        <v>59.640723682061562</v>
      </c>
      <c r="AS61" s="5">
        <f t="shared" si="10"/>
        <v>197.65109111505581</v>
      </c>
      <c r="AT61" s="5">
        <f t="shared" si="11"/>
        <v>95.102775601125302</v>
      </c>
      <c r="AV61" s="5">
        <f t="shared" si="12"/>
        <v>370.95395874488088</v>
      </c>
      <c r="AW61" s="5">
        <f t="shared" si="13"/>
        <v>160.38518936121955</v>
      </c>
      <c r="AX61" s="5"/>
      <c r="AY61" s="15"/>
      <c r="AZ61" s="15"/>
      <c r="BA61" s="15"/>
      <c r="BB61" s="6"/>
      <c r="BC61" s="6"/>
      <c r="BD61" s="6"/>
      <c r="BG61" s="6"/>
      <c r="BH61" s="6"/>
    </row>
    <row r="62" spans="42:60" x14ac:dyDescent="0.15">
      <c r="AP62" s="5">
        <f t="shared" si="8"/>
        <v>99.913858144719825</v>
      </c>
      <c r="AQ62" s="5">
        <f t="shared" si="9"/>
        <v>59.876336149576957</v>
      </c>
      <c r="AS62" s="5">
        <f t="shared" si="10"/>
        <v>199.5923683929322</v>
      </c>
      <c r="AT62" s="5">
        <f t="shared" si="11"/>
        <v>95.478481968244438</v>
      </c>
      <c r="AV62" s="5">
        <f t="shared" si="12"/>
        <v>374.2278077135029</v>
      </c>
      <c r="AW62" s="5">
        <f t="shared" si="13"/>
        <v>161.01879586170014</v>
      </c>
      <c r="AX62" s="5"/>
      <c r="AY62" s="8"/>
      <c r="AZ62" s="8"/>
      <c r="BA62" s="8"/>
      <c r="BB62" s="9"/>
      <c r="BC62" s="6"/>
      <c r="BD62" s="6"/>
      <c r="BE62" s="11"/>
      <c r="BF62" s="3"/>
      <c r="BG62" s="10"/>
      <c r="BH62" s="3"/>
    </row>
    <row r="63" spans="42:60" x14ac:dyDescent="0.15">
      <c r="AP63" s="5">
        <f t="shared" si="8"/>
        <v>101.13126931898128</v>
      </c>
      <c r="AQ63" s="5">
        <f t="shared" si="9"/>
        <v>60.086364178071385</v>
      </c>
      <c r="AS63" s="5">
        <f t="shared" si="10"/>
        <v>201.5336456708086</v>
      </c>
      <c r="AT63" s="5">
        <f t="shared" si="11"/>
        <v>95.813391527194995</v>
      </c>
      <c r="AV63" s="5">
        <f t="shared" si="12"/>
        <v>377.50165668212492</v>
      </c>
      <c r="AW63" s="5">
        <f t="shared" si="13"/>
        <v>161.58360096535409</v>
      </c>
      <c r="AX63" s="5"/>
      <c r="AY63" s="8"/>
      <c r="AZ63" s="8"/>
      <c r="BA63" s="8"/>
      <c r="BB63" s="9"/>
      <c r="BC63" s="6"/>
      <c r="BD63" s="6"/>
      <c r="BE63" s="11"/>
      <c r="BF63" s="3"/>
      <c r="BG63" s="10"/>
      <c r="BH63" s="3"/>
    </row>
    <row r="64" spans="42:60" x14ac:dyDescent="0.15">
      <c r="AP64" s="5">
        <f t="shared" si="8"/>
        <v>102.34868049324274</v>
      </c>
      <c r="AQ64" s="5">
        <f t="shared" si="9"/>
        <v>60.271075232221222</v>
      </c>
      <c r="AS64" s="5">
        <f t="shared" si="10"/>
        <v>203.47492294868499</v>
      </c>
      <c r="AT64" s="5">
        <f t="shared" si="11"/>
        <v>96.10793077570419</v>
      </c>
      <c r="AV64" s="5">
        <f t="shared" si="12"/>
        <v>380.77550565074694</v>
      </c>
      <c r="AW64" s="5">
        <f t="shared" si="13"/>
        <v>162.08032393529757</v>
      </c>
      <c r="AX64" s="5"/>
      <c r="AY64" s="8"/>
      <c r="AZ64" s="8"/>
      <c r="BA64" s="8"/>
      <c r="BB64" s="9"/>
      <c r="BC64" s="6"/>
      <c r="BD64" s="6"/>
      <c r="BE64" s="11"/>
      <c r="BF64" s="3"/>
      <c r="BG64" s="10"/>
      <c r="BH64" s="3"/>
    </row>
    <row r="65" spans="42:60" x14ac:dyDescent="0.15">
      <c r="AP65" s="5">
        <f t="shared" si="8"/>
        <v>103.5660916675042</v>
      </c>
      <c r="AQ65" s="5">
        <f t="shared" si="9"/>
        <v>60.430701462269056</v>
      </c>
      <c r="AS65" s="5">
        <f t="shared" si="10"/>
        <v>205.41620022656139</v>
      </c>
      <c r="AT65" s="5">
        <f t="shared" si="11"/>
        <v>96.36246989929397</v>
      </c>
      <c r="AV65" s="5">
        <f t="shared" si="12"/>
        <v>384.04935461936896</v>
      </c>
      <c r="AW65" s="5">
        <f t="shared" si="13"/>
        <v>162.50958906745325</v>
      </c>
      <c r="AX65" s="5"/>
      <c r="AY65" s="8"/>
      <c r="AZ65" s="8"/>
      <c r="BA65" s="8"/>
      <c r="BB65" s="9"/>
      <c r="BC65" s="6"/>
      <c r="BD65" s="6"/>
      <c r="BE65" s="11"/>
      <c r="BF65" s="3"/>
      <c r="BG65" s="10"/>
      <c r="BH65" s="3"/>
    </row>
    <row r="66" spans="42:60" x14ac:dyDescent="0.15">
      <c r="AP66" s="5">
        <f t="shared" si="8"/>
        <v>104.78350284176565</v>
      </c>
      <c r="AQ66" s="5">
        <f t="shared" si="9"/>
        <v>60.565441209168711</v>
      </c>
      <c r="AS66" s="5">
        <f t="shared" si="10"/>
        <v>207.35747750443778</v>
      </c>
      <c r="AT66" s="5">
        <f t="shared" si="11"/>
        <v>96.577325171377197</v>
      </c>
      <c r="AV66" s="5">
        <f t="shared" si="12"/>
        <v>387.32320358799097</v>
      </c>
      <c r="AW66" s="5">
        <f t="shared" si="13"/>
        <v>162.87192973816988</v>
      </c>
      <c r="AX66" s="5"/>
      <c r="AY66" s="8"/>
      <c r="AZ66" s="8"/>
      <c r="BA66" s="8"/>
      <c r="BB66" s="9"/>
      <c r="BC66" s="6"/>
      <c r="BD66" s="6"/>
      <c r="BE66" s="11"/>
      <c r="BF66" s="3"/>
      <c r="BG66" s="10"/>
      <c r="BH66" s="3"/>
    </row>
    <row r="67" spans="42:60" x14ac:dyDescent="0.15">
      <c r="AP67" s="5">
        <f t="shared" si="8"/>
        <v>106.00091401602711</v>
      </c>
      <c r="AQ67" s="5">
        <f t="shared" si="9"/>
        <v>60.675460266620327</v>
      </c>
      <c r="AS67" s="5">
        <f t="shared" si="10"/>
        <v>209.29875478231418</v>
      </c>
      <c r="AT67" s="5">
        <f t="shared" si="11"/>
        <v>96.75276096569192</v>
      </c>
      <c r="AV67" s="5">
        <f t="shared" si="12"/>
        <v>390.59705255661299</v>
      </c>
      <c r="AW67" s="5">
        <f t="shared" si="13"/>
        <v>163.16779179807358</v>
      </c>
      <c r="AX67" s="5"/>
      <c r="AY67" s="8"/>
      <c r="AZ67" s="8"/>
      <c r="BA67" s="8"/>
      <c r="BB67" s="9"/>
      <c r="BC67" s="6"/>
      <c r="BD67" s="6"/>
      <c r="BE67" s="11"/>
      <c r="BF67" s="3"/>
      <c r="BG67" s="10"/>
      <c r="BH67" s="3"/>
    </row>
    <row r="68" spans="42:60" x14ac:dyDescent="0.15">
      <c r="AP68" s="5">
        <f t="shared" si="8"/>
        <v>107.21832519028857</v>
      </c>
      <c r="AQ68" s="5">
        <f t="shared" si="9"/>
        <v>60.760892919185601</v>
      </c>
      <c r="AS68" s="5">
        <f t="shared" si="10"/>
        <v>211.24003206019057</v>
      </c>
      <c r="AT68" s="5">
        <f t="shared" si="11"/>
        <v>96.888991411674368</v>
      </c>
      <c r="AV68" s="5">
        <f t="shared" si="12"/>
        <v>393.87090152523501</v>
      </c>
      <c r="AW68" s="5">
        <f t="shared" si="13"/>
        <v>163.39753636375588</v>
      </c>
      <c r="AX68" s="5"/>
      <c r="AY68" s="8"/>
      <c r="AZ68" s="8"/>
      <c r="BA68" s="8"/>
      <c r="BB68" s="9"/>
      <c r="BC68" s="6"/>
      <c r="BD68" s="6"/>
      <c r="BE68" s="11"/>
      <c r="BF68" s="3"/>
      <c r="BG68" s="10"/>
      <c r="BH68" s="3"/>
    </row>
    <row r="69" spans="42:60" x14ac:dyDescent="0.15">
      <c r="AP69" s="5">
        <f t="shared" si="8"/>
        <v>108.43573636455002</v>
      </c>
      <c r="AQ69" s="5">
        <f t="shared" si="9"/>
        <v>60.821842771925475</v>
      </c>
      <c r="AS69" s="5">
        <f t="shared" si="10"/>
        <v>213.18130933806697</v>
      </c>
      <c r="AT69" s="5">
        <f t="shared" si="11"/>
        <v>96.9861817173947</v>
      </c>
      <c r="AV69" s="5">
        <f t="shared" si="12"/>
        <v>397.14475049385703</v>
      </c>
      <c r="AW69" s="5">
        <f t="shared" si="13"/>
        <v>163.56144204882662</v>
      </c>
      <c r="AX69" s="5"/>
      <c r="AY69" s="8"/>
      <c r="AZ69" s="8"/>
      <c r="BA69" s="8"/>
      <c r="BB69" s="9"/>
      <c r="BC69" s="6"/>
      <c r="BD69" s="6"/>
      <c r="BE69" s="11"/>
    </row>
    <row r="70" spans="42:60" x14ac:dyDescent="0.15">
      <c r="AP70" s="5">
        <f t="shared" si="8"/>
        <v>109.65314753881148</v>
      </c>
      <c r="AQ70" s="5">
        <f t="shared" si="9"/>
        <v>60.858383383675857</v>
      </c>
      <c r="AS70" s="5">
        <f t="shared" si="10"/>
        <v>215.12258661594336</v>
      </c>
      <c r="AT70" s="5">
        <f t="shared" si="11"/>
        <v>97.044449179375036</v>
      </c>
      <c r="AV70" s="5">
        <f t="shared" si="12"/>
        <v>400.41859946247905</v>
      </c>
      <c r="AW70" s="5">
        <f t="shared" si="13"/>
        <v>163.65970666691211</v>
      </c>
      <c r="AX70" s="5"/>
      <c r="AY70" s="8"/>
      <c r="AZ70" s="8"/>
      <c r="BA70" s="8"/>
      <c r="BB70" s="9"/>
      <c r="BC70" s="6"/>
      <c r="BD70" s="6"/>
      <c r="BE70" s="11"/>
    </row>
    <row r="71" spans="42:60" x14ac:dyDescent="0.15">
      <c r="AP71" s="5">
        <f t="shared" si="8"/>
        <v>110.87055871307294</v>
      </c>
      <c r="AQ71" s="5">
        <f t="shared" si="9"/>
        <v>60.870558713073194</v>
      </c>
      <c r="AS71" s="5">
        <f t="shared" si="10"/>
        <v>217.06386389381976</v>
      </c>
      <c r="AT71" s="5">
        <f t="shared" si="11"/>
        <v>97.063863893819416</v>
      </c>
      <c r="AV71" s="5">
        <f t="shared" si="12"/>
        <v>403.69244843110107</v>
      </c>
      <c r="AW71" s="5">
        <f t="shared" si="13"/>
        <v>163.69244843110226</v>
      </c>
      <c r="AX71" s="5"/>
      <c r="AY71" s="3"/>
      <c r="AZ71" s="3"/>
      <c r="BA71" s="3"/>
      <c r="BB71" s="9"/>
      <c r="BC71" s="6"/>
      <c r="BD71" s="6"/>
      <c r="BE71" s="11"/>
    </row>
    <row r="72" spans="42:60" x14ac:dyDescent="0.15">
      <c r="AP72" s="5">
        <f t="shared" si="8"/>
        <v>112.0879698873344</v>
      </c>
      <c r="AQ72" s="5">
        <f t="shared" si="9"/>
        <v>60.858383383675871</v>
      </c>
      <c r="AS72" s="5">
        <f t="shared" si="10"/>
        <v>219.00514117169615</v>
      </c>
      <c r="AT72" s="5">
        <f t="shared" si="11"/>
        <v>97.044449179375007</v>
      </c>
      <c r="AV72" s="5">
        <f t="shared" si="12"/>
        <v>406.96629739972309</v>
      </c>
      <c r="AW72" s="5">
        <f t="shared" si="13"/>
        <v>163.65970666691217</v>
      </c>
      <c r="AX72" s="5"/>
    </row>
    <row r="73" spans="42:60" x14ac:dyDescent="0.15">
      <c r="AP73" s="5">
        <f t="shared" si="8"/>
        <v>113.30538106159585</v>
      </c>
      <c r="AQ73" s="5">
        <f t="shared" si="9"/>
        <v>60.821842771925496</v>
      </c>
      <c r="AS73" s="5">
        <f t="shared" si="10"/>
        <v>220.94641844957255</v>
      </c>
      <c r="AT73" s="5">
        <f t="shared" si="11"/>
        <v>96.986181717394672</v>
      </c>
      <c r="AV73" s="5">
        <f t="shared" si="12"/>
        <v>410.24014636834511</v>
      </c>
      <c r="AW73" s="5">
        <f t="shared" si="13"/>
        <v>163.56144204882671</v>
      </c>
      <c r="AX73" s="5"/>
    </row>
    <row r="74" spans="42:60" x14ac:dyDescent="0.15">
      <c r="AP74" s="5">
        <f t="shared" si="8"/>
        <v>114.52279223585731</v>
      </c>
      <c r="AQ74" s="5">
        <f t="shared" si="9"/>
        <v>60.760892919185636</v>
      </c>
      <c r="AS74" s="5">
        <f t="shared" si="10"/>
        <v>222.88769572744894</v>
      </c>
      <c r="AT74" s="5">
        <f t="shared" si="11"/>
        <v>96.88899141167434</v>
      </c>
      <c r="AV74" s="5">
        <f t="shared" si="12"/>
        <v>413.51399533696713</v>
      </c>
      <c r="AW74" s="5">
        <f t="shared" si="13"/>
        <v>163.39753636375602</v>
      </c>
      <c r="AX74" s="5"/>
    </row>
    <row r="75" spans="42:60" x14ac:dyDescent="0.15">
      <c r="AP75" s="5">
        <f t="shared" si="8"/>
        <v>115.74020341011877</v>
      </c>
      <c r="AQ75" s="5">
        <f t="shared" si="9"/>
        <v>60.67546026662037</v>
      </c>
      <c r="AS75" s="5">
        <f t="shared" si="10"/>
        <v>224.82897300532534</v>
      </c>
      <c r="AT75" s="5">
        <f t="shared" si="11"/>
        <v>96.752760965691863</v>
      </c>
      <c r="AV75" s="5">
        <f t="shared" si="12"/>
        <v>416.78784430558915</v>
      </c>
      <c r="AW75" s="5">
        <f t="shared" si="13"/>
        <v>163.16779179807375</v>
      </c>
      <c r="AX75" s="5"/>
    </row>
    <row r="76" spans="42:60" x14ac:dyDescent="0.15">
      <c r="AP76" s="5">
        <f t="shared" si="8"/>
        <v>116.95761458438022</v>
      </c>
      <c r="AQ76" s="5">
        <f t="shared" si="9"/>
        <v>60.56544120916876</v>
      </c>
      <c r="AS76" s="5">
        <f t="shared" si="10"/>
        <v>226.77025028320173</v>
      </c>
      <c r="AT76" s="5">
        <f t="shared" si="11"/>
        <v>96.577325171377126</v>
      </c>
      <c r="AV76" s="5">
        <f t="shared" si="12"/>
        <v>420.06169327421117</v>
      </c>
      <c r="AW76" s="5">
        <f t="shared" si="13"/>
        <v>162.87192973817014</v>
      </c>
      <c r="AX76" s="5"/>
      <c r="AZ76" s="7"/>
      <c r="BA76" s="7"/>
    </row>
    <row r="77" spans="42:60" x14ac:dyDescent="0.15">
      <c r="AP77" s="5">
        <f t="shared" si="8"/>
        <v>118.17502575864168</v>
      </c>
      <c r="AQ77" s="5">
        <f t="shared" si="9"/>
        <v>60.43070146226912</v>
      </c>
      <c r="AS77" s="5">
        <f t="shared" si="10"/>
        <v>228.71152756107813</v>
      </c>
      <c r="AT77" s="5">
        <f t="shared" si="11"/>
        <v>96.362469899293885</v>
      </c>
      <c r="AV77" s="5">
        <f t="shared" si="12"/>
        <v>423.33554224283318</v>
      </c>
      <c r="AW77" s="5">
        <f t="shared" si="13"/>
        <v>162.50958906745353</v>
      </c>
      <c r="AX77" s="5"/>
      <c r="AZ77" s="7"/>
      <c r="BA77" s="7"/>
    </row>
    <row r="78" spans="42:60" x14ac:dyDescent="0.15">
      <c r="AP78" s="5">
        <f t="shared" si="8"/>
        <v>119.39243693290314</v>
      </c>
      <c r="AQ78" s="5">
        <f t="shared" si="9"/>
        <v>60.2710752322213</v>
      </c>
      <c r="AS78" s="5">
        <f t="shared" si="10"/>
        <v>230.65280483895452</v>
      </c>
      <c r="AT78" s="5">
        <f t="shared" si="11"/>
        <v>96.107930775704091</v>
      </c>
      <c r="AV78" s="5">
        <f t="shared" si="12"/>
        <v>426.6093912114552</v>
      </c>
      <c r="AW78" s="5">
        <f t="shared" si="13"/>
        <v>162.08032393529791</v>
      </c>
      <c r="AX78" s="5"/>
      <c r="BB78" s="7"/>
    </row>
    <row r="79" spans="42:60" x14ac:dyDescent="0.15">
      <c r="AP79" s="5">
        <f t="shared" si="8"/>
        <v>120.60984810716459</v>
      </c>
      <c r="AQ79" s="5">
        <f t="shared" si="9"/>
        <v>60.08636417807147</v>
      </c>
      <c r="AS79" s="5">
        <f t="shared" si="10"/>
        <v>232.59408211683092</v>
      </c>
      <c r="AT79" s="5">
        <f t="shared" si="11"/>
        <v>95.813391527194881</v>
      </c>
      <c r="AV79" s="5">
        <f t="shared" si="12"/>
        <v>429.88324018007722</v>
      </c>
      <c r="AW79" s="5">
        <f t="shared" si="13"/>
        <v>161.58360096535446</v>
      </c>
      <c r="AX79" s="5"/>
    </row>
    <row r="80" spans="42:60" x14ac:dyDescent="0.15">
      <c r="AP80" s="5">
        <f t="shared" si="8"/>
        <v>121.82725928142605</v>
      </c>
      <c r="AQ80" s="5">
        <f t="shared" si="9"/>
        <v>59.87633614957705</v>
      </c>
      <c r="AS80" s="5">
        <f t="shared" si="10"/>
        <v>234.53535939470731</v>
      </c>
      <c r="AT80" s="5">
        <f t="shared" si="11"/>
        <v>95.47848196824431</v>
      </c>
      <c r="AV80" s="5">
        <f t="shared" si="12"/>
        <v>433.15708914869924</v>
      </c>
      <c r="AW80" s="5">
        <f t="shared" si="13"/>
        <v>161.01879586170057</v>
      </c>
      <c r="AX80" s="5"/>
    </row>
    <row r="81" spans="42:54" x14ac:dyDescent="0.15">
      <c r="AP81" s="5">
        <f t="shared" si="8"/>
        <v>123.04467045568751</v>
      </c>
      <c r="AQ81" s="5">
        <f t="shared" si="9"/>
        <v>59.640723682061669</v>
      </c>
      <c r="AS81" s="5">
        <f t="shared" si="10"/>
        <v>236.47663667258371</v>
      </c>
      <c r="AT81" s="5">
        <f t="shared" si="11"/>
        <v>95.10277560112516</v>
      </c>
      <c r="AV81" s="5">
        <f t="shared" si="12"/>
        <v>436.43093811732126</v>
      </c>
      <c r="AW81" s="5">
        <f t="shared" si="13"/>
        <v>160.38518936122003</v>
      </c>
      <c r="AX81" s="5"/>
    </row>
    <row r="82" spans="42:54" x14ac:dyDescent="0.15">
      <c r="AP82" s="5">
        <f t="shared" si="8"/>
        <v>124.26208162994897</v>
      </c>
      <c r="AQ82" s="5">
        <f t="shared" si="9"/>
        <v>59.379222224684639</v>
      </c>
      <c r="AS82" s="5">
        <f t="shared" si="10"/>
        <v>238.4179139504601</v>
      </c>
      <c r="AT82" s="5">
        <f t="shared" si="11"/>
        <v>94.685786790713124</v>
      </c>
      <c r="AV82" s="5">
        <f t="shared" si="12"/>
        <v>439.70478708594328</v>
      </c>
      <c r="AW82" s="5">
        <f t="shared" si="13"/>
        <v>159.68196246908451</v>
      </c>
      <c r="AX82" s="5"/>
    </row>
    <row r="83" spans="42:54" x14ac:dyDescent="0.15">
      <c r="AP83" s="5">
        <f t="shared" si="8"/>
        <v>125.47949280421042</v>
      </c>
      <c r="AQ83" s="5">
        <f t="shared" si="9"/>
        <v>59.091488073685362</v>
      </c>
      <c r="AS83" s="5">
        <f t="shared" si="10"/>
        <v>240.3591912283365</v>
      </c>
      <c r="AT83" s="5">
        <f t="shared" si="11"/>
        <v>94.226967468849395</v>
      </c>
      <c r="AV83" s="5">
        <f t="shared" si="12"/>
        <v>442.9786360545653</v>
      </c>
      <c r="AW83" s="5">
        <f t="shared" si="13"/>
        <v>158.90819090085677</v>
      </c>
      <c r="AX83" s="5"/>
    </row>
    <row r="84" spans="42:54" x14ac:dyDescent="0.15">
      <c r="AP84" s="5">
        <f t="shared" si="8"/>
        <v>126.69690397847188</v>
      </c>
      <c r="AQ84" s="5">
        <f t="shared" si="9"/>
        <v>58.777135976347843</v>
      </c>
      <c r="AS84" s="5">
        <f t="shared" si="10"/>
        <v>242.30046850621289</v>
      </c>
      <c r="AT84" s="5">
        <f t="shared" si="11"/>
        <v>93.725703313635478</v>
      </c>
      <c r="AV84" s="5">
        <f t="shared" si="12"/>
        <v>446.25248502318732</v>
      </c>
      <c r="AW84" s="5">
        <f t="shared" si="13"/>
        <v>158.06283863909778</v>
      </c>
      <c r="AX84" s="5"/>
    </row>
    <row r="85" spans="42:54" x14ac:dyDescent="0.15">
      <c r="AP85" s="5">
        <f t="shared" si="8"/>
        <v>127.91431515273334</v>
      </c>
      <c r="AQ85" s="5">
        <f t="shared" si="9"/>
        <v>58.435736364550372</v>
      </c>
      <c r="AS85" s="5">
        <f t="shared" si="10"/>
        <v>244.24174578408929</v>
      </c>
      <c r="AT85" s="5">
        <f t="shared" si="11"/>
        <v>93.181309338066512</v>
      </c>
      <c r="AV85" s="5">
        <f t="shared" si="12"/>
        <v>449.52633399180934</v>
      </c>
      <c r="AW85" s="5">
        <f t="shared" si="13"/>
        <v>157.14475049385862</v>
      </c>
      <c r="AX85" s="5"/>
    </row>
    <row r="86" spans="42:54" x14ac:dyDescent="0.15">
      <c r="AP86" s="5">
        <f t="shared" ref="AP86:AP121" si="14">AP85+((sigma1_1-sigma3_1)/100)</f>
        <v>129.13172632699479</v>
      </c>
      <c r="AQ86" s="5">
        <f t="shared" ref="AQ86:AQ117" si="15">SQRT(radius1^2-(ABS(sigmaav1-AP86)^2))</f>
        <v>58.06681216855246</v>
      </c>
      <c r="AS86" s="5">
        <f t="shared" ref="AS86:AS121" si="16">AS85+((sigma1_2-sigma3_2)/100)</f>
        <v>246.18302306196568</v>
      </c>
      <c r="AT86" s="5">
        <f t="shared" ref="AT86:AT117" si="17">SQRT(radius2^2-(ABS(sigmaav2-AS86)^2))</f>
        <v>92.59302480931305</v>
      </c>
      <c r="AV86" s="5">
        <f t="shared" ref="AV86:AV121" si="18">AV85+((sigma1_3-sigma3_3)/100)</f>
        <v>452.80018296043136</v>
      </c>
      <c r="AW86" s="5">
        <f t="shared" ref="AW86:AW117" si="19">SQRT(radius3^2-(ABS(sigmaav3-AV86)^2))</f>
        <v>156.15264353435077</v>
      </c>
      <c r="AX86" s="5"/>
      <c r="BB86" s="7"/>
    </row>
    <row r="87" spans="42:54" x14ac:dyDescent="0.15">
      <c r="AP87" s="5">
        <f t="shared" si="14"/>
        <v>130.34913750125625</v>
      </c>
      <c r="AQ87" s="5">
        <f t="shared" si="15"/>
        <v>57.669835151786558</v>
      </c>
      <c r="AS87" s="5">
        <f t="shared" si="16"/>
        <v>248.12430033984208</v>
      </c>
      <c r="AT87" s="5">
        <f t="shared" si="17"/>
        <v>91.960007404199828</v>
      </c>
      <c r="AV87" s="5">
        <f t="shared" si="18"/>
        <v>456.07403192905338</v>
      </c>
      <c r="AW87" s="5">
        <f t="shared" si="19"/>
        <v>155.08509723250734</v>
      </c>
      <c r="AX87" s="5"/>
    </row>
    <row r="88" spans="42:54" x14ac:dyDescent="0.15">
      <c r="AP88" s="5">
        <f t="shared" si="14"/>
        <v>131.56654867551771</v>
      </c>
      <c r="AQ88" s="5">
        <f t="shared" si="15"/>
        <v>57.244221695434788</v>
      </c>
      <c r="AS88" s="5">
        <f t="shared" si="16"/>
        <v>250.06557761771847</v>
      </c>
      <c r="AT88" s="5">
        <f t="shared" si="17"/>
        <v>91.281326487314544</v>
      </c>
      <c r="AV88" s="5">
        <f t="shared" si="18"/>
        <v>459.3478808976754</v>
      </c>
      <c r="AW88" s="5">
        <f t="shared" si="19"/>
        <v>153.94054212691273</v>
      </c>
      <c r="AX88" s="5"/>
    </row>
    <row r="89" spans="42:54" x14ac:dyDescent="0.15">
      <c r="AP89" s="5">
        <f t="shared" si="14"/>
        <v>132.78395984977917</v>
      </c>
      <c r="AQ89" s="5">
        <f t="shared" si="15"/>
        <v>56.789327946925951</v>
      </c>
      <c r="AS89" s="5">
        <f t="shared" si="16"/>
        <v>252.00685489559487</v>
      </c>
      <c r="AT89" s="5">
        <f t="shared" si="17"/>
        <v>90.555955374827448</v>
      </c>
      <c r="AV89" s="5">
        <f t="shared" si="18"/>
        <v>462.62172986629741</v>
      </c>
      <c r="AW89" s="5">
        <f t="shared" si="19"/>
        <v>152.71724677619304</v>
      </c>
      <c r="AX89" s="5"/>
    </row>
    <row r="90" spans="42:54" x14ac:dyDescent="0.15">
      <c r="AP90" s="5">
        <f t="shared" si="14"/>
        <v>134.00137102404062</v>
      </c>
      <c r="AQ90" s="5">
        <f t="shared" si="15"/>
        <v>56.304444228466444</v>
      </c>
      <c r="AS90" s="5">
        <f t="shared" si="16"/>
        <v>253.94813217347127</v>
      </c>
      <c r="AT90" s="5">
        <f t="shared" si="17"/>
        <v>89.782762418364968</v>
      </c>
      <c r="AV90" s="5">
        <f t="shared" si="18"/>
        <v>465.89557883491943</v>
      </c>
      <c r="AW90" s="5">
        <f t="shared" si="19"/>
        <v>151.41330272249792</v>
      </c>
      <c r="AX90" s="5"/>
    </row>
    <row r="91" spans="42:54" x14ac:dyDescent="0.15">
      <c r="AP91" s="5">
        <f t="shared" si="14"/>
        <v>135.21878219830208</v>
      </c>
      <c r="AQ91" s="5">
        <f t="shared" si="15"/>
        <v>55.788788579382505</v>
      </c>
      <c r="AS91" s="5">
        <f t="shared" si="16"/>
        <v>255.88940945134766</v>
      </c>
      <c r="AT91" s="5">
        <f t="shared" si="17"/>
        <v>88.960500707663499</v>
      </c>
      <c r="AV91" s="5">
        <f t="shared" si="18"/>
        <v>469.16942780354145</v>
      </c>
      <c r="AW91" s="5">
        <f t="shared" si="19"/>
        <v>150.02660712563704</v>
      </c>
      <c r="AX91" s="5"/>
    </row>
    <row r="92" spans="42:54" x14ac:dyDescent="0.15">
      <c r="AP92" s="5">
        <f t="shared" si="14"/>
        <v>136.43619337256354</v>
      </c>
      <c r="AQ92" s="5">
        <f t="shared" si="15"/>
        <v>55.241499278161861</v>
      </c>
      <c r="AS92" s="5">
        <f t="shared" si="16"/>
        <v>257.83068672922406</v>
      </c>
      <c r="AT92" s="5">
        <f t="shared" si="17"/>
        <v>88.087796146257574</v>
      </c>
      <c r="AV92" s="5">
        <f t="shared" si="18"/>
        <v>472.44327677216347</v>
      </c>
      <c r="AW92" s="5">
        <f t="shared" si="19"/>
        <v>148.5548426534356</v>
      </c>
      <c r="AX92" s="5"/>
    </row>
    <row r="93" spans="42:54" x14ac:dyDescent="0.15">
      <c r="AP93" s="5">
        <f t="shared" si="14"/>
        <v>137.65360454682499</v>
      </c>
      <c r="AQ93" s="5">
        <f t="shared" si="15"/>
        <v>54.661626154998736</v>
      </c>
      <c r="AS93" s="5">
        <f t="shared" si="16"/>
        <v>259.77196400710045</v>
      </c>
      <c r="AT93" s="5">
        <f t="shared" si="17"/>
        <v>87.163133598510925</v>
      </c>
      <c r="AV93" s="5">
        <f t="shared" si="18"/>
        <v>475.71712574078549</v>
      </c>
      <c r="AW93" s="5">
        <f t="shared" si="19"/>
        <v>146.99545411952397</v>
      </c>
      <c r="AX93" s="5"/>
    </row>
    <row r="94" spans="42:54" x14ac:dyDescent="0.15">
      <c r="AP94" s="5">
        <f t="shared" si="14"/>
        <v>138.87101572108645</v>
      </c>
      <c r="AQ94" s="5">
        <f t="shared" si="15"/>
        <v>54.048120461160281</v>
      </c>
      <c r="AS94" s="5">
        <f t="shared" si="16"/>
        <v>261.71324128497685</v>
      </c>
      <c r="AT94" s="5">
        <f t="shared" si="17"/>
        <v>86.184840735363082</v>
      </c>
      <c r="AV94" s="5">
        <f t="shared" si="18"/>
        <v>478.99097470940751</v>
      </c>
      <c r="AW94" s="5">
        <f t="shared" si="19"/>
        <v>145.34562124014761</v>
      </c>
      <c r="AX94" s="5"/>
    </row>
    <row r="95" spans="42:54" x14ac:dyDescent="0.15">
      <c r="AP95" s="5">
        <f t="shared" si="14"/>
        <v>140.08842689534791</v>
      </c>
      <c r="AQ95" s="5">
        <f t="shared" si="15"/>
        <v>53.39982300462156</v>
      </c>
      <c r="AS95" s="5">
        <f t="shared" si="16"/>
        <v>263.65451856285324</v>
      </c>
      <c r="AT95" s="5">
        <f t="shared" si="17"/>
        <v>85.151069115476972</v>
      </c>
      <c r="AV95" s="5">
        <f t="shared" si="18"/>
        <v>482.26482367802953</v>
      </c>
      <c r="AW95" s="5">
        <f t="shared" si="19"/>
        <v>143.60222672864487</v>
      </c>
      <c r="AX95" s="5"/>
    </row>
    <row r="96" spans="42:54" x14ac:dyDescent="0.15">
      <c r="AP96" s="5">
        <f t="shared" si="14"/>
        <v>141.30583806960936</v>
      </c>
      <c r="AQ96" s="5">
        <f t="shared" si="15"/>
        <v>52.715450188073838</v>
      </c>
      <c r="AS96" s="5">
        <f t="shared" si="16"/>
        <v>265.59579584072964</v>
      </c>
      <c r="AT96" s="5">
        <f t="shared" si="17"/>
        <v>84.059771921522454</v>
      </c>
      <c r="AV96" s="5">
        <f t="shared" si="18"/>
        <v>485.53867264665155</v>
      </c>
      <c r="AW96" s="5">
        <f t="shared" si="19"/>
        <v>141.76181874900982</v>
      </c>
      <c r="AX96" s="5"/>
    </row>
    <row r="97" spans="42:50" x14ac:dyDescent="0.15">
      <c r="AP97" s="5">
        <f t="shared" si="14"/>
        <v>142.52324924387082</v>
      </c>
      <c r="AQ97" s="5">
        <f t="shared" si="15"/>
        <v>51.993577489948173</v>
      </c>
      <c r="AS97" s="5">
        <f t="shared" si="16"/>
        <v>267.53707311860603</v>
      </c>
      <c r="AT97" s="5">
        <f t="shared" si="17"/>
        <v>82.908677619105802</v>
      </c>
      <c r="AV97" s="5">
        <f t="shared" si="18"/>
        <v>488.81252161527357</v>
      </c>
      <c r="AW97" s="5">
        <f t="shared" si="19"/>
        <v>139.82056649323945</v>
      </c>
      <c r="AX97" s="5"/>
    </row>
    <row r="98" spans="42:50" x14ac:dyDescent="0.15">
      <c r="AP98" s="5">
        <f t="shared" si="14"/>
        <v>143.74066041813228</v>
      </c>
      <c r="AQ98" s="5">
        <f t="shared" si="15"/>
        <v>51.232619803605232</v>
      </c>
      <c r="AS98" s="5">
        <f t="shared" si="16"/>
        <v>269.47835039648243</v>
      </c>
      <c r="AT98" s="5">
        <f t="shared" si="17"/>
        <v>81.695258605748094</v>
      </c>
      <c r="AV98" s="5">
        <f t="shared" si="18"/>
        <v>492.08637058389559</v>
      </c>
      <c r="AW98" s="5">
        <f t="shared" si="19"/>
        <v>137.77420730969564</v>
      </c>
      <c r="AX98" s="5"/>
    </row>
    <row r="99" spans="42:50" x14ac:dyDescent="0.15">
      <c r="AP99" s="5">
        <f t="shared" si="14"/>
        <v>144.95807159239374</v>
      </c>
      <c r="AQ99" s="5">
        <f t="shared" si="15"/>
        <v>50.430807883116913</v>
      </c>
      <c r="AS99" s="5">
        <f t="shared" si="16"/>
        <v>271.41962767435882</v>
      </c>
      <c r="AT99" s="5">
        <f t="shared" si="17"/>
        <v>80.416693651455859</v>
      </c>
      <c r="AV99" s="5">
        <f t="shared" si="18"/>
        <v>495.36021955251761</v>
      </c>
      <c r="AW99" s="5">
        <f t="shared" si="19"/>
        <v>135.61798336135547</v>
      </c>
      <c r="AX99" s="5"/>
    </row>
    <row r="100" spans="42:50" x14ac:dyDescent="0.15">
      <c r="AP100" s="5">
        <f t="shared" si="14"/>
        <v>146.17548276665519</v>
      </c>
      <c r="AQ100" s="5">
        <f t="shared" si="15"/>
        <v>49.586159920006899</v>
      </c>
      <c r="AS100" s="5">
        <f t="shared" si="16"/>
        <v>273.36090495223522</v>
      </c>
      <c r="AT100" s="5">
        <f t="shared" si="17"/>
        <v>79.069822575145224</v>
      </c>
      <c r="AV100" s="5">
        <f t="shared" si="18"/>
        <v>498.63406852113962</v>
      </c>
      <c r="AW100" s="5">
        <f t="shared" si="19"/>
        <v>133.34656519028937</v>
      </c>
      <c r="AX100" s="5"/>
    </row>
    <row r="101" spans="42:50" x14ac:dyDescent="0.15">
      <c r="AP101" s="5">
        <f t="shared" si="14"/>
        <v>147.39289394091665</v>
      </c>
      <c r="AQ101" s="5">
        <f t="shared" si="15"/>
        <v>48.696446970458901</v>
      </c>
      <c r="AS101" s="5">
        <f t="shared" si="16"/>
        <v>275.30218223011161</v>
      </c>
      <c r="AT101" s="5">
        <f t="shared" si="17"/>
        <v>77.651091115055124</v>
      </c>
      <c r="AV101" s="5">
        <f t="shared" si="18"/>
        <v>501.90791748976164</v>
      </c>
      <c r="AW101" s="5">
        <f t="shared" si="19"/>
        <v>130.95395874488329</v>
      </c>
      <c r="AX101" s="5"/>
    </row>
    <row r="102" spans="42:50" x14ac:dyDescent="0.15">
      <c r="AP102" s="5">
        <f t="shared" si="14"/>
        <v>148.61030511517811</v>
      </c>
      <c r="AQ102" s="5">
        <f t="shared" si="15"/>
        <v>47.759150532086522</v>
      </c>
      <c r="AS102" s="5">
        <f t="shared" si="16"/>
        <v>277.24345950798801</v>
      </c>
      <c r="AT102" s="5">
        <f t="shared" si="17"/>
        <v>76.156483280893696</v>
      </c>
      <c r="AV102" s="5">
        <f t="shared" si="18"/>
        <v>505.18176645838366</v>
      </c>
      <c r="AW102" s="5">
        <f t="shared" si="19"/>
        <v>128.43339129574679</v>
      </c>
      <c r="AX102" s="5"/>
    </row>
    <row r="103" spans="42:50" x14ac:dyDescent="0.15">
      <c r="AP103" s="5">
        <f t="shared" si="14"/>
        <v>149.82771628943956</v>
      </c>
      <c r="AQ103" s="5">
        <f t="shared" si="15"/>
        <v>46.771409981011388</v>
      </c>
      <c r="AS103" s="5">
        <f t="shared" si="16"/>
        <v>279.1847367858644</v>
      </c>
      <c r="AT103" s="5">
        <f t="shared" si="17"/>
        <v>74.581437537287314</v>
      </c>
      <c r="AV103" s="5">
        <f t="shared" si="18"/>
        <v>508.45561542700568</v>
      </c>
      <c r="AW103" s="5">
        <f t="shared" si="19"/>
        <v>125.77717008407181</v>
      </c>
      <c r="AX103" s="5"/>
    </row>
    <row r="104" spans="42:50" x14ac:dyDescent="0.15">
      <c r="AP104" s="5">
        <f t="shared" si="14"/>
        <v>151.04512746370102</v>
      </c>
      <c r="AQ104" s="5">
        <f t="shared" si="15"/>
        <v>45.729956743285562</v>
      </c>
      <c r="AS104" s="5">
        <f t="shared" si="16"/>
        <v>281.1260140637408</v>
      </c>
      <c r="AT104" s="5">
        <f t="shared" si="17"/>
        <v>72.920741833886609</v>
      </c>
      <c r="AV104" s="5">
        <f t="shared" si="18"/>
        <v>511.7294643956277</v>
      </c>
      <c r="AW104" s="5">
        <f t="shared" si="19"/>
        <v>122.9765052961335</v>
      </c>
      <c r="AX104" s="5"/>
    </row>
    <row r="105" spans="42:50" x14ac:dyDescent="0.15">
      <c r="AP105" s="5">
        <f t="shared" si="14"/>
        <v>152.26253863796248</v>
      </c>
      <c r="AQ105" s="5">
        <f t="shared" si="15"/>
        <v>44.631030863506318</v>
      </c>
      <c r="AS105" s="5">
        <f t="shared" si="16"/>
        <v>283.06729134161719</v>
      </c>
      <c r="AT105" s="5">
        <f t="shared" si="17"/>
        <v>71.168400566130444</v>
      </c>
      <c r="AV105" s="5">
        <f t="shared" si="18"/>
        <v>515.00331336424972</v>
      </c>
      <c r="AW105" s="5">
        <f t="shared" si="19"/>
        <v>120.02128570051097</v>
      </c>
      <c r="AX105" s="5"/>
    </row>
    <row r="106" spans="42:50" x14ac:dyDescent="0.15">
      <c r="AP106" s="5">
        <f t="shared" si="14"/>
        <v>153.47994981222394</v>
      </c>
      <c r="AQ106" s="5">
        <f t="shared" si="15"/>
        <v>43.470273845483241</v>
      </c>
      <c r="AS106" s="5">
        <f t="shared" si="16"/>
        <v>285.00856861949359</v>
      </c>
      <c r="AT106" s="5">
        <f t="shared" si="17"/>
        <v>69.317463699553016</v>
      </c>
      <c r="AV106" s="5">
        <f t="shared" si="18"/>
        <v>518.27716233287174</v>
      </c>
      <c r="AW106" s="5">
        <f t="shared" si="19"/>
        <v>116.8997904763679</v>
      </c>
      <c r="AX106" s="5"/>
    </row>
    <row r="107" spans="42:50" x14ac:dyDescent="0.15">
      <c r="AP107" s="5">
        <f t="shared" si="14"/>
        <v>154.69736098648539</v>
      </c>
      <c r="AQ107" s="5">
        <f t="shared" si="15"/>
        <v>42.2425889420727</v>
      </c>
      <c r="AS107" s="5">
        <f t="shared" si="16"/>
        <v>286.94984589736998</v>
      </c>
      <c r="AT107" s="5">
        <f t="shared" si="17"/>
        <v>67.359803988709075</v>
      </c>
      <c r="AV107" s="5">
        <f t="shared" si="18"/>
        <v>521.55101130149376</v>
      </c>
      <c r="AW107" s="5">
        <f t="shared" si="19"/>
        <v>113.59831350638552</v>
      </c>
      <c r="AX107" s="5"/>
    </row>
    <row r="108" spans="42:50" x14ac:dyDescent="0.15">
      <c r="AP108" s="5">
        <f t="shared" si="14"/>
        <v>155.91477216074685</v>
      </c>
      <c r="AQ108" s="5">
        <f t="shared" si="15"/>
        <v>40.941955900055717</v>
      </c>
      <c r="AS108" s="5">
        <f t="shared" si="16"/>
        <v>288.89112317524638</v>
      </c>
      <c r="AT108" s="5">
        <f t="shared" si="17"/>
        <v>65.285821570357555</v>
      </c>
      <c r="AV108" s="5">
        <f t="shared" si="18"/>
        <v>524.82486027011578</v>
      </c>
      <c r="AW108" s="5">
        <f t="shared" si="19"/>
        <v>110.10066519069126</v>
      </c>
      <c r="AX108" s="5"/>
    </row>
    <row r="109" spans="42:50" x14ac:dyDescent="0.15">
      <c r="AP109" s="5">
        <f t="shared" si="14"/>
        <v>157.13218333500831</v>
      </c>
      <c r="AQ109" s="5">
        <f t="shared" si="15"/>
        <v>39.56118053573298</v>
      </c>
      <c r="AS109" s="5">
        <f t="shared" si="16"/>
        <v>290.83240045312277</v>
      </c>
      <c r="AT109" s="5">
        <f t="shared" si="17"/>
        <v>63.084044638059027</v>
      </c>
      <c r="AV109" s="5">
        <f t="shared" si="18"/>
        <v>528.0987092387378</v>
      </c>
      <c r="AW109" s="5">
        <f t="shared" si="19"/>
        <v>106.38749900825587</v>
      </c>
      <c r="AX109" s="5"/>
    </row>
    <row r="110" spans="42:50" x14ac:dyDescent="0.15">
      <c r="AP110" s="5">
        <f t="shared" si="14"/>
        <v>158.34959450926976</v>
      </c>
      <c r="AQ110" s="5">
        <f t="shared" si="15"/>
        <v>38.091548641466076</v>
      </c>
      <c r="AS110" s="5">
        <f t="shared" si="16"/>
        <v>292.77367773099917</v>
      </c>
      <c r="AT110" s="5">
        <f t="shared" si="17"/>
        <v>60.740577563417077</v>
      </c>
      <c r="AV110" s="5">
        <f t="shared" si="18"/>
        <v>531.37255820735982</v>
      </c>
      <c r="AW110" s="5">
        <f t="shared" si="19"/>
        <v>102.43538080610574</v>
      </c>
      <c r="AX110" s="5"/>
    </row>
    <row r="111" spans="42:50" x14ac:dyDescent="0.15">
      <c r="AP111" s="5">
        <f t="shared" si="14"/>
        <v>159.56700568353122</v>
      </c>
      <c r="AQ111" s="5">
        <f t="shared" si="15"/>
        <v>36.522335227844621</v>
      </c>
      <c r="AS111" s="5">
        <f t="shared" si="16"/>
        <v>294.71495500887556</v>
      </c>
      <c r="AT111" s="5">
        <f t="shared" si="17"/>
        <v>58.238318336290824</v>
      </c>
      <c r="AV111" s="5">
        <f t="shared" si="18"/>
        <v>534.64640717598184</v>
      </c>
      <c r="AW111" s="5">
        <f t="shared" si="19"/>
        <v>98.21546905866434</v>
      </c>
      <c r="AX111" s="5"/>
    </row>
    <row r="112" spans="42:50" x14ac:dyDescent="0.15">
      <c r="AP112" s="5">
        <f t="shared" si="14"/>
        <v>160.78441685779268</v>
      </c>
      <c r="AQ112" s="5">
        <f t="shared" si="15"/>
        <v>34.840087301132179</v>
      </c>
      <c r="AS112" s="5">
        <f t="shared" si="16"/>
        <v>296.65623228675196</v>
      </c>
      <c r="AT112" s="5">
        <f t="shared" si="17"/>
        <v>55.555814885587026</v>
      </c>
      <c r="AV112" s="5">
        <f t="shared" si="18"/>
        <v>537.92025614460385</v>
      </c>
      <c r="AW112" s="5">
        <f t="shared" si="19"/>
        <v>93.691586120613394</v>
      </c>
      <c r="AX112" s="5"/>
    </row>
    <row r="113" spans="42:50" x14ac:dyDescent="0.15">
      <c r="AP113" s="5">
        <f t="shared" si="14"/>
        <v>162.00182803205414</v>
      </c>
      <c r="AQ113" s="5">
        <f t="shared" si="15"/>
        <v>33.027537235941914</v>
      </c>
      <c r="AS113" s="5">
        <f t="shared" si="16"/>
        <v>298.59750956462835</v>
      </c>
      <c r="AT113" s="5">
        <f t="shared" si="17"/>
        <v>52.665532349202351</v>
      </c>
      <c r="AV113" s="5">
        <f t="shared" si="18"/>
        <v>541.19410511322587</v>
      </c>
      <c r="AW113" s="5">
        <f t="shared" si="19"/>
        <v>88.817296080439689</v>
      </c>
      <c r="AX113" s="5"/>
    </row>
    <row r="114" spans="42:50" x14ac:dyDescent="0.15">
      <c r="AP114" s="5">
        <f t="shared" si="14"/>
        <v>163.21923920631559</v>
      </c>
      <c r="AQ114" s="5">
        <f t="shared" si="15"/>
        <v>31.061882889775276</v>
      </c>
      <c r="AS114" s="5">
        <f t="shared" si="16"/>
        <v>300.53878684250475</v>
      </c>
      <c r="AT114" s="5">
        <f t="shared" si="17"/>
        <v>49.531110553963423</v>
      </c>
      <c r="AV114" s="5">
        <f t="shared" si="18"/>
        <v>544.46795408184789</v>
      </c>
      <c r="AW114" s="5">
        <f t="shared" si="19"/>
        <v>83.531279663045765</v>
      </c>
      <c r="AX114" s="5"/>
    </row>
    <row r="115" spans="42:50" x14ac:dyDescent="0.15">
      <c r="AP115" s="5">
        <f t="shared" si="14"/>
        <v>164.43665038057705</v>
      </c>
      <c r="AQ115" s="5">
        <f t="shared" si="15"/>
        <v>28.911913487527336</v>
      </c>
      <c r="AS115" s="5">
        <f t="shared" si="16"/>
        <v>302.48006412038114</v>
      </c>
      <c r="AT115" s="5">
        <f t="shared" si="17"/>
        <v>46.102780966594807</v>
      </c>
      <c r="AV115" s="5">
        <f t="shared" si="18"/>
        <v>547.74180305046991</v>
      </c>
      <c r="AW115" s="5">
        <f t="shared" si="19"/>
        <v>77.749605189433225</v>
      </c>
      <c r="AX115" s="5"/>
    </row>
    <row r="116" spans="42:50" x14ac:dyDescent="0.15">
      <c r="AP116" s="5">
        <f t="shared" si="14"/>
        <v>165.65406155483851</v>
      </c>
      <c r="AQ116" s="5">
        <f t="shared" si="15"/>
        <v>26.532861406715693</v>
      </c>
      <c r="AS116" s="5">
        <f t="shared" si="16"/>
        <v>304.42134139825754</v>
      </c>
      <c r="AT116" s="5">
        <f t="shared" si="17"/>
        <v>42.309157378273177</v>
      </c>
      <c r="AV116" s="5">
        <f t="shared" si="18"/>
        <v>551.01565201909193</v>
      </c>
      <c r="AW116" s="5">
        <f t="shared" si="19"/>
        <v>71.351884053196684</v>
      </c>
      <c r="AX116" s="5"/>
    </row>
    <row r="117" spans="42:50" x14ac:dyDescent="0.15">
      <c r="AP117" s="5">
        <f t="shared" si="14"/>
        <v>166.87147272909996</v>
      </c>
      <c r="AQ117" s="5">
        <f t="shared" si="15"/>
        <v>23.856289472825978</v>
      </c>
      <c r="AS117" s="5">
        <f t="shared" si="16"/>
        <v>306.36261867613393</v>
      </c>
      <c r="AT117" s="5">
        <f t="shared" si="17"/>
        <v>38.041110240448553</v>
      </c>
      <c r="AV117" s="5">
        <f t="shared" si="18"/>
        <v>554.28950098771395</v>
      </c>
      <c r="AW117" s="5">
        <f t="shared" si="19"/>
        <v>64.154075744493539</v>
      </c>
      <c r="AX117" s="5"/>
    </row>
    <row r="118" spans="42:50" x14ac:dyDescent="0.15">
      <c r="AP118" s="5">
        <f t="shared" si="14"/>
        <v>168.08888390336142</v>
      </c>
      <c r="AQ118" s="5">
        <f>SQRT(radius1^2-(ABS(sigmaav1-AP118)^2))</f>
        <v>20.767478914401693</v>
      </c>
      <c r="AS118" s="5">
        <f t="shared" si="16"/>
        <v>308.30389595401033</v>
      </c>
      <c r="AT118" s="5">
        <f>SQRT(radius2^2-(ABS(sigmaav2-AS118)^2))</f>
        <v>33.115709620257789</v>
      </c>
      <c r="AV118" s="5">
        <f t="shared" si="18"/>
        <v>557.56334995633597</v>
      </c>
      <c r="AW118" s="5">
        <f>SQRT(radius3^2-(ABS(sigmaav3-AV118)^2))</f>
        <v>55.847679783325887</v>
      </c>
      <c r="AX118" s="5"/>
    </row>
    <row r="119" spans="42:50" x14ac:dyDescent="0.15">
      <c r="AP119" s="5">
        <f t="shared" si="14"/>
        <v>169.30629507762288</v>
      </c>
      <c r="AQ119" s="5">
        <f>SQRT(radius1^2-(ABS(sigmaav1-AP119)^2))</f>
        <v>17.043756439662502</v>
      </c>
      <c r="AS119" s="5">
        <f t="shared" si="16"/>
        <v>310.24517323188672</v>
      </c>
      <c r="AT119" s="5">
        <f>SQRT(radius2^2-(ABS(sigmaav2-AS119)^2))</f>
        <v>27.17788189026713</v>
      </c>
      <c r="AV119" s="5">
        <f t="shared" si="18"/>
        <v>560.83719892495799</v>
      </c>
      <c r="AW119" s="5">
        <f>SQRT(radius3^2-(ABS(sigmaav3-AV119)^2))</f>
        <v>45.833885560717043</v>
      </c>
      <c r="AX119" s="5"/>
    </row>
    <row r="120" spans="42:50" x14ac:dyDescent="0.15">
      <c r="AP120" s="5">
        <f t="shared" si="14"/>
        <v>170.52370625188433</v>
      </c>
      <c r="AQ120" s="5">
        <f>SQRT(radius1^2-(ABS(sigmaav1-AP120)^2))</f>
        <v>12.113088241836666</v>
      </c>
      <c r="AS120" s="5">
        <f t="shared" si="16"/>
        <v>312.18645050976312</v>
      </c>
      <c r="AT120" s="5">
        <f>SQRT(radius2^2-(ABS(sigmaav2-AS120)^2))</f>
        <v>19.315465034272108</v>
      </c>
      <c r="AV120" s="5">
        <f t="shared" si="18"/>
        <v>564.11104789358001</v>
      </c>
      <c r="AW120" s="5">
        <f>SQRT(radius3^2-(ABS(sigmaav3-AV120)^2))</f>
        <v>32.574385947646235</v>
      </c>
      <c r="AX120" s="5"/>
    </row>
    <row r="121" spans="42:50" x14ac:dyDescent="0.15">
      <c r="AP121" s="5">
        <f t="shared" si="14"/>
        <v>171.74111742614579</v>
      </c>
      <c r="AQ121" s="5">
        <f>0</f>
        <v>0</v>
      </c>
      <c r="AS121" s="5">
        <f t="shared" si="16"/>
        <v>314.12772778763951</v>
      </c>
      <c r="AT121" s="5">
        <f>0</f>
        <v>0</v>
      </c>
      <c r="AV121" s="5">
        <f t="shared" si="18"/>
        <v>567.38489686220203</v>
      </c>
      <c r="AW121" s="5">
        <v>0</v>
      </c>
      <c r="AX121" s="5"/>
    </row>
  </sheetData>
  <mergeCells count="8">
    <mergeCell ref="AK20:AM20"/>
    <mergeCell ref="C32:F32"/>
    <mergeCell ref="AR1:AU1"/>
    <mergeCell ref="AZ60:BE60"/>
    <mergeCell ref="AP19:AQ19"/>
    <mergeCell ref="AS19:AT19"/>
    <mergeCell ref="AV19:AW19"/>
    <mergeCell ref="BB20:BC20"/>
  </mergeCells>
  <phoneticPr fontId="1" type="noConversion"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8A40C-C350-594C-B91C-52A6C4165C37}">
  <sheetPr>
    <tabColor theme="3" tint="0.59999389629810485"/>
  </sheetPr>
  <dimension ref="D11:I39"/>
  <sheetViews>
    <sheetView workbookViewId="0">
      <selection activeCell="P10" sqref="P10"/>
    </sheetView>
  </sheetViews>
  <sheetFormatPr baseColWidth="10" defaultColWidth="9.1640625" defaultRowHeight="13" x14ac:dyDescent="0.15"/>
  <cols>
    <col min="1" max="16384" width="9.1640625" style="78"/>
  </cols>
  <sheetData>
    <row r="11" spans="4:9" ht="14" x14ac:dyDescent="0.15">
      <c r="D11" s="77" t="s">
        <v>55</v>
      </c>
      <c r="E11" s="77"/>
      <c r="F11" s="77"/>
      <c r="G11" s="77"/>
      <c r="H11" s="77"/>
      <c r="I11" s="77"/>
    </row>
    <row r="12" spans="4:9" ht="15" x14ac:dyDescent="0.15">
      <c r="D12" s="79" t="s">
        <v>56</v>
      </c>
      <c r="E12" s="77"/>
      <c r="F12" s="77"/>
      <c r="G12" s="77"/>
      <c r="H12" s="77"/>
      <c r="I12" s="77"/>
    </row>
    <row r="13" spans="4:9" ht="14" x14ac:dyDescent="0.15">
      <c r="D13" s="77"/>
      <c r="E13" s="77"/>
      <c r="F13" s="77"/>
      <c r="G13" s="77"/>
      <c r="H13" s="77"/>
      <c r="I13" s="77"/>
    </row>
    <row r="14" spans="4:9" ht="14" x14ac:dyDescent="0.15">
      <c r="D14" s="77" t="s">
        <v>57</v>
      </c>
      <c r="E14" s="77"/>
      <c r="F14" s="77"/>
      <c r="G14" s="77"/>
      <c r="H14" s="77"/>
      <c r="I14" s="77"/>
    </row>
    <row r="15" spans="4:9" ht="14" x14ac:dyDescent="0.15">
      <c r="D15" s="77"/>
      <c r="E15" s="77"/>
      <c r="F15" s="77"/>
      <c r="G15" s="77"/>
      <c r="H15" s="77"/>
      <c r="I15" s="77"/>
    </row>
    <row r="16" spans="4:9" ht="14" x14ac:dyDescent="0.15">
      <c r="D16" s="77" t="s">
        <v>58</v>
      </c>
      <c r="E16" s="77"/>
      <c r="F16" s="77"/>
      <c r="G16" s="77"/>
      <c r="H16" s="77"/>
      <c r="I16" s="77"/>
    </row>
    <row r="17" spans="4:9" ht="14" x14ac:dyDescent="0.15">
      <c r="D17" s="77"/>
      <c r="E17" s="77"/>
      <c r="F17" s="77"/>
      <c r="G17" s="77"/>
      <c r="H17" s="77"/>
      <c r="I17" s="77"/>
    </row>
    <row r="18" spans="4:9" ht="14" x14ac:dyDescent="0.15">
      <c r="D18" s="77" t="s">
        <v>18</v>
      </c>
      <c r="E18" s="77"/>
      <c r="F18" s="77"/>
      <c r="G18" s="77"/>
      <c r="H18" s="77"/>
      <c r="I18" s="77"/>
    </row>
    <row r="19" spans="4:9" ht="14" x14ac:dyDescent="0.15">
      <c r="D19" s="80" t="s">
        <v>61</v>
      </c>
      <c r="E19" s="80"/>
      <c r="F19" s="80"/>
      <c r="G19" s="80"/>
      <c r="H19" s="77"/>
      <c r="I19" s="77"/>
    </row>
    <row r="20" spans="4:9" ht="14" x14ac:dyDescent="0.15">
      <c r="D20" s="77"/>
      <c r="E20" s="77"/>
      <c r="F20" s="77"/>
      <c r="G20" s="77"/>
      <c r="H20" s="77"/>
      <c r="I20" s="77"/>
    </row>
    <row r="21" spans="4:9" ht="14" x14ac:dyDescent="0.15">
      <c r="D21" s="77"/>
      <c r="E21" s="77"/>
      <c r="F21" s="77"/>
      <c r="G21" s="77"/>
      <c r="H21" s="77"/>
      <c r="I21" s="77"/>
    </row>
    <row r="22" spans="4:9" ht="14" x14ac:dyDescent="0.15">
      <c r="D22" s="77"/>
      <c r="E22" s="77"/>
      <c r="F22" s="77"/>
      <c r="G22" s="77"/>
      <c r="H22" s="77"/>
      <c r="I22" s="77"/>
    </row>
    <row r="23" spans="4:9" ht="14" x14ac:dyDescent="0.15">
      <c r="D23" s="77"/>
      <c r="E23" s="77"/>
      <c r="F23" s="77"/>
      <c r="G23" s="77"/>
      <c r="H23" s="77"/>
      <c r="I23" s="77"/>
    </row>
    <row r="24" spans="4:9" ht="14" x14ac:dyDescent="0.15">
      <c r="D24" s="77" t="s">
        <v>19</v>
      </c>
      <c r="E24" s="77"/>
      <c r="F24" s="77"/>
      <c r="G24" s="77"/>
      <c r="H24" s="77"/>
      <c r="I24" s="77"/>
    </row>
    <row r="25" spans="4:9" ht="14" x14ac:dyDescent="0.15">
      <c r="D25" s="80" t="s">
        <v>20</v>
      </c>
      <c r="E25" s="80"/>
      <c r="F25" s="80"/>
      <c r="G25" s="80"/>
      <c r="H25" s="77"/>
      <c r="I25" s="77"/>
    </row>
    <row r="38" spans="4:6" ht="14" x14ac:dyDescent="0.15">
      <c r="D38" s="77" t="s">
        <v>53</v>
      </c>
    </row>
    <row r="39" spans="4:6" ht="14" x14ac:dyDescent="0.15">
      <c r="D39" s="71" t="s">
        <v>54</v>
      </c>
      <c r="E39" s="71"/>
      <c r="F39" s="71"/>
    </row>
  </sheetData>
  <mergeCells count="3">
    <mergeCell ref="D19:G19"/>
    <mergeCell ref="D25:G25"/>
    <mergeCell ref="D39:F39"/>
  </mergeCells>
  <hyperlinks>
    <hyperlink ref="D25" r:id="rId1" xr:uid="{51A7A73E-9969-E440-881C-AC1BB1793933}"/>
    <hyperlink ref="D39" r:id="rId2" display="http://www.profiansmith.com/" xr:uid="{54D1341D-74D8-8443-BAB3-60AC454490CE}"/>
    <hyperlink ref="D19" r:id="rId3" xr:uid="{22357066-62FE-9247-8497-DBEA3FF7CC0E}"/>
  </hyperlinks>
  <pageMargins left="0.75" right="0.75" top="1" bottom="1" header="0.5" footer="0.5"/>
  <pageSetup paperSize="9" orientation="portrait" horizontalDpi="1200" verticalDpi="1200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6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23</vt:i4>
      </vt:variant>
    </vt:vector>
  </HeadingPairs>
  <TitlesOfParts>
    <vt:vector size="27" baseType="lpstr">
      <vt:lpstr>Intro</vt:lpstr>
      <vt:lpstr>Data</vt:lpstr>
      <vt:lpstr>About...</vt:lpstr>
      <vt:lpstr>Mohr circles</vt:lpstr>
      <vt:lpstr>cohesion</vt:lpstr>
      <vt:lpstr>CSA</vt:lpstr>
      <vt:lpstr>deformation</vt:lpstr>
      <vt:lpstr>diameter</vt:lpstr>
      <vt:lpstr>length</vt:lpstr>
      <vt:lpstr>phi</vt:lpstr>
      <vt:lpstr>radius</vt:lpstr>
      <vt:lpstr>radius1</vt:lpstr>
      <vt:lpstr>radius2</vt:lpstr>
      <vt:lpstr>radius3</vt:lpstr>
      <vt:lpstr>sigma1</vt:lpstr>
      <vt:lpstr>sigma1_1</vt:lpstr>
      <vt:lpstr>sigma1_2</vt:lpstr>
      <vt:lpstr>sigma1_3</vt:lpstr>
      <vt:lpstr>sigma3</vt:lpstr>
      <vt:lpstr>sigma3_1</vt:lpstr>
      <vt:lpstr>sigma3_2</vt:lpstr>
      <vt:lpstr>sigma3_3</vt:lpstr>
      <vt:lpstr>sigmaav</vt:lpstr>
      <vt:lpstr>sigmaav1</vt:lpstr>
      <vt:lpstr>sigmaav2</vt:lpstr>
      <vt:lpstr>sigmaav3</vt:lpstr>
      <vt:lpstr>volume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Elements of Soil Mechanics, 10th Edition</dc:title>
  <dc:subject/>
  <dc:creator>Ian Smith</dc:creator>
  <cp:keywords/>
  <dc:description/>
  <cp:lastModifiedBy>Smith, Ian</cp:lastModifiedBy>
  <cp:lastPrinted>2005-11-21T10:53:44Z</cp:lastPrinted>
  <dcterms:created xsi:type="dcterms:W3CDTF">2005-10-15T20:15:42Z</dcterms:created>
  <dcterms:modified xsi:type="dcterms:W3CDTF">2021-06-16T10:17:07Z</dcterms:modified>
  <cp:category/>
</cp:coreProperties>
</file>