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ate1904="1"/>
  <mc:AlternateContent xmlns:mc="http://schemas.openxmlformats.org/markup-compatibility/2006">
    <mc:Choice Requires="x15">
      <x15ac:absPath xmlns:x15ac="http://schemas.microsoft.com/office/spreadsheetml/2010/11/ac" url="G:\GOLF SHOP\MEMBER EVENTS\2023 Member Events\Hangar One\"/>
    </mc:Choice>
  </mc:AlternateContent>
  <xr:revisionPtr revIDLastSave="0" documentId="8_{D2A6A799-5803-4272-9E42-141F36DCE76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 1" sheetId="1" r:id="rId1"/>
    <sheet name="Pag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1" l="1"/>
  <c r="Q36" i="1"/>
  <c r="P44" i="1"/>
  <c r="Q40" i="1"/>
  <c r="P40" i="1"/>
  <c r="P7" i="1"/>
  <c r="P8" i="1"/>
  <c r="P6" i="1"/>
  <c r="P5" i="1"/>
  <c r="P3" i="1"/>
  <c r="O35" i="1"/>
  <c r="O36" i="1"/>
  <c r="O30" i="1"/>
  <c r="O13" i="1"/>
  <c r="Q44" i="1" l="1"/>
  <c r="P11" i="1"/>
  <c r="O33" i="1"/>
  <c r="O11" i="1"/>
  <c r="O23" i="1"/>
  <c r="O31" i="1"/>
  <c r="N40" i="1"/>
  <c r="M40" i="1"/>
  <c r="L22" i="1"/>
  <c r="L8" i="1"/>
  <c r="O40" i="1" l="1"/>
  <c r="O44" i="1"/>
  <c r="N11" i="1"/>
  <c r="N44" i="1" s="1"/>
  <c r="L11" i="1"/>
  <c r="M11" i="1"/>
  <c r="M44" i="1" l="1"/>
  <c r="J35" i="1"/>
  <c r="J33" i="1"/>
  <c r="J30" i="1"/>
  <c r="J22" i="1"/>
  <c r="J27" i="1"/>
  <c r="J26" i="1"/>
  <c r="J25" i="1"/>
  <c r="J24" i="1"/>
  <c r="J21" i="1"/>
  <c r="J16" i="1"/>
  <c r="J13" i="1"/>
  <c r="J11" i="1"/>
  <c r="K11" i="1" l="1"/>
  <c r="K40" i="1" l="1"/>
  <c r="K44" i="1" s="1"/>
  <c r="J40" i="1" l="1"/>
  <c r="J44" i="1" s="1"/>
  <c r="I5" i="1"/>
  <c r="I6" i="1"/>
  <c r="I7" i="1"/>
  <c r="I3" i="1"/>
  <c r="I17" i="1" l="1"/>
  <c r="I19" i="1"/>
  <c r="I14" i="1"/>
  <c r="I8" i="1"/>
  <c r="I10" i="1"/>
  <c r="I11" i="1" l="1"/>
  <c r="F11" i="1" s="1"/>
  <c r="I40" i="1"/>
  <c r="F18" i="1"/>
  <c r="I44" i="1" l="1"/>
  <c r="F33" i="1"/>
  <c r="H32" i="1" l="1"/>
  <c r="H14" i="1"/>
  <c r="F30" i="1"/>
  <c r="D40" i="1" l="1"/>
  <c r="H33" i="1" l="1"/>
  <c r="H30" i="1"/>
  <c r="H29" i="1"/>
  <c r="H27" i="1"/>
  <c r="H26" i="1"/>
  <c r="H25" i="1"/>
  <c r="H24" i="1"/>
  <c r="H21" i="1"/>
  <c r="H19" i="1"/>
  <c r="H18" i="1"/>
  <c r="H17" i="1"/>
  <c r="H16" i="1"/>
  <c r="H13" i="1"/>
  <c r="H10" i="1"/>
  <c r="H8" i="1"/>
  <c r="F40" i="1"/>
  <c r="F44" i="1" s="1"/>
  <c r="H40" i="1" l="1"/>
  <c r="D7" i="1"/>
  <c r="H7" i="1" s="1"/>
  <c r="D6" i="1"/>
  <c r="D5" i="1"/>
  <c r="H5" i="1" s="1"/>
  <c r="D3" i="1"/>
  <c r="H3" i="1" l="1"/>
  <c r="D11" i="1"/>
  <c r="H6" i="1"/>
  <c r="D44" i="1" l="1"/>
  <c r="H44" i="1" s="1"/>
  <c r="H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Jonathan Ezzi</author>
    <author>Michael Koenig</author>
    <author>Ethan Roush</author>
  </authors>
  <commentList>
    <comment ref="O13" authorId="0" shapeId="0" xr:uid="{BFDF0A9C-D705-437A-9650-FB843BA07CC3}">
      <text>
        <r>
          <rPr>
            <b/>
            <sz val="9"/>
            <color indexed="81"/>
            <rFont val="Tahoma"/>
            <family val="2"/>
          </rPr>
          <t>Jonathan Ezzi:</t>
        </r>
        <r>
          <rPr>
            <sz val="9"/>
            <color indexed="81"/>
            <rFont val="Tahoma"/>
            <family val="2"/>
          </rPr>
          <t xml:space="preserve">
$53.23 Fastsigns
$500 Alpha Graphics
</t>
        </r>
      </text>
    </comment>
    <comment ref="O16" authorId="0" shapeId="0" xr:uid="{A97C144F-07FB-4F48-A93C-9D316A6D10FC}">
      <text>
        <r>
          <rPr>
            <b/>
            <sz val="9"/>
            <color indexed="81"/>
            <rFont val="Tahoma"/>
            <family val="2"/>
          </rPr>
          <t>Jonathan Ezzi:</t>
        </r>
        <r>
          <rPr>
            <sz val="9"/>
            <color indexed="81"/>
            <rFont val="Tahoma"/>
            <family val="2"/>
          </rPr>
          <t xml:space="preserve">
$371.05 - TeeShirts</t>
        </r>
      </text>
    </comment>
    <comment ref="O17" authorId="0" shapeId="0" xr:uid="{C3653528-1276-43DE-A890-29DF5118C355}">
      <text>
        <r>
          <rPr>
            <b/>
            <sz val="9"/>
            <color indexed="81"/>
            <rFont val="Tahoma"/>
            <family val="2"/>
          </rPr>
          <t>Jonathan Ezzi:</t>
        </r>
        <r>
          <rPr>
            <sz val="9"/>
            <color indexed="81"/>
            <rFont val="Tahoma"/>
            <family val="2"/>
          </rPr>
          <t xml:space="preserve">
Big Hawaiian $1720</t>
        </r>
      </text>
    </comment>
    <comment ref="Q18" authorId="1" shapeId="0" xr:uid="{4DCF3F65-40AA-4473-BC8F-7805442DFEA5}">
      <text>
        <r>
          <rPr>
            <b/>
            <sz val="9"/>
            <color indexed="81"/>
            <rFont val="Tahoma"/>
            <family val="2"/>
          </rPr>
          <t>Michael Koenig:</t>
        </r>
        <r>
          <rPr>
            <sz val="9"/>
            <color indexed="81"/>
            <rFont val="Tahoma"/>
            <family val="2"/>
          </rPr>
          <t xml:space="preserve">
Donation to Gun Salute</t>
        </r>
      </text>
    </comment>
    <comment ref="O29" authorId="0" shapeId="0" xr:uid="{2BBD3703-A0F1-41E6-A502-60B4FD3F12CE}">
      <text>
        <r>
          <rPr>
            <b/>
            <sz val="9"/>
            <color indexed="81"/>
            <rFont val="Tahoma"/>
            <family val="2"/>
          </rPr>
          <t>Jonathan Ezzi:</t>
        </r>
        <r>
          <rPr>
            <sz val="9"/>
            <color indexed="81"/>
            <rFont val="Tahoma"/>
            <family val="2"/>
          </rPr>
          <t xml:space="preserve">
$4708 - Joseph Florist - Flowers and Decorations</t>
        </r>
      </text>
    </comment>
    <comment ref="Q29" authorId="1" shapeId="0" xr:uid="{143268CD-D064-4B09-805E-E36D154776B9}">
      <text>
        <r>
          <rPr>
            <b/>
            <sz val="9"/>
            <color indexed="81"/>
            <rFont val="Tahoma"/>
            <family val="2"/>
          </rPr>
          <t>Michael Koenig:</t>
        </r>
        <r>
          <rPr>
            <sz val="9"/>
            <color indexed="81"/>
            <rFont val="Tahoma"/>
            <family val="2"/>
          </rPr>
          <t xml:space="preserve">
Josephs &amp; Hollywood Sign</t>
        </r>
      </text>
    </comment>
    <comment ref="O30" authorId="0" shapeId="0" xr:uid="{CC3E8536-0F39-4FB6-9242-A4A573425065}">
      <text>
        <r>
          <rPr>
            <b/>
            <sz val="9"/>
            <color indexed="81"/>
            <rFont val="Tahoma"/>
            <family val="2"/>
          </rPr>
          <t>Jonathan Ezzi:</t>
        </r>
        <r>
          <rPr>
            <sz val="9"/>
            <color indexed="81"/>
            <rFont val="Tahoma"/>
            <family val="2"/>
          </rPr>
          <t xml:space="preserve">
$349.27 - Hangar Décor C.Paich Exp Report</t>
        </r>
      </text>
    </comment>
    <comment ref="O33" authorId="0" shapeId="0" xr:uid="{4B1163DC-107D-4AE1-9A02-47AB666D9C69}">
      <text>
        <r>
          <rPr>
            <b/>
            <sz val="9"/>
            <color indexed="81"/>
            <rFont val="Tahoma"/>
            <family val="2"/>
          </rPr>
          <t>Jonathan Ezzi:</t>
        </r>
        <r>
          <rPr>
            <sz val="9"/>
            <color indexed="81"/>
            <rFont val="Tahoma"/>
            <family val="2"/>
          </rPr>
          <t xml:space="preserve">
$500 - Fantastic Backdrops
</t>
        </r>
      </text>
    </comment>
    <comment ref="Q33" authorId="1" shapeId="0" xr:uid="{D4D5D738-E993-4F55-AC4E-3A54E0FF170A}">
      <text>
        <r>
          <rPr>
            <b/>
            <sz val="9"/>
            <color indexed="81"/>
            <rFont val="Tahoma"/>
            <family val="2"/>
          </rPr>
          <t>Michael Koenig:</t>
        </r>
        <r>
          <rPr>
            <sz val="9"/>
            <color indexed="81"/>
            <rFont val="Tahoma"/>
            <family val="2"/>
          </rPr>
          <t xml:space="preserve">
$1,470.00 - Covered Affairs (linens, chairs)</t>
        </r>
      </text>
    </comment>
    <comment ref="O34" authorId="0" shapeId="0" xr:uid="{5492C865-18BE-4699-83C9-62ED925C714D}">
      <text>
        <r>
          <rPr>
            <b/>
            <sz val="9"/>
            <color indexed="81"/>
            <rFont val="Tahoma"/>
            <family val="2"/>
          </rPr>
          <t>Jonathan Ezzi:</t>
        </r>
        <r>
          <rPr>
            <sz val="9"/>
            <color indexed="81"/>
            <rFont val="Tahoma"/>
            <family val="2"/>
          </rPr>
          <t xml:space="preserve">
House of Rental (Tables) - $552</t>
        </r>
      </text>
    </comment>
    <comment ref="O35" authorId="0" shapeId="0" xr:uid="{D041F873-45DF-4FF7-96AC-244F68E75061}">
      <text>
        <r>
          <rPr>
            <b/>
            <sz val="9"/>
            <color indexed="81"/>
            <rFont val="Tahoma"/>
            <family val="2"/>
          </rPr>
          <t>Jonathan Ezzi:</t>
        </r>
        <r>
          <rPr>
            <sz val="9"/>
            <color indexed="81"/>
            <rFont val="Tahoma"/>
            <family val="2"/>
          </rPr>
          <t xml:space="preserve">
$245.58 - Little Liquor BTls
$340.86 - Michael Exp Report
$212.06 - Tikki Glasses CP Exp
$25.21 - CP Exp Givaways</t>
        </r>
      </text>
    </comment>
    <comment ref="O36" authorId="2" shapeId="0" xr:uid="{969F6084-F3CC-4686-AC6C-A2EC92EB5CD9}">
      <text>
        <r>
          <rPr>
            <b/>
            <sz val="9"/>
            <color indexed="81"/>
            <rFont val="Tahoma"/>
            <family val="2"/>
          </rPr>
          <t>Ethan Roush:</t>
        </r>
        <r>
          <rPr>
            <sz val="9"/>
            <color indexed="81"/>
            <rFont val="Tahoma"/>
            <family val="2"/>
          </rPr>
          <t xml:space="preserve">
Kitty pool and string
</t>
        </r>
      </text>
    </comment>
  </commentList>
</comments>
</file>

<file path=xl/sharedStrings.xml><?xml version="1.0" encoding="utf-8"?>
<sst xmlns="http://schemas.openxmlformats.org/spreadsheetml/2006/main" count="88" uniqueCount="88">
  <si>
    <t>Hangar One Entry Fee</t>
  </si>
  <si>
    <t>Tournament Fee</t>
  </si>
  <si>
    <t>Credit Book for Tee Gift</t>
  </si>
  <si>
    <t>Gift Certs</t>
  </si>
  <si>
    <t>Remaining after IBS Exclusions</t>
  </si>
  <si>
    <t>Postage</t>
  </si>
  <si>
    <t>Band</t>
  </si>
  <si>
    <t>Food</t>
  </si>
  <si>
    <t>Beverage</t>
  </si>
  <si>
    <t>Beer</t>
  </si>
  <si>
    <t>Liquor</t>
  </si>
  <si>
    <t>Wine</t>
  </si>
  <si>
    <t>Total Expense</t>
  </si>
  <si>
    <t>Total P/L</t>
  </si>
  <si>
    <t>Chef Fee</t>
  </si>
  <si>
    <t>Trophies</t>
  </si>
  <si>
    <t>Variance</t>
  </si>
  <si>
    <t>2016 Budget</t>
  </si>
  <si>
    <t>2016 Actual</t>
  </si>
  <si>
    <t>Tax On Food</t>
  </si>
  <si>
    <t>2018 Actual</t>
  </si>
  <si>
    <t>2018 Proposed</t>
  </si>
  <si>
    <t>2019 Budget</t>
  </si>
  <si>
    <t>Logo Banners and Tear Drop Flags</t>
  </si>
  <si>
    <t>Cigar Roller</t>
  </si>
  <si>
    <t>Flowers for Thursday and Saturday</t>
  </si>
  <si>
    <t>Decorations for Friday</t>
  </si>
  <si>
    <t>Tax on Bev</t>
  </si>
  <si>
    <t>UTM Hours Worked with Rate Report_ULTI with Terms</t>
  </si>
  <si>
    <r>
      <rPr>
        <b/>
        <sz val="10"/>
        <color theme="1"/>
        <rFont val="Arial"/>
        <family val="2"/>
      </rPr>
      <t xml:space="preserve">Run Date:  </t>
    </r>
    <r>
      <rPr>
        <sz val="10"/>
        <color theme="1"/>
        <rFont val="Arial"/>
        <family val="2"/>
      </rPr>
      <t>08/29/2019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3:01:03 PM</t>
    </r>
  </si>
  <si>
    <r>
      <rPr>
        <b/>
        <sz val="10"/>
        <color theme="1"/>
        <rFont val="Arial"/>
        <family val="2"/>
      </rPr>
      <t xml:space="preserve">Page:  </t>
    </r>
    <r>
      <rPr>
        <sz val="10"/>
        <color theme="1"/>
        <rFont val="Arial"/>
        <family val="2"/>
      </rPr>
      <t>1 of 1</t>
    </r>
  </si>
  <si>
    <r>
      <rPr>
        <b/>
        <sz val="10"/>
        <color theme="1"/>
        <rFont val="Arial"/>
        <family val="2"/>
      </rPr>
      <t xml:space="preserve">Work Date(s):  </t>
    </r>
    <r>
      <rPr>
        <sz val="10"/>
        <color theme="1"/>
        <rFont val="Arial"/>
        <family val="2"/>
      </rPr>
      <t>06/27/2019 to 06/29/2019</t>
    </r>
  </si>
  <si>
    <r>
      <rPr>
        <b/>
        <sz val="10"/>
        <color theme="1"/>
        <rFont val="Arial"/>
        <family val="2"/>
      </rPr>
      <t xml:space="preserve">Property(ies):  </t>
    </r>
    <r>
      <rPr>
        <sz val="10"/>
        <color theme="1"/>
        <rFont val="Arial"/>
        <family val="2"/>
      </rPr>
      <t>GLENCL - The Glen Club</t>
    </r>
  </si>
  <si>
    <r>
      <rPr>
        <b/>
        <sz val="10"/>
        <color theme="1"/>
        <rFont val="Arial"/>
        <family val="2"/>
      </rPr>
      <t xml:space="preserve">Department(s):  </t>
    </r>
    <r>
      <rPr>
        <sz val="10"/>
        <color theme="1"/>
        <rFont val="Arial"/>
        <family val="2"/>
      </rPr>
      <t>BNQUET - Banquet, BQKIT - Banquet Kitchen</t>
    </r>
  </si>
  <si>
    <r>
      <rPr>
        <b/>
        <sz val="10"/>
        <color theme="1"/>
        <rFont val="Arial"/>
        <family val="2"/>
      </rPr>
      <t xml:space="preserve">Job(s):  </t>
    </r>
    <r>
      <rPr>
        <sz val="10"/>
        <color theme="1"/>
        <rFont val="Arial"/>
        <family val="2"/>
      </rPr>
      <t xml:space="preserve">ACASTH - Accounting Specialist-H, AGFPRH - Asst Golf Professional-H, ASGFPR - Asst Golf Professional-S, ASTGM - Asst General Manager, ASTSUP - Asst Superintendent-S, BAGRAT - Bag Room Attendant, BARSUP - Bartender Supervisor, BARTDR - Bartender, BCOOKH - Banquet Line Cook-H, BQBRTD - Banquet Bartender, BQCOOK - Banquet Line Cook-S, BQSERV - Banquet Server, BQSUP - Banquet Supervisor, BUSSER - Busser, BVCRAT - Beverage Cart Attendant, CAPTN - Captain, CATSMG - Catering Sales Mgr-S, CHEF - Chef de Cuisine-S, DIRFB - Director of Food  Bev-S, DIRMBR - Director of Membership, DSHWSH - Dishwasher, EXECHF - Executive Chef-S, FBATD - Food  Beverage Attendant, FIRAST - Asst Professional-First, FRDKAS - Front Desk Agent S, FRDKAT - Front Desk Agent H, FRDKSP - Front Desk Supervisor, GM - General Manager, GREET - Greeter, GRNKP - Greens Keeper-S, GRNKPH - Greens Keeper-H, HDGPRO - Head Golf Professional-S, HOST - Host, HSEKP - Housekeeper, HSKLDH - Housekeeping Lead-H, KITSUP - Kitchen Supervisor, LABOR - Laborer-S, LABORH - Laborer-H, LDLNCK - Lead Line Cook, LINCKH - Line Cook-H, LKRMAS - Locker Room Attendant, MECHH - Mechanic-H, MERCHH - Merchandiser-H, NGTADT - Night Auditor, OSATD - Outside Services Attendnt, OSSRCR - Outside Services Coord-S, OTSSPH - Outside Services Supv-H, PRSPAH - Golf Shop Assistant-H, RUNNER - Runner, SERVER - Server, SMASCH - Sales  Marketing Asst-H, SNSUP - Snack Bar Supervisor, SOUSCF - Sous Chef-S, START - Starter/Ranger, SUPER - Superintendent-S, </t>
    </r>
  </si>
  <si>
    <r>
      <rPr>
        <b/>
        <sz val="10"/>
        <color theme="1"/>
        <rFont val="Arial"/>
        <family val="2"/>
      </rPr>
      <t xml:space="preserve">Pay Code(s):  </t>
    </r>
    <r>
      <rPr>
        <sz val="10"/>
        <color theme="1"/>
        <rFont val="Arial"/>
        <family val="2"/>
      </rPr>
      <t xml:space="preserve">BRVM - BEREAVEMENT, HOL - HOLIDAY, HOLW - HOLIDAY WORKED, RADH - REG ADJ HOURS, RSTP - RESTAURANT TIP, SICK - SICK LEAVE, VAC - VACATION, WKHR - WORK HOURS, </t>
    </r>
  </si>
  <si>
    <t>Employee</t>
  </si>
  <si>
    <t>REG Hours</t>
  </si>
  <si>
    <t>OT Hours</t>
  </si>
  <si>
    <t>DT Hours</t>
  </si>
  <si>
    <t>Total Hours</t>
  </si>
  <si>
    <t>Pay Rate</t>
  </si>
  <si>
    <t>REG Pay</t>
  </si>
  <si>
    <t>OT Pay</t>
  </si>
  <si>
    <t>DT Pay</t>
  </si>
  <si>
    <t>Total Pay</t>
  </si>
  <si>
    <r>
      <rPr>
        <b/>
        <sz val="12"/>
        <color theme="1"/>
        <rFont val="Arial"/>
        <family val="2"/>
      </rPr>
      <t xml:space="preserve">Property Worked:  </t>
    </r>
    <r>
      <rPr>
        <b/>
        <sz val="12"/>
        <color theme="1"/>
        <rFont val="Arial"/>
        <family val="2"/>
      </rPr>
      <t>The Glen Club</t>
    </r>
  </si>
  <si>
    <r>
      <rPr>
        <b/>
        <sz val="10"/>
        <color theme="1"/>
        <rFont val="Arial"/>
        <family val="2"/>
      </rPr>
      <t xml:space="preserve">Department Worked:  </t>
    </r>
    <r>
      <rPr>
        <b/>
        <sz val="10"/>
        <color theme="1"/>
        <rFont val="Arial"/>
        <family val="2"/>
      </rPr>
      <t>Banquet</t>
    </r>
  </si>
  <si>
    <t>Boutsikakis, Michael (810704)</t>
  </si>
  <si>
    <t>CAHILL, JACK (810627)</t>
  </si>
  <si>
    <t>Dragman, Danny (803618)</t>
  </si>
  <si>
    <t>Flores, Alexander (811242)</t>
  </si>
  <si>
    <t>Gomez, Telma (805883)</t>
  </si>
  <si>
    <t>Morales, Ricardo (807779)</t>
  </si>
  <si>
    <t>Noffz, Raymond (811765)</t>
  </si>
  <si>
    <t>POPESCU, ALEXANDRA (810806)</t>
  </si>
  <si>
    <t>Salgado, Jesse (804140)</t>
  </si>
  <si>
    <t>Soriano, Zelta (806514)</t>
  </si>
  <si>
    <t>Torres, Christian (31739)</t>
  </si>
  <si>
    <r>
      <rPr>
        <b/>
        <sz val="8"/>
        <color theme="1"/>
        <rFont val="Arial"/>
        <family val="2"/>
      </rPr>
      <t>Banquet</t>
    </r>
    <r>
      <rPr>
        <b/>
        <sz val="8"/>
        <color theme="1"/>
        <rFont val="Arial"/>
        <family val="2"/>
      </rPr>
      <t xml:space="preserve"> Totals:</t>
    </r>
  </si>
  <si>
    <r>
      <rPr>
        <b/>
        <sz val="8"/>
        <color theme="1"/>
        <rFont val="Arial"/>
        <family val="2"/>
      </rPr>
      <t>The Glen Club</t>
    </r>
    <r>
      <rPr>
        <b/>
        <sz val="8"/>
        <color theme="1"/>
        <rFont val="Arial"/>
        <family val="2"/>
      </rPr>
      <t xml:space="preserve"> Totals:</t>
    </r>
  </si>
  <si>
    <t>Report Totals:</t>
  </si>
  <si>
    <t>Misc</t>
  </si>
  <si>
    <t>2021 Budget</t>
  </si>
  <si>
    <t>Rentals/Linens/Backdrop</t>
  </si>
  <si>
    <t>2021 Actual</t>
  </si>
  <si>
    <t>Massage</t>
  </si>
  <si>
    <t>Tent Rental</t>
  </si>
  <si>
    <t>Thursday Night Contest Prizes</t>
  </si>
  <si>
    <t>Cigars for Furman</t>
  </si>
  <si>
    <t>Hourly Payroll</t>
  </si>
  <si>
    <t>Friday Night Give Away (BBQ Sauce in 21')</t>
  </si>
  <si>
    <t>Participant Invites</t>
  </si>
  <si>
    <t>Food Truck for Thursday</t>
  </si>
  <si>
    <t>Alpha Graphics (booklets and locker tags)</t>
  </si>
  <si>
    <t>Bagpipers</t>
  </si>
  <si>
    <t>PIG</t>
  </si>
  <si>
    <t>2023 Hangar Budget with 10 flights</t>
  </si>
  <si>
    <t>Staff Uniforms (Hawaain Shirts in 2022)</t>
  </si>
  <si>
    <t xml:space="preserve">2022 Actual </t>
  </si>
  <si>
    <t xml:space="preserve">2023 Proposed </t>
  </si>
  <si>
    <t>2022 Budget</t>
  </si>
  <si>
    <t>2023 Actual</t>
  </si>
  <si>
    <t>Bag Game Rental for Thursday</t>
  </si>
  <si>
    <t>Gift Certs for Toilet Bowl/ betting downpayment</t>
  </si>
  <si>
    <t>Back of House Labor - kitchen hourly</t>
  </si>
  <si>
    <t>Front of House Labor - banquet hourly</t>
  </si>
  <si>
    <t>Ethan Hotel 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</si>
</sst>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0.00"/>
    <numFmt numFmtId="165" formatCode="&quot;$&quot;#,##0.00"/>
    <numFmt numFmtId="166" formatCode="#,##0.00;\-#,##0.00;\ "/>
  </numFmts>
  <fonts count="21" x14ac:knownFonts="1">
    <font>
      <sz val="12"/>
      <color indexed="8"/>
      <name val="Verdana"/>
    </font>
    <font>
      <sz val="10"/>
      <color indexed="8"/>
      <name val="Helvetica"/>
    </font>
    <font>
      <b/>
      <sz val="10"/>
      <color indexed="8"/>
      <name val="Helvetica"/>
    </font>
    <font>
      <sz val="12"/>
      <color indexed="8"/>
      <name val="Verdana"/>
      <family val="2"/>
    </font>
    <font>
      <b/>
      <sz val="18"/>
      <color indexed="8"/>
      <name val="Helvetica"/>
    </font>
    <font>
      <b/>
      <sz val="18"/>
      <color indexed="8"/>
      <name val="Verdana"/>
      <family val="2"/>
    </font>
    <font>
      <b/>
      <sz val="10"/>
      <name val="Helvetica"/>
    </font>
    <font>
      <b/>
      <sz val="12"/>
      <color indexed="8"/>
      <name val="Helvetica"/>
    </font>
    <font>
      <sz val="12"/>
      <color indexed="8"/>
      <name val="Verdana"/>
      <family val="2"/>
    </font>
    <font>
      <b/>
      <sz val="9"/>
      <color indexed="8"/>
      <name val="Helvetica"/>
    </font>
    <font>
      <b/>
      <sz val="11"/>
      <color indexed="8"/>
      <name val="Helvetica"/>
    </font>
    <font>
      <sz val="10"/>
      <color theme="1"/>
      <name val="Tahoma"/>
      <family val="2"/>
    </font>
    <font>
      <b/>
      <u/>
      <sz val="14"/>
      <color rgb="FF22222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rgb="FF80808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/>
      <bottom style="thin">
        <color auto="1"/>
      </bottom>
      <diagonal/>
    </border>
    <border>
      <left/>
      <right style="thin">
        <color rgb="FFFFFFFF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4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</cellStyleXfs>
  <cellXfs count="98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2" fillId="2" borderId="1" xfId="0" applyFont="1" applyFill="1" applyBorder="1">
      <alignment vertical="top" wrapText="1"/>
    </xf>
    <xf numFmtId="0" fontId="2" fillId="2" borderId="1" xfId="0" applyNumberFormat="1" applyFont="1" applyFill="1" applyBorder="1">
      <alignment vertical="top" wrapText="1"/>
    </xf>
    <xf numFmtId="0" fontId="2" fillId="3" borderId="1" xfId="0" applyNumberFormat="1" applyFont="1" applyFill="1" applyBorder="1">
      <alignment vertical="top" wrapText="1"/>
    </xf>
    <xf numFmtId="0" fontId="1" fillId="0" borderId="1" xfId="0" applyNumberFormat="1" applyFont="1" applyBorder="1">
      <alignment vertical="top" wrapText="1"/>
    </xf>
    <xf numFmtId="164" fontId="1" fillId="0" borderId="1" xfId="0" applyNumberFormat="1" applyFont="1" applyBorder="1">
      <alignment vertical="top" wrapText="1"/>
    </xf>
    <xf numFmtId="0" fontId="2" fillId="3" borderId="1" xfId="0" applyFont="1" applyFill="1" applyBorder="1">
      <alignment vertical="top" wrapText="1"/>
    </xf>
    <xf numFmtId="0" fontId="1" fillId="0" borderId="1" xfId="0" applyFont="1" applyBorder="1">
      <alignment vertical="top" wrapText="1"/>
    </xf>
    <xf numFmtId="0" fontId="1" fillId="0" borderId="0" xfId="0" applyNumberFormat="1" applyFont="1" applyFill="1">
      <alignment vertical="top" wrapText="1"/>
    </xf>
    <xf numFmtId="0" fontId="1" fillId="0" borderId="1" xfId="0" applyNumberFormat="1" applyFont="1" applyFill="1" applyBorder="1">
      <alignment vertical="top" wrapText="1"/>
    </xf>
    <xf numFmtId="164" fontId="1" fillId="0" borderId="1" xfId="0" applyNumberFormat="1" applyFont="1" applyFill="1" applyBorder="1">
      <alignment vertical="top" wrapText="1"/>
    </xf>
    <xf numFmtId="44" fontId="1" fillId="0" borderId="1" xfId="1" applyFont="1" applyBorder="1" applyAlignment="1">
      <alignment vertical="top" wrapText="1"/>
    </xf>
    <xf numFmtId="44" fontId="1" fillId="0" borderId="1" xfId="1" applyFont="1" applyFill="1" applyBorder="1" applyAlignment="1">
      <alignment vertical="top" wrapText="1"/>
    </xf>
    <xf numFmtId="44" fontId="2" fillId="0" borderId="1" xfId="1" applyFont="1" applyFill="1" applyBorder="1" applyAlignment="1">
      <alignment vertical="top" wrapText="1"/>
    </xf>
    <xf numFmtId="44" fontId="2" fillId="0" borderId="1" xfId="1" applyFont="1" applyBorder="1" applyAlignment="1">
      <alignment vertical="top" wrapText="1"/>
    </xf>
    <xf numFmtId="44" fontId="1" fillId="0" borderId="1" xfId="0" applyNumberFormat="1" applyFont="1" applyFill="1" applyBorder="1">
      <alignment vertical="top" wrapText="1"/>
    </xf>
    <xf numFmtId="0" fontId="1" fillId="0" borderId="2" xfId="0" applyNumberFormat="1" applyFont="1" applyFill="1" applyBorder="1">
      <alignment vertical="top" wrapText="1"/>
    </xf>
    <xf numFmtId="44" fontId="1" fillId="0" borderId="4" xfId="0" applyNumberFormat="1" applyFont="1" applyFill="1" applyBorder="1">
      <alignment vertical="top" wrapText="1"/>
    </xf>
    <xf numFmtId="44" fontId="1" fillId="0" borderId="5" xfId="0" applyNumberFormat="1" applyFont="1" applyFill="1" applyBorder="1">
      <alignment vertical="top" wrapText="1"/>
    </xf>
    <xf numFmtId="44" fontId="1" fillId="0" borderId="6" xfId="0" applyNumberFormat="1" applyFont="1" applyFill="1" applyBorder="1">
      <alignment vertical="top" wrapText="1"/>
    </xf>
    <xf numFmtId="0" fontId="2" fillId="0" borderId="1" xfId="0" applyNumberFormat="1" applyFont="1" applyFill="1" applyBorder="1">
      <alignment vertical="top" wrapText="1"/>
    </xf>
    <xf numFmtId="44" fontId="1" fillId="0" borderId="3" xfId="0" applyNumberFormat="1" applyFont="1" applyFill="1" applyBorder="1">
      <alignment vertical="top" wrapText="1"/>
    </xf>
    <xf numFmtId="44" fontId="6" fillId="0" borderId="1" xfId="1" applyFont="1" applyBorder="1" applyAlignment="1">
      <alignment vertical="top" wrapText="1"/>
    </xf>
    <xf numFmtId="44" fontId="6" fillId="0" borderId="1" xfId="1" applyFont="1" applyFill="1" applyBorder="1" applyAlignment="1">
      <alignment vertical="top" wrapText="1"/>
    </xf>
    <xf numFmtId="43" fontId="1" fillId="0" borderId="0" xfId="2" applyFont="1" applyAlignment="1">
      <alignment vertical="top" wrapText="1"/>
    </xf>
    <xf numFmtId="43" fontId="1" fillId="0" borderId="1" xfId="2" applyFont="1" applyFill="1" applyBorder="1" applyAlignment="1">
      <alignment vertical="top" wrapText="1"/>
    </xf>
    <xf numFmtId="43" fontId="1" fillId="0" borderId="0" xfId="2" applyFont="1" applyFill="1" applyAlignment="1">
      <alignment vertical="top" wrapText="1"/>
    </xf>
    <xf numFmtId="43" fontId="9" fillId="2" borderId="1" xfId="2" applyFont="1" applyFill="1" applyBorder="1" applyAlignment="1">
      <alignment vertical="top" wrapText="1"/>
    </xf>
    <xf numFmtId="0" fontId="7" fillId="0" borderId="1" xfId="0" applyNumberFormat="1" applyFont="1" applyBorder="1">
      <alignment vertical="top" wrapText="1"/>
    </xf>
    <xf numFmtId="165" fontId="1" fillId="0" borderId="1" xfId="0" applyNumberFormat="1" applyFont="1" applyFill="1" applyBorder="1">
      <alignment vertical="top" wrapText="1"/>
    </xf>
    <xf numFmtId="165" fontId="1" fillId="0" borderId="1" xfId="2" applyNumberFormat="1" applyFont="1" applyFill="1" applyBorder="1" applyAlignment="1">
      <alignment vertical="top" wrapText="1"/>
    </xf>
    <xf numFmtId="0" fontId="2" fillId="0" borderId="1" xfId="0" applyFont="1" applyBorder="1">
      <alignment vertical="top" wrapText="1"/>
    </xf>
    <xf numFmtId="164" fontId="2" fillId="0" borderId="1" xfId="0" applyNumberFormat="1" applyFont="1" applyBorder="1">
      <alignment vertical="top" wrapText="1"/>
    </xf>
    <xf numFmtId="44" fontId="2" fillId="0" borderId="1" xfId="0" applyNumberFormat="1" applyFont="1" applyFill="1" applyBorder="1">
      <alignment vertical="top" wrapText="1"/>
    </xf>
    <xf numFmtId="43" fontId="2" fillId="0" borderId="1" xfId="2" applyFont="1" applyFill="1" applyBorder="1" applyAlignment="1">
      <alignment vertical="top" wrapText="1"/>
    </xf>
    <xf numFmtId="0" fontId="7" fillId="0" borderId="1" xfId="0" applyNumberFormat="1" applyFont="1" applyFill="1" applyBorder="1">
      <alignment vertical="top" wrapText="1"/>
    </xf>
    <xf numFmtId="0" fontId="0" fillId="0" borderId="1" xfId="0" applyFill="1" applyBorder="1">
      <alignment vertical="top" wrapText="1"/>
    </xf>
    <xf numFmtId="0" fontId="1" fillId="4" borderId="0" xfId="0" applyNumberFormat="1" applyFont="1" applyFill="1">
      <alignment vertical="top" wrapText="1"/>
    </xf>
    <xf numFmtId="0" fontId="10" fillId="4" borderId="0" xfId="0" applyNumberFormat="1" applyFont="1" applyFill="1">
      <alignment vertical="top" wrapText="1"/>
    </xf>
    <xf numFmtId="8" fontId="1" fillId="4" borderId="1" xfId="0" applyNumberFormat="1" applyFont="1" applyFill="1" applyBorder="1">
      <alignment vertical="top" wrapText="1"/>
    </xf>
    <xf numFmtId="0" fontId="11" fillId="0" borderId="0" xfId="3"/>
    <xf numFmtId="0" fontId="15" fillId="6" borderId="7" xfId="3" applyFont="1" applyFill="1" applyBorder="1" applyAlignment="1">
      <alignment horizontal="center" vertical="top"/>
    </xf>
    <xf numFmtId="0" fontId="15" fillId="6" borderId="8" xfId="3" applyFont="1" applyFill="1" applyBorder="1" applyAlignment="1">
      <alignment horizontal="center" vertical="top"/>
    </xf>
    <xf numFmtId="0" fontId="17" fillId="0" borderId="12" xfId="3" applyFont="1" applyBorder="1" applyAlignment="1">
      <alignment horizontal="left" vertical="top"/>
    </xf>
    <xf numFmtId="166" fontId="17" fillId="0" borderId="13" xfId="3" applyNumberFormat="1" applyFont="1" applyBorder="1" applyAlignment="1">
      <alignment horizontal="right" vertical="top"/>
    </xf>
    <xf numFmtId="166" fontId="17" fillId="0" borderId="12" xfId="3" applyNumberFormat="1" applyFont="1" applyBorder="1" applyAlignment="1">
      <alignment horizontal="right" vertical="top"/>
    </xf>
    <xf numFmtId="0" fontId="18" fillId="5" borderId="12" xfId="3" applyFont="1" applyFill="1" applyBorder="1" applyAlignment="1">
      <alignment horizontal="right" vertical="top"/>
    </xf>
    <xf numFmtId="166" fontId="18" fillId="5" borderId="13" xfId="3" applyNumberFormat="1" applyFont="1" applyFill="1" applyBorder="1" applyAlignment="1">
      <alignment horizontal="right" vertical="top"/>
    </xf>
    <xf numFmtId="166" fontId="18" fillId="5" borderId="12" xfId="3" applyNumberFormat="1" applyFont="1" applyFill="1" applyBorder="1" applyAlignment="1">
      <alignment horizontal="right" vertical="top"/>
    </xf>
    <xf numFmtId="0" fontId="11" fillId="5" borderId="13" xfId="3" applyFill="1" applyBorder="1"/>
    <xf numFmtId="0" fontId="18" fillId="7" borderId="12" xfId="3" applyFont="1" applyFill="1" applyBorder="1" applyAlignment="1">
      <alignment horizontal="right" vertical="top"/>
    </xf>
    <xf numFmtId="166" fontId="18" fillId="7" borderId="13" xfId="3" applyNumberFormat="1" applyFont="1" applyFill="1" applyBorder="1" applyAlignment="1">
      <alignment horizontal="right" vertical="top"/>
    </xf>
    <xf numFmtId="166" fontId="18" fillId="7" borderId="12" xfId="3" applyNumberFormat="1" applyFont="1" applyFill="1" applyBorder="1" applyAlignment="1">
      <alignment horizontal="right" vertical="top"/>
    </xf>
    <xf numFmtId="0" fontId="11" fillId="7" borderId="13" xfId="3" applyFill="1" applyBorder="1"/>
    <xf numFmtId="0" fontId="15" fillId="9" borderId="12" xfId="3" applyFont="1" applyFill="1" applyBorder="1" applyAlignment="1">
      <alignment horizontal="right" vertical="top"/>
    </xf>
    <xf numFmtId="166" fontId="15" fillId="9" borderId="12" xfId="3" applyNumberFormat="1" applyFont="1" applyFill="1" applyBorder="1" applyAlignment="1">
      <alignment horizontal="right" vertical="top"/>
    </xf>
    <xf numFmtId="0" fontId="11" fillId="9" borderId="12" xfId="3" applyFill="1" applyBorder="1"/>
    <xf numFmtId="0" fontId="7" fillId="0" borderId="0" xfId="0" applyNumberFormat="1" applyFont="1" applyFill="1" applyBorder="1">
      <alignment vertical="top" wrapText="1"/>
    </xf>
    <xf numFmtId="165" fontId="2" fillId="0" borderId="1" xfId="2" applyNumberFormat="1" applyFont="1" applyFill="1" applyBorder="1" applyAlignment="1">
      <alignment vertical="top" wrapText="1"/>
    </xf>
    <xf numFmtId="8" fontId="1" fillId="0" borderId="1" xfId="0" applyNumberFormat="1" applyFont="1" applyFill="1" applyBorder="1">
      <alignment vertical="top" wrapText="1"/>
    </xf>
    <xf numFmtId="165" fontId="1" fillId="0" borderId="1" xfId="0" applyNumberFormat="1" applyFont="1" applyBorder="1">
      <alignment vertical="top" wrapText="1"/>
    </xf>
    <xf numFmtId="44" fontId="1" fillId="0" borderId="0" xfId="0" applyNumberFormat="1" applyFont="1" applyFill="1" applyBorder="1">
      <alignment vertical="top" wrapText="1"/>
    </xf>
    <xf numFmtId="8" fontId="2" fillId="4" borderId="1" xfId="0" applyNumberFormat="1" applyFont="1" applyFill="1" applyBorder="1">
      <alignment vertical="top" wrapText="1"/>
    </xf>
    <xf numFmtId="165" fontId="1" fillId="0" borderId="1" xfId="0" applyNumberFormat="1" applyFont="1" applyBorder="1" applyAlignment="1">
      <alignment horizontal="right" vertical="top" wrapText="1"/>
    </xf>
    <xf numFmtId="44" fontId="1" fillId="0" borderId="2" xfId="1" applyFont="1" applyBorder="1" applyAlignment="1">
      <alignment vertical="top" wrapText="1"/>
    </xf>
    <xf numFmtId="6" fontId="1" fillId="0" borderId="2" xfId="1" applyNumberFormat="1" applyFont="1" applyBorder="1" applyAlignment="1">
      <alignment vertical="top" wrapText="1"/>
    </xf>
    <xf numFmtId="44" fontId="2" fillId="0" borderId="2" xfId="1" applyFont="1" applyBorder="1" applyAlignment="1">
      <alignment vertical="top" wrapText="1"/>
    </xf>
    <xf numFmtId="8" fontId="1" fillId="0" borderId="2" xfId="1" applyNumberFormat="1" applyFont="1" applyBorder="1" applyAlignment="1">
      <alignment vertical="top" wrapText="1"/>
    </xf>
    <xf numFmtId="43" fontId="1" fillId="0" borderId="16" xfId="2" applyFont="1" applyFill="1" applyBorder="1" applyAlignment="1">
      <alignment vertical="top" wrapText="1"/>
    </xf>
    <xf numFmtId="0" fontId="1" fillId="0" borderId="16" xfId="0" applyNumberFormat="1" applyFont="1" applyFill="1" applyBorder="1">
      <alignment vertical="top" wrapText="1"/>
    </xf>
    <xf numFmtId="6" fontId="1" fillId="4" borderId="2" xfId="1" applyNumberFormat="1" applyFont="1" applyFill="1" applyBorder="1" applyAlignment="1">
      <alignment vertical="top" wrapText="1"/>
    </xf>
    <xf numFmtId="43" fontId="1" fillId="4" borderId="16" xfId="2" applyFont="1" applyFill="1" applyBorder="1" applyAlignment="1">
      <alignment vertical="top" wrapText="1"/>
    </xf>
    <xf numFmtId="44" fontId="2" fillId="0" borderId="16" xfId="1" applyFont="1" applyBorder="1" applyAlignment="1">
      <alignment vertical="top" wrapText="1"/>
    </xf>
    <xf numFmtId="44" fontId="6" fillId="4" borderId="1" xfId="0" applyNumberFormat="1" applyFont="1" applyFill="1" applyBorder="1">
      <alignment vertical="top" wrapText="1"/>
    </xf>
    <xf numFmtId="165" fontId="1" fillId="0" borderId="4" xfId="0" applyNumberFormat="1" applyFont="1" applyBorder="1">
      <alignment vertical="top" wrapText="1"/>
    </xf>
    <xf numFmtId="44" fontId="1" fillId="0" borderId="4" xfId="1" applyFont="1" applyBorder="1" applyAlignment="1">
      <alignment vertical="top" wrapText="1"/>
    </xf>
    <xf numFmtId="44" fontId="1" fillId="0" borderId="17" xfId="1" applyFont="1" applyBorder="1" applyAlignment="1">
      <alignment vertical="top" wrapText="1"/>
    </xf>
    <xf numFmtId="0" fontId="10" fillId="4" borderId="16" xfId="0" applyNumberFormat="1" applyFont="1" applyFill="1" applyBorder="1" applyAlignment="1">
      <alignment horizontal="center" vertical="top" wrapText="1"/>
    </xf>
    <xf numFmtId="43" fontId="10" fillId="4" borderId="16" xfId="2" applyFont="1" applyFill="1" applyBorder="1" applyAlignment="1">
      <alignment horizontal="center" vertical="top" wrapText="1"/>
    </xf>
    <xf numFmtId="43" fontId="1" fillId="10" borderId="16" xfId="2" applyFont="1" applyFill="1" applyBorder="1" applyAlignment="1">
      <alignment vertical="top" wrapText="1"/>
    </xf>
    <xf numFmtId="43" fontId="1" fillId="10" borderId="18" xfId="2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5" fillId="0" borderId="0" xfId="0" applyFont="1">
      <alignment vertical="top" wrapText="1"/>
    </xf>
    <xf numFmtId="0" fontId="13" fillId="0" borderId="0" xfId="3" applyFont="1" applyAlignment="1">
      <alignment horizontal="left" vertical="center"/>
    </xf>
    <xf numFmtId="0" fontId="11" fillId="0" borderId="0" xfId="3"/>
    <xf numFmtId="0" fontId="12" fillId="0" borderId="0" xfId="3" applyFont="1" applyAlignment="1">
      <alignment horizontal="center" vertical="center"/>
    </xf>
    <xf numFmtId="0" fontId="13" fillId="0" borderId="0" xfId="3" applyFont="1" applyAlignment="1">
      <alignment horizontal="right" vertical="center"/>
    </xf>
    <xf numFmtId="0" fontId="11" fillId="8" borderId="14" xfId="3" applyFill="1" applyBorder="1"/>
    <xf numFmtId="0" fontId="11" fillId="8" borderId="10" xfId="3" applyFill="1" applyBorder="1"/>
    <xf numFmtId="0" fontId="11" fillId="8" borderId="15" xfId="3" applyFill="1" applyBorder="1"/>
    <xf numFmtId="0" fontId="13" fillId="0" borderId="0" xfId="3" applyFont="1" applyAlignment="1">
      <alignment horizontal="left" vertical="center" wrapText="1"/>
    </xf>
    <xf numFmtId="0" fontId="16" fillId="7" borderId="9" xfId="3" applyFont="1" applyFill="1" applyBorder="1" applyAlignment="1">
      <alignment horizontal="left" vertical="top"/>
    </xf>
    <xf numFmtId="0" fontId="11" fillId="7" borderId="10" xfId="3" applyFill="1" applyBorder="1"/>
    <xf numFmtId="0" fontId="11" fillId="7" borderId="11" xfId="3" applyFill="1" applyBorder="1"/>
    <xf numFmtId="0" fontId="13" fillId="5" borderId="9" xfId="3" applyFont="1" applyFill="1" applyBorder="1" applyAlignment="1">
      <alignment horizontal="left" vertical="top"/>
    </xf>
    <xf numFmtId="0" fontId="11" fillId="5" borderId="10" xfId="3" applyFill="1" applyBorder="1"/>
    <xf numFmtId="0" fontId="11" fillId="5" borderId="11" xfId="3" applyFill="1" applyBorder="1"/>
  </cellXfs>
  <cellStyles count="4">
    <cellStyle name="Comma" xfId="2" builtinId="3"/>
    <cellStyle name="Currency" xfId="1" builtinId="4"/>
    <cellStyle name="Normal" xfId="0" builtinId="0"/>
    <cellStyle name="Normal 2" xfId="3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FFFC440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47"/>
  <sheetViews>
    <sheetView showGridLines="0" tabSelected="1" zoomScale="90" zoomScaleNormal="90" zoomScaleSheetLayoutView="100" workbookViewId="0">
      <pane xSplit="1" ySplit="2" topLeftCell="B3" activePane="bottomRight" state="frozenSplit"/>
      <selection pane="topRight"/>
      <selection pane="bottomLeft"/>
      <selection pane="bottomRight" activeCell="W36" sqref="W36:W37"/>
    </sheetView>
  </sheetViews>
  <sheetFormatPr defaultColWidth="9" defaultRowHeight="18" customHeight="1" x14ac:dyDescent="0.2"/>
  <cols>
    <col min="1" max="1" width="27.796875" style="1" bestFit="1" customWidth="1"/>
    <col min="2" max="2" width="5.59765625" style="1" customWidth="1"/>
    <col min="3" max="3" width="6.5" style="1" bestFit="1" customWidth="1"/>
    <col min="4" max="7" width="9.09765625" style="1" hidden="1" customWidth="1"/>
    <col min="8" max="8" width="10.8984375" style="9" hidden="1" customWidth="1"/>
    <col min="9" max="9" width="9.8984375" style="25" hidden="1" customWidth="1"/>
    <col min="10" max="10" width="10.09765625" style="27" hidden="1" customWidth="1"/>
    <col min="11" max="12" width="10.69921875" style="1" hidden="1" customWidth="1"/>
    <col min="13" max="13" width="9.09765625" style="1" hidden="1" customWidth="1"/>
    <col min="14" max="15" width="12.69921875" style="1" customWidth="1"/>
    <col min="16" max="16" width="13.3984375" style="1" bestFit="1" customWidth="1"/>
    <col min="17" max="17" width="11.19921875" style="25" bestFit="1" customWidth="1"/>
    <col min="18" max="257" width="9.09765625" style="1" customWidth="1"/>
  </cols>
  <sheetData>
    <row r="1" spans="1:17" ht="23.25" x14ac:dyDescent="0.35">
      <c r="A1" s="82" t="s">
        <v>77</v>
      </c>
      <c r="B1" s="83"/>
      <c r="C1" s="83"/>
      <c r="D1" s="83"/>
      <c r="E1" s="83"/>
      <c r="F1" s="83"/>
      <c r="G1" s="83"/>
      <c r="H1" s="83"/>
      <c r="I1" s="83"/>
      <c r="M1" s="38"/>
    </row>
    <row r="2" spans="1:17" ht="20.65" customHeight="1" x14ac:dyDescent="0.2">
      <c r="A2" s="2"/>
      <c r="B2" s="3"/>
      <c r="C2" s="3"/>
      <c r="D2" s="3" t="s">
        <v>17</v>
      </c>
      <c r="E2" s="3"/>
      <c r="F2" s="3" t="s">
        <v>18</v>
      </c>
      <c r="G2" s="3"/>
      <c r="H2" s="21" t="s">
        <v>16</v>
      </c>
      <c r="I2" s="28" t="s">
        <v>21</v>
      </c>
      <c r="J2" s="29" t="s">
        <v>20</v>
      </c>
      <c r="K2" s="36" t="s">
        <v>22</v>
      </c>
      <c r="L2" s="58" t="s">
        <v>63</v>
      </c>
      <c r="M2" s="39" t="s">
        <v>65</v>
      </c>
      <c r="N2" s="78" t="s">
        <v>81</v>
      </c>
      <c r="O2" s="78" t="s">
        <v>79</v>
      </c>
      <c r="P2" s="78" t="s">
        <v>80</v>
      </c>
      <c r="Q2" s="79" t="s">
        <v>82</v>
      </c>
    </row>
    <row r="3" spans="1:17" ht="20.65" customHeight="1" x14ac:dyDescent="0.2">
      <c r="A3" s="4" t="s">
        <v>0</v>
      </c>
      <c r="B3" s="5">
        <v>60</v>
      </c>
      <c r="C3" s="6">
        <v>1250</v>
      </c>
      <c r="D3" s="12">
        <f>B3*C3</f>
        <v>75000</v>
      </c>
      <c r="E3" s="12"/>
      <c r="F3" s="13">
        <v>52650</v>
      </c>
      <c r="G3" s="11"/>
      <c r="H3" s="16">
        <f>+F3-D3</f>
        <v>-22350</v>
      </c>
      <c r="I3" s="26">
        <f>C3*B3</f>
        <v>75000</v>
      </c>
      <c r="J3" s="30">
        <v>61500</v>
      </c>
      <c r="K3" s="30">
        <v>61500</v>
      </c>
      <c r="L3" s="30">
        <v>64500</v>
      </c>
      <c r="M3" s="40">
        <v>61125</v>
      </c>
      <c r="N3" s="75">
        <v>70950</v>
      </c>
      <c r="O3" s="76">
        <v>70950</v>
      </c>
      <c r="P3" s="77">
        <f>B3*C3</f>
        <v>75000</v>
      </c>
      <c r="Q3" s="81">
        <v>75000</v>
      </c>
    </row>
    <row r="4" spans="1:17" ht="20.65" customHeight="1" x14ac:dyDescent="0.2">
      <c r="A4" s="4" t="s">
        <v>68</v>
      </c>
      <c r="B4" s="5"/>
      <c r="C4" s="6"/>
      <c r="D4" s="12"/>
      <c r="E4" s="12"/>
      <c r="F4" s="13"/>
      <c r="G4" s="11"/>
      <c r="H4" s="16"/>
      <c r="I4" s="26"/>
      <c r="J4" s="30"/>
      <c r="K4" s="30"/>
      <c r="L4" s="30">
        <v>220</v>
      </c>
      <c r="M4" s="40">
        <v>270</v>
      </c>
      <c r="N4" s="61">
        <v>300</v>
      </c>
      <c r="O4" s="12">
        <v>779.48</v>
      </c>
      <c r="P4" s="65">
        <v>800</v>
      </c>
      <c r="Q4" s="80">
        <v>450</v>
      </c>
    </row>
    <row r="5" spans="1:17" ht="20.45" customHeight="1" x14ac:dyDescent="0.2">
      <c r="A5" s="4" t="s">
        <v>1</v>
      </c>
      <c r="B5" s="5">
        <v>60</v>
      </c>
      <c r="C5" s="6">
        <v>30</v>
      </c>
      <c r="D5" s="12">
        <f>B5*C5</f>
        <v>1800</v>
      </c>
      <c r="E5" s="12"/>
      <c r="F5" s="13">
        <v>1620</v>
      </c>
      <c r="G5" s="10"/>
      <c r="H5" s="16">
        <f t="shared" ref="H5:H10" si="0">+F5-D5</f>
        <v>-180</v>
      </c>
      <c r="I5" s="26">
        <f t="shared" ref="I5:I7" si="1">C5*B5</f>
        <v>1800</v>
      </c>
      <c r="J5" s="30">
        <v>1800</v>
      </c>
      <c r="K5" s="30">
        <v>1800</v>
      </c>
      <c r="L5" s="30">
        <v>1800</v>
      </c>
      <c r="M5" s="40">
        <v>1740</v>
      </c>
      <c r="N5" s="61">
        <v>1980</v>
      </c>
      <c r="O5" s="12">
        <v>1980</v>
      </c>
      <c r="P5" s="65">
        <f>B5*C5</f>
        <v>1800</v>
      </c>
      <c r="Q5" s="80">
        <v>1800</v>
      </c>
    </row>
    <row r="6" spans="1:17" ht="20.45" customHeight="1" thickBot="1" x14ac:dyDescent="0.25">
      <c r="A6" s="4" t="s">
        <v>2</v>
      </c>
      <c r="B6" s="5">
        <v>60</v>
      </c>
      <c r="C6" s="6">
        <v>325</v>
      </c>
      <c r="D6" s="12">
        <f>B6*C6</f>
        <v>19500</v>
      </c>
      <c r="E6" s="12"/>
      <c r="F6" s="13">
        <v>16200</v>
      </c>
      <c r="G6" s="11"/>
      <c r="H6" s="22">
        <f t="shared" si="0"/>
        <v>-3300</v>
      </c>
      <c r="I6" s="26">
        <f t="shared" si="1"/>
        <v>19500</v>
      </c>
      <c r="J6" s="30">
        <v>18000</v>
      </c>
      <c r="K6" s="30">
        <v>18000</v>
      </c>
      <c r="L6" s="30">
        <v>18000</v>
      </c>
      <c r="M6" s="40">
        <v>17700</v>
      </c>
      <c r="N6" s="61">
        <v>19800</v>
      </c>
      <c r="O6" s="12">
        <v>19800</v>
      </c>
      <c r="P6" s="65">
        <f>B6*C6</f>
        <v>19500</v>
      </c>
      <c r="Q6" s="80">
        <v>18000</v>
      </c>
    </row>
    <row r="7" spans="1:17" ht="20.45" customHeight="1" x14ac:dyDescent="0.2">
      <c r="A7" s="4" t="s">
        <v>3</v>
      </c>
      <c r="B7" s="5">
        <v>20</v>
      </c>
      <c r="C7" s="6">
        <v>100</v>
      </c>
      <c r="D7" s="12">
        <f>B7*C7</f>
        <v>2000</v>
      </c>
      <c r="E7" s="12"/>
      <c r="F7" s="13">
        <v>1800</v>
      </c>
      <c r="G7" s="17"/>
      <c r="H7" s="19">
        <f t="shared" si="0"/>
        <v>-200</v>
      </c>
      <c r="I7" s="26">
        <f t="shared" si="1"/>
        <v>2000</v>
      </c>
      <c r="J7" s="30">
        <v>2000</v>
      </c>
      <c r="K7" s="30">
        <v>2000</v>
      </c>
      <c r="L7" s="30">
        <v>2000</v>
      </c>
      <c r="M7" s="40">
        <v>2000</v>
      </c>
      <c r="N7" s="61">
        <v>2200</v>
      </c>
      <c r="O7" s="12">
        <v>2200</v>
      </c>
      <c r="P7" s="65">
        <f t="shared" ref="P7:P8" si="2">B7*C7</f>
        <v>2000</v>
      </c>
      <c r="Q7" s="80">
        <v>2200</v>
      </c>
    </row>
    <row r="8" spans="1:17" ht="20.45" customHeight="1" thickBot="1" x14ac:dyDescent="0.25">
      <c r="A8" s="4" t="s">
        <v>84</v>
      </c>
      <c r="B8" s="8">
        <v>2</v>
      </c>
      <c r="C8" s="6">
        <v>100</v>
      </c>
      <c r="D8" s="12">
        <v>200</v>
      </c>
      <c r="E8" s="12"/>
      <c r="F8" s="13">
        <v>200</v>
      </c>
      <c r="G8" s="17"/>
      <c r="H8" s="20">
        <f t="shared" si="0"/>
        <v>0</v>
      </c>
      <c r="I8" s="26">
        <f t="shared" ref="I8:I10" si="3">F8</f>
        <v>200</v>
      </c>
      <c r="J8" s="30">
        <v>200</v>
      </c>
      <c r="K8" s="30">
        <v>200</v>
      </c>
      <c r="L8" s="30">
        <f>B8*C8</f>
        <v>200</v>
      </c>
      <c r="M8" s="40">
        <v>200</v>
      </c>
      <c r="N8" s="61">
        <v>200</v>
      </c>
      <c r="O8" s="12">
        <v>200</v>
      </c>
      <c r="P8" s="65">
        <f t="shared" si="2"/>
        <v>200</v>
      </c>
      <c r="Q8" s="80">
        <v>100</v>
      </c>
    </row>
    <row r="9" spans="1:17" ht="20.45" customHeight="1" x14ac:dyDescent="0.2">
      <c r="A9" s="4" t="s">
        <v>69</v>
      </c>
      <c r="B9" s="8"/>
      <c r="C9" s="6"/>
      <c r="D9" s="12"/>
      <c r="E9" s="12"/>
      <c r="F9" s="13"/>
      <c r="G9" s="17"/>
      <c r="H9" s="62"/>
      <c r="I9" s="26"/>
      <c r="J9" s="30"/>
      <c r="K9" s="30"/>
      <c r="L9" s="30">
        <v>200</v>
      </c>
      <c r="M9" s="40">
        <v>200</v>
      </c>
      <c r="N9" s="61">
        <v>200</v>
      </c>
      <c r="O9" s="12">
        <v>18.48</v>
      </c>
      <c r="P9" s="66">
        <v>200</v>
      </c>
      <c r="Q9" s="80">
        <v>57.6</v>
      </c>
    </row>
    <row r="10" spans="1:17" ht="20.45" customHeight="1" x14ac:dyDescent="0.2">
      <c r="A10" s="4" t="s">
        <v>14</v>
      </c>
      <c r="B10" s="8"/>
      <c r="C10" s="6"/>
      <c r="D10" s="12">
        <v>300</v>
      </c>
      <c r="E10" s="12"/>
      <c r="F10" s="13">
        <v>450</v>
      </c>
      <c r="G10" s="10"/>
      <c r="H10" s="18">
        <f t="shared" si="0"/>
        <v>150</v>
      </c>
      <c r="I10" s="26">
        <f t="shared" si="3"/>
        <v>450</v>
      </c>
      <c r="J10" s="30">
        <v>0</v>
      </c>
      <c r="K10" s="30">
        <v>225</v>
      </c>
      <c r="L10" s="30"/>
      <c r="M10" s="40"/>
      <c r="N10" s="61"/>
      <c r="O10" s="5"/>
      <c r="P10" s="65"/>
      <c r="Q10" s="69"/>
    </row>
    <row r="11" spans="1:17" ht="20.45" customHeight="1" x14ac:dyDescent="0.2">
      <c r="A11" s="4" t="s">
        <v>4</v>
      </c>
      <c r="B11" s="5"/>
      <c r="C11" s="6"/>
      <c r="D11" s="14">
        <f>+D3-SUM(D5:D10)</f>
        <v>51200</v>
      </c>
      <c r="E11" s="12"/>
      <c r="F11" s="14">
        <f>I11</f>
        <v>51050</v>
      </c>
      <c r="G11" s="13"/>
      <c r="H11" s="16">
        <f>+F11-D11</f>
        <v>-150</v>
      </c>
      <c r="I11" s="26">
        <f>+I3-SUM(I5:I10)</f>
        <v>51050</v>
      </c>
      <c r="J11" s="31">
        <f>+J3-SUM(J5:J10)</f>
        <v>39500</v>
      </c>
      <c r="K11" s="31">
        <f>+K3-SUM(K5:K10)</f>
        <v>39275</v>
      </c>
      <c r="L11" s="59">
        <f>L3-(SUM(L4:L10))</f>
        <v>42080</v>
      </c>
      <c r="M11" s="63">
        <f>M3-SUM(M4:M10)</f>
        <v>39015</v>
      </c>
      <c r="N11" s="59">
        <f>N3-SUM(N4:N10)</f>
        <v>46270</v>
      </c>
      <c r="O11" s="59">
        <f>O3-SUM(O4:O10)</f>
        <v>45972.04</v>
      </c>
      <c r="P11" s="67">
        <f>P3-SUM(P4:P9)</f>
        <v>50500</v>
      </c>
      <c r="Q11" s="73">
        <f>Q3-SUM(Q4:Q9)</f>
        <v>52392.4</v>
      </c>
    </row>
    <row r="12" spans="1:17" ht="20.45" customHeight="1" x14ac:dyDescent="0.2">
      <c r="A12" s="4" t="s">
        <v>83</v>
      </c>
      <c r="B12" s="5"/>
      <c r="C12" s="6"/>
      <c r="D12" s="14"/>
      <c r="E12" s="12"/>
      <c r="F12" s="14"/>
      <c r="G12" s="13"/>
      <c r="H12" s="16"/>
      <c r="I12" s="26"/>
      <c r="J12" s="31"/>
      <c r="K12" s="31"/>
      <c r="L12" s="31"/>
      <c r="M12" s="40"/>
      <c r="N12" s="61"/>
      <c r="O12" s="5"/>
      <c r="P12" s="65"/>
      <c r="Q12" s="80">
        <v>990</v>
      </c>
    </row>
    <row r="13" spans="1:17" ht="20.45" customHeight="1" x14ac:dyDescent="0.2">
      <c r="A13" s="4" t="s">
        <v>72</v>
      </c>
      <c r="B13" s="5"/>
      <c r="C13" s="6"/>
      <c r="D13" s="12">
        <v>475</v>
      </c>
      <c r="E13" s="12"/>
      <c r="F13" s="13">
        <v>471.67</v>
      </c>
      <c r="G13" s="13"/>
      <c r="H13" s="16">
        <f>+F13-D13</f>
        <v>-3.3299999999999841</v>
      </c>
      <c r="I13" s="26">
        <v>645</v>
      </c>
      <c r="J13" s="30">
        <f>682.22+16.45</f>
        <v>698.67000000000007</v>
      </c>
      <c r="K13" s="30">
        <v>700</v>
      </c>
      <c r="L13" s="30">
        <v>1000</v>
      </c>
      <c r="M13" s="40">
        <v>997</v>
      </c>
      <c r="N13" s="61">
        <v>1100</v>
      </c>
      <c r="O13" s="12">
        <f>495.82+53.23</f>
        <v>549.04999999999995</v>
      </c>
      <c r="P13" s="66">
        <v>750</v>
      </c>
      <c r="Q13" s="80">
        <v>663.13</v>
      </c>
    </row>
    <row r="14" spans="1:17" ht="20.45" customHeight="1" x14ac:dyDescent="0.2">
      <c r="A14" s="4" t="s">
        <v>5</v>
      </c>
      <c r="B14" s="8"/>
      <c r="C14" s="6"/>
      <c r="D14" s="12">
        <v>175</v>
      </c>
      <c r="E14" s="12"/>
      <c r="F14" s="13">
        <v>175</v>
      </c>
      <c r="G14" s="13"/>
      <c r="H14" s="16">
        <f>+F14-D14</f>
        <v>0</v>
      </c>
      <c r="I14" s="26">
        <f>F14</f>
        <v>175</v>
      </c>
      <c r="J14" s="30">
        <v>145</v>
      </c>
      <c r="K14" s="30">
        <v>150</v>
      </c>
      <c r="L14" s="30">
        <v>125</v>
      </c>
      <c r="M14" s="40">
        <v>114.5</v>
      </c>
      <c r="N14" s="61">
        <v>137.5</v>
      </c>
      <c r="O14" s="12">
        <v>80</v>
      </c>
      <c r="P14" s="66">
        <v>100</v>
      </c>
      <c r="Q14" s="69">
        <v>0</v>
      </c>
    </row>
    <row r="15" spans="1:17" ht="20.45" customHeight="1" x14ac:dyDescent="0.2">
      <c r="A15" s="4" t="s">
        <v>74</v>
      </c>
      <c r="B15" s="8"/>
      <c r="C15" s="6"/>
      <c r="D15" s="12"/>
      <c r="E15" s="12"/>
      <c r="F15" s="13"/>
      <c r="G15" s="13"/>
      <c r="H15" s="16"/>
      <c r="I15" s="26">
        <v>1015</v>
      </c>
      <c r="J15" s="30">
        <v>1118</v>
      </c>
      <c r="K15" s="30">
        <v>1200</v>
      </c>
      <c r="L15" s="30">
        <v>1035</v>
      </c>
      <c r="M15" s="40">
        <v>1035</v>
      </c>
      <c r="N15" s="61">
        <v>1155</v>
      </c>
      <c r="O15" s="12">
        <v>1026.44</v>
      </c>
      <c r="P15" s="66">
        <v>1200</v>
      </c>
      <c r="Q15" s="80">
        <v>1029.1199999999999</v>
      </c>
    </row>
    <row r="16" spans="1:17" ht="20.45" customHeight="1" x14ac:dyDescent="0.2">
      <c r="A16" s="4" t="s">
        <v>78</v>
      </c>
      <c r="B16" s="8"/>
      <c r="C16" s="6"/>
      <c r="D16" s="12">
        <v>500</v>
      </c>
      <c r="E16" s="12"/>
      <c r="F16" s="13">
        <v>404.29</v>
      </c>
      <c r="G16" s="13"/>
      <c r="H16" s="16">
        <f t="shared" ref="H16:H33" si="4">+F16-D16</f>
        <v>-95.70999999999998</v>
      </c>
      <c r="I16" s="26">
        <v>300</v>
      </c>
      <c r="J16" s="30">
        <f>157.58</f>
        <v>157.58000000000001</v>
      </c>
      <c r="K16" s="30">
        <v>200</v>
      </c>
      <c r="L16" s="30">
        <v>36.18</v>
      </c>
      <c r="M16" s="40">
        <v>36.18</v>
      </c>
      <c r="N16" s="61">
        <v>500</v>
      </c>
      <c r="O16" s="12">
        <v>371.05</v>
      </c>
      <c r="P16" s="66">
        <v>1000</v>
      </c>
      <c r="Q16" s="80">
        <v>668.71</v>
      </c>
    </row>
    <row r="17" spans="1:17" ht="20.45" customHeight="1" x14ac:dyDescent="0.2">
      <c r="A17" s="4" t="s">
        <v>6</v>
      </c>
      <c r="B17" s="5"/>
      <c r="C17" s="6"/>
      <c r="D17" s="12">
        <v>1500</v>
      </c>
      <c r="E17" s="12"/>
      <c r="F17" s="13">
        <v>1500</v>
      </c>
      <c r="G17" s="13"/>
      <c r="H17" s="16">
        <f t="shared" si="4"/>
        <v>0</v>
      </c>
      <c r="I17" s="26">
        <f t="shared" ref="I17:I19" si="5">F17</f>
        <v>1500</v>
      </c>
      <c r="J17" s="30">
        <v>1500</v>
      </c>
      <c r="K17" s="30">
        <v>1500</v>
      </c>
      <c r="L17" s="30">
        <v>1500</v>
      </c>
      <c r="M17" s="40">
        <v>1500</v>
      </c>
      <c r="N17" s="61">
        <v>1600</v>
      </c>
      <c r="O17" s="12">
        <v>1720</v>
      </c>
      <c r="P17" s="66">
        <v>3500</v>
      </c>
      <c r="Q17" s="80">
        <v>3500</v>
      </c>
    </row>
    <row r="18" spans="1:17" ht="20.45" customHeight="1" x14ac:dyDescent="0.2">
      <c r="A18" s="4" t="s">
        <v>75</v>
      </c>
      <c r="B18" s="5"/>
      <c r="C18" s="6"/>
      <c r="D18" s="12">
        <v>350</v>
      </c>
      <c r="E18" s="12"/>
      <c r="F18" s="13">
        <f>300+40</f>
        <v>340</v>
      </c>
      <c r="G18" s="13"/>
      <c r="H18" s="16">
        <f t="shared" si="4"/>
        <v>-10</v>
      </c>
      <c r="I18" s="26">
        <v>350</v>
      </c>
      <c r="J18" s="30">
        <v>340</v>
      </c>
      <c r="K18" s="30">
        <v>350</v>
      </c>
      <c r="L18" s="30">
        <v>0</v>
      </c>
      <c r="M18" s="40">
        <v>400</v>
      </c>
      <c r="N18" s="61">
        <v>400</v>
      </c>
      <c r="O18" s="12">
        <v>350</v>
      </c>
      <c r="P18" s="66">
        <v>400</v>
      </c>
      <c r="Q18" s="80">
        <v>150</v>
      </c>
    </row>
    <row r="19" spans="1:17" ht="20.45" customHeight="1" x14ac:dyDescent="0.2">
      <c r="A19" s="4" t="s">
        <v>66</v>
      </c>
      <c r="B19" s="5"/>
      <c r="C19" s="6"/>
      <c r="D19" s="12">
        <v>425</v>
      </c>
      <c r="E19" s="12"/>
      <c r="F19" s="13">
        <v>465</v>
      </c>
      <c r="G19" s="13"/>
      <c r="H19" s="16">
        <f t="shared" si="4"/>
        <v>40</v>
      </c>
      <c r="I19" s="26">
        <f t="shared" si="5"/>
        <v>465</v>
      </c>
      <c r="J19" s="30">
        <v>450</v>
      </c>
      <c r="K19" s="30">
        <v>450</v>
      </c>
      <c r="L19" s="30">
        <v>475</v>
      </c>
      <c r="M19" s="40">
        <v>475</v>
      </c>
      <c r="N19" s="61">
        <v>500</v>
      </c>
      <c r="O19" s="12">
        <v>950</v>
      </c>
      <c r="P19" s="66">
        <v>1200</v>
      </c>
      <c r="Q19" s="80">
        <v>1045</v>
      </c>
    </row>
    <row r="20" spans="1:17" ht="20.45" customHeight="1" x14ac:dyDescent="0.2">
      <c r="A20" s="4" t="s">
        <v>76</v>
      </c>
      <c r="B20" s="5"/>
      <c r="C20" s="6"/>
      <c r="D20" s="12"/>
      <c r="E20" s="12"/>
      <c r="F20" s="13"/>
      <c r="G20" s="13"/>
      <c r="H20" s="16"/>
      <c r="I20" s="26"/>
      <c r="J20" s="30"/>
      <c r="K20" s="30"/>
      <c r="L20" s="30"/>
      <c r="M20" s="40"/>
      <c r="N20" s="61"/>
      <c r="O20" s="12">
        <v>1283.1500000000001</v>
      </c>
      <c r="P20" s="65">
        <v>0</v>
      </c>
      <c r="Q20" s="69">
        <v>0</v>
      </c>
    </row>
    <row r="21" spans="1:17" ht="20.45" customHeight="1" x14ac:dyDescent="0.2">
      <c r="A21" s="4" t="s">
        <v>7</v>
      </c>
      <c r="B21" s="5"/>
      <c r="C21" s="6"/>
      <c r="D21" s="12">
        <v>11750</v>
      </c>
      <c r="E21" s="12"/>
      <c r="F21" s="13">
        <v>11750</v>
      </c>
      <c r="G21" s="13"/>
      <c r="H21" s="16">
        <f t="shared" si="4"/>
        <v>0</v>
      </c>
      <c r="I21" s="26">
        <v>12500</v>
      </c>
      <c r="J21" s="30">
        <f>786.5+12797.81</f>
        <v>13584.31</v>
      </c>
      <c r="K21" s="30">
        <v>13000</v>
      </c>
      <c r="L21" s="30">
        <v>12500</v>
      </c>
      <c r="M21" s="40">
        <v>13015</v>
      </c>
      <c r="N21" s="61">
        <v>14900</v>
      </c>
      <c r="O21" s="12">
        <v>11400</v>
      </c>
      <c r="P21" s="66">
        <v>14000</v>
      </c>
      <c r="Q21" s="80">
        <v>14642.65</v>
      </c>
    </row>
    <row r="22" spans="1:17" ht="20.45" customHeight="1" x14ac:dyDescent="0.2">
      <c r="A22" s="4" t="s">
        <v>19</v>
      </c>
      <c r="B22" s="5"/>
      <c r="C22" s="6"/>
      <c r="D22" s="12"/>
      <c r="E22" s="12"/>
      <c r="F22" s="13"/>
      <c r="G22" s="13"/>
      <c r="H22" s="16"/>
      <c r="I22" s="26">
        <v>1050</v>
      </c>
      <c r="J22" s="30">
        <f>306.25+799.86</f>
        <v>1106.1100000000001</v>
      </c>
      <c r="K22" s="30">
        <v>1100</v>
      </c>
      <c r="L22" s="30">
        <f>L21*0.065</f>
        <v>812.5</v>
      </c>
      <c r="M22" s="40">
        <v>896.44</v>
      </c>
      <c r="N22" s="61">
        <v>878</v>
      </c>
      <c r="O22" s="12">
        <v>712.5</v>
      </c>
      <c r="P22" s="68">
        <v>937.5</v>
      </c>
      <c r="Q22" s="69">
        <v>0</v>
      </c>
    </row>
    <row r="23" spans="1:17" ht="20.45" customHeight="1" x14ac:dyDescent="0.2">
      <c r="A23" s="4" t="s">
        <v>73</v>
      </c>
      <c r="B23" s="5"/>
      <c r="C23" s="6"/>
      <c r="D23" s="12"/>
      <c r="E23" s="12"/>
      <c r="F23" s="13"/>
      <c r="G23" s="13"/>
      <c r="H23" s="16"/>
      <c r="I23" s="26"/>
      <c r="J23" s="30"/>
      <c r="K23" s="30"/>
      <c r="L23" s="30"/>
      <c r="M23" s="40">
        <v>2200</v>
      </c>
      <c r="N23" s="61">
        <v>2500</v>
      </c>
      <c r="O23" s="12">
        <f>500+1544</f>
        <v>2044</v>
      </c>
      <c r="P23" s="66">
        <v>2500</v>
      </c>
      <c r="Q23" s="80">
        <v>2283.92</v>
      </c>
    </row>
    <row r="24" spans="1:17" ht="20.45" customHeight="1" x14ac:dyDescent="0.2">
      <c r="A24" s="4" t="s">
        <v>8</v>
      </c>
      <c r="B24" s="5"/>
      <c r="C24" s="6"/>
      <c r="D24" s="12">
        <v>750</v>
      </c>
      <c r="E24" s="12"/>
      <c r="F24" s="13">
        <v>900</v>
      </c>
      <c r="G24" s="13"/>
      <c r="H24" s="16">
        <f t="shared" si="4"/>
        <v>150</v>
      </c>
      <c r="I24" s="26">
        <v>1000</v>
      </c>
      <c r="J24" s="30">
        <f>1600</f>
        <v>1600</v>
      </c>
      <c r="K24" s="30">
        <v>1250</v>
      </c>
      <c r="L24" s="30">
        <v>900</v>
      </c>
      <c r="M24" s="40">
        <v>1000</v>
      </c>
      <c r="N24" s="61">
        <v>1100</v>
      </c>
      <c r="O24" s="12">
        <v>637.86</v>
      </c>
      <c r="P24" s="66">
        <v>1000</v>
      </c>
      <c r="Q24" s="80">
        <v>8037.12</v>
      </c>
    </row>
    <row r="25" spans="1:17" ht="20.45" customHeight="1" x14ac:dyDescent="0.2">
      <c r="A25" s="4" t="s">
        <v>9</v>
      </c>
      <c r="B25" s="5"/>
      <c r="C25" s="6"/>
      <c r="D25" s="12">
        <v>900</v>
      </c>
      <c r="E25" s="12"/>
      <c r="F25" s="13">
        <v>950</v>
      </c>
      <c r="G25" s="13"/>
      <c r="H25" s="16">
        <f t="shared" si="4"/>
        <v>50</v>
      </c>
      <c r="I25" s="26">
        <v>1050</v>
      </c>
      <c r="J25" s="30">
        <f>1000</f>
        <v>1000</v>
      </c>
      <c r="K25" s="30">
        <v>1050</v>
      </c>
      <c r="L25" s="30">
        <v>820</v>
      </c>
      <c r="M25" s="40">
        <v>1500</v>
      </c>
      <c r="N25" s="61">
        <v>1650</v>
      </c>
      <c r="O25" s="13">
        <v>1601.18</v>
      </c>
      <c r="P25" s="66">
        <v>1800</v>
      </c>
      <c r="Q25" s="70">
        <v>0</v>
      </c>
    </row>
    <row r="26" spans="1:17" ht="20.45" customHeight="1" x14ac:dyDescent="0.2">
      <c r="A26" s="4" t="s">
        <v>10</v>
      </c>
      <c r="B26" s="5"/>
      <c r="C26" s="6"/>
      <c r="D26" s="12">
        <v>2400</v>
      </c>
      <c r="E26" s="12"/>
      <c r="F26" s="13">
        <v>2500</v>
      </c>
      <c r="G26" s="13"/>
      <c r="H26" s="16">
        <f t="shared" si="4"/>
        <v>100</v>
      </c>
      <c r="I26" s="26">
        <v>2500</v>
      </c>
      <c r="J26" s="30">
        <f>2000</f>
        <v>2000</v>
      </c>
      <c r="K26" s="30">
        <v>2500</v>
      </c>
      <c r="L26" s="30">
        <v>1800</v>
      </c>
      <c r="M26" s="40">
        <v>2000</v>
      </c>
      <c r="N26" s="61">
        <v>2200</v>
      </c>
      <c r="O26" s="12">
        <v>2531.83</v>
      </c>
      <c r="P26" s="66">
        <v>3000</v>
      </c>
      <c r="Q26" s="69">
        <v>0</v>
      </c>
    </row>
    <row r="27" spans="1:17" ht="20.45" customHeight="1" x14ac:dyDescent="0.2">
      <c r="A27" s="4" t="s">
        <v>11</v>
      </c>
      <c r="B27" s="5"/>
      <c r="C27" s="6"/>
      <c r="D27" s="12">
        <v>350</v>
      </c>
      <c r="E27" s="12"/>
      <c r="F27" s="13">
        <v>150</v>
      </c>
      <c r="G27" s="13"/>
      <c r="H27" s="16">
        <f t="shared" si="4"/>
        <v>-200</v>
      </c>
      <c r="I27" s="26">
        <v>175</v>
      </c>
      <c r="J27" s="30">
        <f>300</f>
        <v>300</v>
      </c>
      <c r="K27" s="30">
        <v>300</v>
      </c>
      <c r="L27" s="30">
        <v>225</v>
      </c>
      <c r="M27" s="40">
        <v>250</v>
      </c>
      <c r="N27" s="61">
        <v>275</v>
      </c>
      <c r="O27" s="12">
        <v>637</v>
      </c>
      <c r="P27" s="66">
        <v>750</v>
      </c>
      <c r="Q27" s="69">
        <v>0</v>
      </c>
    </row>
    <row r="28" spans="1:17" ht="20.45" customHeight="1" x14ac:dyDescent="0.2">
      <c r="A28" s="4" t="s">
        <v>27</v>
      </c>
      <c r="B28" s="5"/>
      <c r="C28" s="6"/>
      <c r="D28" s="12"/>
      <c r="E28" s="12"/>
      <c r="F28" s="13"/>
      <c r="G28" s="13"/>
      <c r="H28" s="16"/>
      <c r="I28" s="26"/>
      <c r="J28" s="30"/>
      <c r="K28" s="30"/>
      <c r="L28" s="30">
        <v>230</v>
      </c>
      <c r="M28" s="40">
        <v>259.38</v>
      </c>
      <c r="N28" s="61">
        <v>340</v>
      </c>
      <c r="O28" s="12">
        <v>337.99</v>
      </c>
      <c r="P28" s="66">
        <v>410</v>
      </c>
      <c r="Q28" s="69">
        <v>0</v>
      </c>
    </row>
    <row r="29" spans="1:17" ht="20.45" customHeight="1" x14ac:dyDescent="0.2">
      <c r="A29" s="4" t="s">
        <v>25</v>
      </c>
      <c r="B29" s="5"/>
      <c r="C29" s="6"/>
      <c r="D29" s="12">
        <v>500</v>
      </c>
      <c r="E29" s="12"/>
      <c r="F29" s="13">
        <v>750</v>
      </c>
      <c r="G29" s="13"/>
      <c r="H29" s="16">
        <f t="shared" si="4"/>
        <v>250</v>
      </c>
      <c r="I29" s="26">
        <v>750</v>
      </c>
      <c r="J29" s="30">
        <v>800</v>
      </c>
      <c r="K29" s="30">
        <v>800</v>
      </c>
      <c r="L29" s="30">
        <v>920</v>
      </c>
      <c r="M29" s="40">
        <v>920</v>
      </c>
      <c r="N29" s="61">
        <v>1100</v>
      </c>
      <c r="O29" s="12">
        <v>4708</v>
      </c>
      <c r="P29" s="66">
        <v>1500</v>
      </c>
      <c r="Q29" s="80">
        <v>5324</v>
      </c>
    </row>
    <row r="30" spans="1:17" ht="20.45" customHeight="1" x14ac:dyDescent="0.2">
      <c r="A30" s="4" t="s">
        <v>26</v>
      </c>
      <c r="B30" s="5"/>
      <c r="C30" s="6"/>
      <c r="D30" s="12">
        <v>2500</v>
      </c>
      <c r="E30" s="12"/>
      <c r="F30" s="13">
        <f>2500</f>
        <v>2500</v>
      </c>
      <c r="G30" s="13"/>
      <c r="H30" s="16">
        <f t="shared" si="4"/>
        <v>0</v>
      </c>
      <c r="I30" s="26">
        <v>3600</v>
      </c>
      <c r="J30" s="30">
        <f>76.76+3554.45</f>
        <v>3631.21</v>
      </c>
      <c r="K30" s="30">
        <v>3500</v>
      </c>
      <c r="L30" s="30">
        <v>3110.4</v>
      </c>
      <c r="M30" s="40">
        <v>3110.4</v>
      </c>
      <c r="N30" s="61">
        <v>2800</v>
      </c>
      <c r="O30" s="12">
        <f>349.27+96.52</f>
        <v>445.78999999999996</v>
      </c>
      <c r="P30" s="66">
        <v>3500</v>
      </c>
      <c r="Q30" s="69">
        <v>0</v>
      </c>
    </row>
    <row r="31" spans="1:17" ht="20.45" customHeight="1" x14ac:dyDescent="0.2">
      <c r="A31" s="4" t="s">
        <v>24</v>
      </c>
      <c r="B31" s="5"/>
      <c r="C31" s="6"/>
      <c r="D31" s="12"/>
      <c r="E31" s="12"/>
      <c r="F31" s="13"/>
      <c r="G31" s="13"/>
      <c r="H31" s="16"/>
      <c r="I31" s="26">
        <v>0</v>
      </c>
      <c r="J31" s="30">
        <v>0</v>
      </c>
      <c r="K31" s="30">
        <v>750</v>
      </c>
      <c r="L31" s="30">
        <v>750</v>
      </c>
      <c r="M31" s="40">
        <v>750</v>
      </c>
      <c r="N31" s="61">
        <v>825</v>
      </c>
      <c r="O31" s="12">
        <f>425+425</f>
        <v>850</v>
      </c>
      <c r="P31" s="66">
        <v>900</v>
      </c>
      <c r="Q31" s="80">
        <v>900</v>
      </c>
    </row>
    <row r="32" spans="1:17" ht="20.45" customHeight="1" x14ac:dyDescent="0.2">
      <c r="A32" s="4" t="s">
        <v>15</v>
      </c>
      <c r="B32" s="8"/>
      <c r="C32" s="6"/>
      <c r="D32" s="12">
        <v>2300</v>
      </c>
      <c r="E32" s="12"/>
      <c r="F32" s="13">
        <v>0</v>
      </c>
      <c r="G32" s="13"/>
      <c r="H32" s="16">
        <f t="shared" si="4"/>
        <v>-2300</v>
      </c>
      <c r="I32" s="26">
        <v>3000</v>
      </c>
      <c r="J32" s="30">
        <v>1000</v>
      </c>
      <c r="K32" s="30">
        <v>3000</v>
      </c>
      <c r="L32" s="30">
        <v>2000</v>
      </c>
      <c r="M32" s="40">
        <v>1981.48</v>
      </c>
      <c r="N32" s="61">
        <v>300</v>
      </c>
      <c r="O32" s="12">
        <v>221</v>
      </c>
      <c r="P32" s="66">
        <v>2750</v>
      </c>
      <c r="Q32" s="80">
        <v>2637</v>
      </c>
    </row>
    <row r="33" spans="1:17" ht="20.45" customHeight="1" x14ac:dyDescent="0.2">
      <c r="A33" s="4" t="s">
        <v>64</v>
      </c>
      <c r="B33" s="8"/>
      <c r="C33" s="6"/>
      <c r="D33" s="12">
        <v>500</v>
      </c>
      <c r="E33" s="12"/>
      <c r="F33" s="13">
        <f>542.61+85</f>
        <v>627.61</v>
      </c>
      <c r="G33" s="13"/>
      <c r="H33" s="16">
        <f t="shared" si="4"/>
        <v>127.61000000000001</v>
      </c>
      <c r="I33" s="26">
        <v>1000</v>
      </c>
      <c r="J33" s="30">
        <f>1910</f>
        <v>1910</v>
      </c>
      <c r="K33" s="30">
        <v>2000</v>
      </c>
      <c r="L33" s="30">
        <v>1200</v>
      </c>
      <c r="M33" s="40">
        <v>1200</v>
      </c>
      <c r="N33" s="61">
        <v>1250</v>
      </c>
      <c r="O33" s="12">
        <f>250+250</f>
        <v>500</v>
      </c>
      <c r="P33" s="66">
        <v>1250</v>
      </c>
      <c r="Q33" s="80">
        <v>1730</v>
      </c>
    </row>
    <row r="34" spans="1:17" ht="20.45" customHeight="1" x14ac:dyDescent="0.2">
      <c r="A34" s="4" t="s">
        <v>67</v>
      </c>
      <c r="B34" s="5"/>
      <c r="C34" s="6"/>
      <c r="D34" s="12"/>
      <c r="E34" s="12"/>
      <c r="F34" s="13"/>
      <c r="G34" s="13"/>
      <c r="H34" s="16"/>
      <c r="I34" s="26"/>
      <c r="J34" s="30"/>
      <c r="K34" s="30"/>
      <c r="L34" s="30">
        <v>2500</v>
      </c>
      <c r="M34" s="40">
        <v>2500</v>
      </c>
      <c r="N34" s="64">
        <v>0</v>
      </c>
      <c r="O34" s="12">
        <v>552</v>
      </c>
      <c r="P34" s="65">
        <v>0</v>
      </c>
      <c r="Q34" s="69">
        <v>0</v>
      </c>
    </row>
    <row r="35" spans="1:17" ht="20.45" customHeight="1" x14ac:dyDescent="0.2">
      <c r="A35" s="4" t="s">
        <v>71</v>
      </c>
      <c r="B35" s="8"/>
      <c r="C35" s="6"/>
      <c r="D35" s="12"/>
      <c r="E35" s="12"/>
      <c r="F35" s="13"/>
      <c r="G35" s="13"/>
      <c r="H35" s="16"/>
      <c r="I35" s="26">
        <v>1800</v>
      </c>
      <c r="J35" s="30">
        <f>1450</f>
        <v>1450</v>
      </c>
      <c r="K35" s="30">
        <v>1000</v>
      </c>
      <c r="L35" s="30"/>
      <c r="M35" s="40">
        <v>1800</v>
      </c>
      <c r="N35" s="61">
        <v>2200</v>
      </c>
      <c r="O35" s="12">
        <f>245.58+340.86+212.06+25.21</f>
        <v>823.71</v>
      </c>
      <c r="P35" s="66">
        <v>2500</v>
      </c>
      <c r="Q35" s="69">
        <v>0</v>
      </c>
    </row>
    <row r="36" spans="1:17" ht="20.45" customHeight="1" x14ac:dyDescent="0.2">
      <c r="A36" s="4" t="s">
        <v>62</v>
      </c>
      <c r="B36" s="8"/>
      <c r="C36" s="6"/>
      <c r="D36" s="12"/>
      <c r="E36" s="12"/>
      <c r="F36" s="13"/>
      <c r="G36" s="13"/>
      <c r="H36" s="16"/>
      <c r="I36" s="26"/>
      <c r="J36" s="30"/>
      <c r="K36" s="30"/>
      <c r="L36" s="30"/>
      <c r="M36" s="40">
        <v>660</v>
      </c>
      <c r="N36" s="61">
        <v>1000</v>
      </c>
      <c r="O36" s="12">
        <f>16.37</f>
        <v>16.37</v>
      </c>
      <c r="P36" s="66">
        <v>1000</v>
      </c>
      <c r="Q36" s="80">
        <f>122.36+60.45+73.84+53.23+661.15</f>
        <v>971.03</v>
      </c>
    </row>
    <row r="37" spans="1:17" ht="20.45" customHeight="1" x14ac:dyDescent="0.2">
      <c r="A37" s="4" t="s">
        <v>87</v>
      </c>
      <c r="B37" s="8"/>
      <c r="C37" s="6"/>
      <c r="D37" s="12"/>
      <c r="E37" s="12"/>
      <c r="F37" s="13"/>
      <c r="G37" s="13"/>
      <c r="H37" s="16"/>
      <c r="I37" s="26">
        <v>0</v>
      </c>
      <c r="J37" s="30">
        <v>0</v>
      </c>
      <c r="K37" s="30">
        <v>500</v>
      </c>
      <c r="L37" s="30"/>
      <c r="M37" s="40"/>
      <c r="N37" s="61"/>
      <c r="O37" s="12"/>
      <c r="P37" s="65"/>
      <c r="Q37" s="80">
        <v>177.51</v>
      </c>
    </row>
    <row r="38" spans="1:17" ht="20.45" customHeight="1" x14ac:dyDescent="0.2">
      <c r="A38" s="4" t="s">
        <v>23</v>
      </c>
      <c r="B38" s="8"/>
      <c r="C38" s="6"/>
      <c r="D38" s="12"/>
      <c r="E38" s="12"/>
      <c r="F38" s="13"/>
      <c r="G38" s="13"/>
      <c r="H38" s="16"/>
      <c r="I38" s="26"/>
      <c r="J38" s="30"/>
      <c r="K38" s="30">
        <v>500</v>
      </c>
      <c r="L38" s="30"/>
      <c r="M38" s="40"/>
      <c r="N38" s="61"/>
      <c r="O38" s="12"/>
      <c r="P38" s="65"/>
      <c r="Q38" s="69">
        <v>0</v>
      </c>
    </row>
    <row r="39" spans="1:17" ht="20.45" customHeight="1" x14ac:dyDescent="0.2">
      <c r="A39" s="4"/>
      <c r="B39" s="8"/>
      <c r="C39" s="6"/>
      <c r="D39" s="12"/>
      <c r="E39" s="12"/>
      <c r="F39" s="13"/>
      <c r="G39" s="13"/>
      <c r="H39" s="16"/>
      <c r="I39" s="26"/>
      <c r="J39" s="26"/>
      <c r="K39" s="37"/>
      <c r="L39" s="37"/>
      <c r="M39" s="40"/>
      <c r="N39" s="61"/>
      <c r="O39" s="12"/>
      <c r="P39" s="65"/>
      <c r="Q39" s="69"/>
    </row>
    <row r="40" spans="1:17" ht="20.45" customHeight="1" x14ac:dyDescent="0.2">
      <c r="A40" s="4" t="s">
        <v>12</v>
      </c>
      <c r="B40" s="32"/>
      <c r="C40" s="33"/>
      <c r="D40" s="15">
        <f>SUM(D14:D39)</f>
        <v>24900</v>
      </c>
      <c r="E40" s="15"/>
      <c r="F40" s="14">
        <f>SUM(F14:F39)</f>
        <v>23011.9</v>
      </c>
      <c r="G40" s="14"/>
      <c r="H40" s="34">
        <f>SUM(H14:H33)</f>
        <v>-1888.1</v>
      </c>
      <c r="I40" s="35">
        <f>SUM(I14:I36)</f>
        <v>32230</v>
      </c>
      <c r="J40" s="35">
        <f>SUM(J14:J37)</f>
        <v>32092.21</v>
      </c>
      <c r="K40" s="35">
        <f>SUM(K14:K39)</f>
        <v>35100</v>
      </c>
      <c r="L40" s="60"/>
      <c r="M40" s="40">
        <f>SUM(M13:M39)</f>
        <v>38600.380000000005</v>
      </c>
      <c r="N40" s="40">
        <f>SUM(N13:N39)</f>
        <v>38710.5</v>
      </c>
      <c r="O40" s="40">
        <f>SUM(O13:O39)</f>
        <v>34348.920000000013</v>
      </c>
      <c r="P40" s="71">
        <f>SUM(P13:P39)</f>
        <v>45947.5</v>
      </c>
      <c r="Q40" s="72">
        <f>SUM(Q12:Q39)</f>
        <v>44749.19</v>
      </c>
    </row>
    <row r="41" spans="1:17" ht="20.45" customHeight="1" x14ac:dyDescent="0.2">
      <c r="A41" s="4" t="s">
        <v>70</v>
      </c>
      <c r="B41" s="32"/>
      <c r="C41" s="33"/>
      <c r="D41" s="15"/>
      <c r="E41" s="15"/>
      <c r="F41" s="14"/>
      <c r="G41" s="14"/>
      <c r="H41" s="34"/>
      <c r="I41" s="35"/>
      <c r="J41" s="35"/>
      <c r="K41" s="35"/>
      <c r="L41" s="35"/>
      <c r="M41" s="40">
        <v>4000</v>
      </c>
      <c r="N41" s="61">
        <v>4000</v>
      </c>
      <c r="O41" s="12">
        <v>6437.1</v>
      </c>
      <c r="P41" s="65"/>
      <c r="Q41" s="69">
        <v>0</v>
      </c>
    </row>
    <row r="42" spans="1:17" ht="20.45" customHeight="1" x14ac:dyDescent="0.2">
      <c r="A42" s="4" t="s">
        <v>85</v>
      </c>
      <c r="B42" s="32"/>
      <c r="C42" s="33"/>
      <c r="D42" s="15"/>
      <c r="E42" s="15"/>
      <c r="F42" s="14"/>
      <c r="G42" s="14"/>
      <c r="H42" s="34"/>
      <c r="I42" s="35"/>
      <c r="J42" s="35"/>
      <c r="K42" s="35"/>
      <c r="L42" s="35"/>
      <c r="M42" s="40"/>
      <c r="N42" s="61"/>
      <c r="O42" s="12"/>
      <c r="P42" s="65"/>
      <c r="Q42" s="69">
        <v>3023.06</v>
      </c>
    </row>
    <row r="43" spans="1:17" ht="20.45" customHeight="1" x14ac:dyDescent="0.2">
      <c r="A43" s="7" t="s">
        <v>86</v>
      </c>
      <c r="B43" s="8"/>
      <c r="C43" s="6"/>
      <c r="D43" s="12"/>
      <c r="E43" s="12"/>
      <c r="F43" s="13"/>
      <c r="G43" s="13"/>
      <c r="H43" s="16"/>
      <c r="I43" s="26"/>
      <c r="J43" s="26"/>
      <c r="K43" s="10"/>
      <c r="L43" s="10"/>
      <c r="M43" s="40"/>
      <c r="N43" s="61"/>
      <c r="O43" s="12"/>
      <c r="P43" s="65"/>
      <c r="Q43" s="69">
        <v>4175.72</v>
      </c>
    </row>
    <row r="44" spans="1:17" ht="20.45" customHeight="1" x14ac:dyDescent="0.2">
      <c r="A44" s="4" t="s">
        <v>13</v>
      </c>
      <c r="B44" s="32"/>
      <c r="C44" s="33"/>
      <c r="D44" s="23">
        <f>D11-D40</f>
        <v>26300</v>
      </c>
      <c r="E44" s="23"/>
      <c r="F44" s="24">
        <f>F11-F40</f>
        <v>28038.1</v>
      </c>
      <c r="G44" s="14"/>
      <c r="H44" s="34">
        <f>+F44-D44</f>
        <v>1738.0999999999985</v>
      </c>
      <c r="I44" s="35">
        <f>I11-I40</f>
        <v>18820</v>
      </c>
      <c r="J44" s="35">
        <f>J11-J40</f>
        <v>7407.7900000000009</v>
      </c>
      <c r="K44" s="35">
        <f>K11-K40</f>
        <v>4175</v>
      </c>
      <c r="L44" s="59"/>
      <c r="M44" s="40">
        <f>M11-M40-M41</f>
        <v>-3585.3800000000047</v>
      </c>
      <c r="N44" s="40">
        <f>N11-(N40+N41)</f>
        <v>3559.5</v>
      </c>
      <c r="O44" s="63">
        <f>O11-O40-O41</f>
        <v>5186.0199999999877</v>
      </c>
      <c r="P44" s="63">
        <f t="shared" ref="P44" si="6">P11-P40-P41</f>
        <v>4552.5</v>
      </c>
      <c r="Q44" s="74">
        <f>Q11-Q40-Q42-Q43</f>
        <v>444.42999999999938</v>
      </c>
    </row>
    <row r="45" spans="1:17" ht="20.45" customHeight="1" x14ac:dyDescent="0.2">
      <c r="F45" s="9"/>
      <c r="G45" s="9"/>
      <c r="I45" s="27"/>
      <c r="K45" s="9"/>
      <c r="L45" s="9"/>
    </row>
    <row r="46" spans="1:17" ht="20.45" customHeight="1" x14ac:dyDescent="0.2">
      <c r="K46" s="9"/>
      <c r="L46" s="9"/>
    </row>
    <row r="47" spans="1:17" ht="20.45" customHeight="1" x14ac:dyDescent="0.2">
      <c r="K47" s="9"/>
      <c r="L47" s="9"/>
    </row>
  </sheetData>
  <mergeCells count="1">
    <mergeCell ref="A1:I1"/>
  </mergeCells>
  <pageMargins left="0.75" right="0.75" top="1" bottom="1" header="0.5" footer="0.5"/>
  <pageSetup scale="69" orientation="portrait" r:id="rId1"/>
  <headerFooter>
    <oddFooter>&amp;L&amp;"Helvetica,Regular"&amp;12&amp;K000000	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>
      <selection activeCell="A30" sqref="A30"/>
    </sheetView>
  </sheetViews>
  <sheetFormatPr defaultRowHeight="12.75" customHeight="1" x14ac:dyDescent="0.2"/>
  <cols>
    <col min="1" max="1" width="22" style="41" bestFit="1" customWidth="1"/>
    <col min="2" max="2" width="10.5" style="41" bestFit="1" customWidth="1"/>
    <col min="3" max="4" width="8.69921875" style="41" bestFit="1" customWidth="1"/>
    <col min="5" max="5" width="10.5" style="41" bestFit="1" customWidth="1"/>
    <col min="6" max="7" width="8.69921875" style="41" bestFit="1" customWidth="1"/>
    <col min="8" max="9" width="7.8984375" style="41" bestFit="1" customWidth="1"/>
    <col min="10" max="10" width="8.69921875" style="41" bestFit="1" customWidth="1"/>
    <col min="11" max="16384" width="8.796875" style="41"/>
  </cols>
  <sheetData>
    <row r="1" spans="1:10" ht="21" customHeight="1" x14ac:dyDescent="0.2">
      <c r="A1" s="86" t="s">
        <v>28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">
      <c r="A2" s="84" t="s">
        <v>29</v>
      </c>
      <c r="B2" s="85"/>
      <c r="C2" s="85"/>
      <c r="D2" s="85"/>
      <c r="E2" s="85"/>
      <c r="F2" s="87" t="s">
        <v>30</v>
      </c>
      <c r="G2" s="85"/>
      <c r="H2" s="85"/>
      <c r="I2" s="85"/>
      <c r="J2" s="85"/>
    </row>
    <row r="3" spans="1:10" x14ac:dyDescent="0.2">
      <c r="A3" s="84" t="s">
        <v>31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x14ac:dyDescent="0.2">
      <c r="A4" s="84" t="s">
        <v>32</v>
      </c>
      <c r="B4" s="85"/>
      <c r="C4" s="85"/>
      <c r="D4" s="85"/>
      <c r="E4" s="85"/>
      <c r="F4" s="85"/>
      <c r="G4" s="85"/>
      <c r="H4" s="85"/>
      <c r="I4" s="85"/>
      <c r="J4" s="85"/>
    </row>
    <row r="5" spans="1:10" x14ac:dyDescent="0.2">
      <c r="A5" s="84" t="s">
        <v>33</v>
      </c>
      <c r="B5" s="85"/>
      <c r="C5" s="85"/>
      <c r="D5" s="85"/>
      <c r="E5" s="85"/>
      <c r="F5" s="85"/>
      <c r="G5" s="85"/>
      <c r="H5" s="85"/>
      <c r="I5" s="85"/>
      <c r="J5" s="85"/>
    </row>
    <row r="6" spans="1:10" ht="154.5" customHeight="1" x14ac:dyDescent="0.2">
      <c r="A6" s="91" t="s">
        <v>34</v>
      </c>
      <c r="B6" s="85"/>
      <c r="C6" s="85"/>
      <c r="D6" s="85"/>
      <c r="E6" s="85"/>
      <c r="F6" s="85"/>
      <c r="G6" s="85"/>
      <c r="H6" s="85"/>
      <c r="I6" s="85"/>
      <c r="J6" s="85"/>
    </row>
    <row r="7" spans="1:10" ht="27.75" customHeight="1" x14ac:dyDescent="0.2">
      <c r="A7" s="91" t="s">
        <v>35</v>
      </c>
      <c r="B7" s="85"/>
      <c r="C7" s="85"/>
      <c r="D7" s="85"/>
      <c r="E7" s="85"/>
      <c r="F7" s="85"/>
      <c r="G7" s="85"/>
      <c r="H7" s="85"/>
      <c r="I7" s="85"/>
      <c r="J7" s="85"/>
    </row>
    <row r="8" spans="1:10" ht="12.75" customHeight="1" x14ac:dyDescent="0.2">
      <c r="A8" s="85"/>
      <c r="B8" s="85"/>
      <c r="C8" s="85"/>
      <c r="D8" s="85"/>
      <c r="E8" s="85"/>
      <c r="F8" s="85"/>
      <c r="G8" s="85"/>
      <c r="H8" s="85"/>
      <c r="I8" s="85"/>
      <c r="J8" s="85"/>
    </row>
    <row r="9" spans="1:10" x14ac:dyDescent="0.2">
      <c r="A9" s="42" t="s">
        <v>36</v>
      </c>
      <c r="B9" s="43" t="s">
        <v>37</v>
      </c>
      <c r="C9" s="42" t="s">
        <v>38</v>
      </c>
      <c r="D9" s="42" t="s">
        <v>39</v>
      </c>
      <c r="E9" s="42" t="s">
        <v>40</v>
      </c>
      <c r="F9" s="43" t="s">
        <v>41</v>
      </c>
      <c r="G9" s="43" t="s">
        <v>42</v>
      </c>
      <c r="H9" s="42" t="s">
        <v>43</v>
      </c>
      <c r="I9" s="42" t="s">
        <v>44</v>
      </c>
      <c r="J9" s="42" t="s">
        <v>45</v>
      </c>
    </row>
    <row r="10" spans="1:10" ht="18.75" customHeight="1" x14ac:dyDescent="0.2">
      <c r="A10" s="92" t="s">
        <v>46</v>
      </c>
      <c r="B10" s="93"/>
      <c r="C10" s="93"/>
      <c r="D10" s="93"/>
      <c r="E10" s="93"/>
      <c r="F10" s="93"/>
      <c r="G10" s="93"/>
      <c r="H10" s="93"/>
      <c r="I10" s="93"/>
      <c r="J10" s="94"/>
    </row>
    <row r="11" spans="1:10" x14ac:dyDescent="0.2">
      <c r="A11" s="95" t="s">
        <v>47</v>
      </c>
      <c r="B11" s="96"/>
      <c r="C11" s="96"/>
      <c r="D11" s="96"/>
      <c r="E11" s="96"/>
      <c r="F11" s="96"/>
      <c r="G11" s="96"/>
      <c r="H11" s="96"/>
      <c r="I11" s="96"/>
      <c r="J11" s="97"/>
    </row>
    <row r="12" spans="1:10" x14ac:dyDescent="0.2">
      <c r="A12" s="44" t="s">
        <v>48</v>
      </c>
      <c r="B12" s="45">
        <v>9.1333000000000002</v>
      </c>
      <c r="C12" s="46">
        <v>0</v>
      </c>
      <c r="D12" s="46">
        <v>0</v>
      </c>
      <c r="E12" s="46">
        <v>9.1333000000000002</v>
      </c>
      <c r="F12" s="45">
        <v>11</v>
      </c>
      <c r="G12" s="45">
        <v>100.4663</v>
      </c>
      <c r="H12" s="46">
        <v>0</v>
      </c>
      <c r="I12" s="46">
        <v>0</v>
      </c>
      <c r="J12" s="46">
        <v>100.4663</v>
      </c>
    </row>
    <row r="13" spans="1:10" x14ac:dyDescent="0.2">
      <c r="A13" s="44" t="s">
        <v>49</v>
      </c>
      <c r="B13" s="45">
        <v>21.700099999999999</v>
      </c>
      <c r="C13" s="46">
        <v>0</v>
      </c>
      <c r="D13" s="46">
        <v>0</v>
      </c>
      <c r="E13" s="46">
        <v>21.700099999999999</v>
      </c>
      <c r="F13" s="45">
        <v>12</v>
      </c>
      <c r="G13" s="45">
        <v>260.40120000000002</v>
      </c>
      <c r="H13" s="46">
        <v>0</v>
      </c>
      <c r="I13" s="46">
        <v>0</v>
      </c>
      <c r="J13" s="46">
        <v>260.40120000000002</v>
      </c>
    </row>
    <row r="14" spans="1:10" x14ac:dyDescent="0.2">
      <c r="A14" s="44" t="s">
        <v>50</v>
      </c>
      <c r="B14" s="45">
        <v>21</v>
      </c>
      <c r="C14" s="46">
        <v>0</v>
      </c>
      <c r="D14" s="46">
        <v>0</v>
      </c>
      <c r="E14" s="46">
        <v>21</v>
      </c>
      <c r="F14" s="45">
        <v>13.5</v>
      </c>
      <c r="G14" s="45">
        <v>283.5</v>
      </c>
      <c r="H14" s="46">
        <v>0</v>
      </c>
      <c r="I14" s="46">
        <v>0</v>
      </c>
      <c r="J14" s="46">
        <v>283.5</v>
      </c>
    </row>
    <row r="15" spans="1:10" x14ac:dyDescent="0.2">
      <c r="A15" s="44" t="s">
        <v>51</v>
      </c>
      <c r="B15" s="45">
        <v>27.2</v>
      </c>
      <c r="C15" s="46">
        <v>0</v>
      </c>
      <c r="D15" s="46">
        <v>0</v>
      </c>
      <c r="E15" s="46">
        <v>27.2</v>
      </c>
      <c r="F15" s="45">
        <v>10</v>
      </c>
      <c r="G15" s="45">
        <v>272</v>
      </c>
      <c r="H15" s="46">
        <v>0</v>
      </c>
      <c r="I15" s="46">
        <v>0</v>
      </c>
      <c r="J15" s="46">
        <v>272</v>
      </c>
    </row>
    <row r="16" spans="1:10" x14ac:dyDescent="0.2">
      <c r="A16" s="44" t="s">
        <v>52</v>
      </c>
      <c r="B16" s="45">
        <v>24.05</v>
      </c>
      <c r="C16" s="46">
        <v>1.8499000000000001</v>
      </c>
      <c r="D16" s="46">
        <v>0</v>
      </c>
      <c r="E16" s="46">
        <v>25.899899999999999</v>
      </c>
      <c r="F16" s="45">
        <v>15.384625</v>
      </c>
      <c r="G16" s="45">
        <v>370.00023125000001</v>
      </c>
      <c r="H16" s="46">
        <v>42.690026681250004</v>
      </c>
      <c r="I16" s="46">
        <v>0</v>
      </c>
      <c r="J16" s="46">
        <v>412.69025793125002</v>
      </c>
    </row>
    <row r="17" spans="1:10" x14ac:dyDescent="0.2">
      <c r="A17" s="44" t="s">
        <v>53</v>
      </c>
      <c r="B17" s="45">
        <v>22.583300000000001</v>
      </c>
      <c r="C17" s="46">
        <v>0</v>
      </c>
      <c r="D17" s="46">
        <v>0</v>
      </c>
      <c r="E17" s="46">
        <v>22.583300000000001</v>
      </c>
      <c r="F17" s="45">
        <v>12</v>
      </c>
      <c r="G17" s="45">
        <v>270.99959999999999</v>
      </c>
      <c r="H17" s="46">
        <v>0</v>
      </c>
      <c r="I17" s="46">
        <v>0</v>
      </c>
      <c r="J17" s="46">
        <v>270.99959999999999</v>
      </c>
    </row>
    <row r="18" spans="1:10" x14ac:dyDescent="0.2">
      <c r="A18" s="44" t="s">
        <v>54</v>
      </c>
      <c r="B18" s="45">
        <v>24.55</v>
      </c>
      <c r="C18" s="46">
        <v>0</v>
      </c>
      <c r="D18" s="46">
        <v>0</v>
      </c>
      <c r="E18" s="46">
        <v>24.55</v>
      </c>
      <c r="F18" s="45">
        <v>12</v>
      </c>
      <c r="G18" s="45">
        <v>294.60000000000002</v>
      </c>
      <c r="H18" s="46">
        <v>0</v>
      </c>
      <c r="I18" s="46">
        <v>0</v>
      </c>
      <c r="J18" s="46">
        <v>294.60000000000002</v>
      </c>
    </row>
    <row r="19" spans="1:10" x14ac:dyDescent="0.2">
      <c r="A19" s="44" t="s">
        <v>55</v>
      </c>
      <c r="B19" s="45">
        <v>24.5</v>
      </c>
      <c r="C19" s="46">
        <v>0</v>
      </c>
      <c r="D19" s="46">
        <v>0</v>
      </c>
      <c r="E19" s="46">
        <v>24.5</v>
      </c>
      <c r="F19" s="45">
        <v>13.5</v>
      </c>
      <c r="G19" s="45">
        <v>330.75</v>
      </c>
      <c r="H19" s="46">
        <v>0</v>
      </c>
      <c r="I19" s="46">
        <v>0</v>
      </c>
      <c r="J19" s="46">
        <v>330.75</v>
      </c>
    </row>
    <row r="20" spans="1:10" x14ac:dyDescent="0.2">
      <c r="A20" s="44" t="s">
        <v>56</v>
      </c>
      <c r="B20" s="45">
        <v>24.966699999999999</v>
      </c>
      <c r="C20" s="46">
        <v>0</v>
      </c>
      <c r="D20" s="46">
        <v>0</v>
      </c>
      <c r="E20" s="46">
        <v>24.966699999999999</v>
      </c>
      <c r="F20" s="45">
        <v>13.25</v>
      </c>
      <c r="G20" s="45">
        <v>330.80877500000003</v>
      </c>
      <c r="H20" s="46">
        <v>0</v>
      </c>
      <c r="I20" s="46">
        <v>0</v>
      </c>
      <c r="J20" s="46">
        <v>330.80877500000003</v>
      </c>
    </row>
    <row r="21" spans="1:10" x14ac:dyDescent="0.2">
      <c r="A21" s="44" t="s">
        <v>57</v>
      </c>
      <c r="B21" s="45">
        <v>7.7832999999999997</v>
      </c>
      <c r="C21" s="46">
        <v>0</v>
      </c>
      <c r="D21" s="46">
        <v>0</v>
      </c>
      <c r="E21" s="46">
        <v>7.7832999999999997</v>
      </c>
      <c r="F21" s="45">
        <v>13</v>
      </c>
      <c r="G21" s="45">
        <v>101.1829</v>
      </c>
      <c r="H21" s="46">
        <v>0</v>
      </c>
      <c r="I21" s="46">
        <v>0</v>
      </c>
      <c r="J21" s="46">
        <v>101.1829</v>
      </c>
    </row>
    <row r="22" spans="1:10" x14ac:dyDescent="0.2">
      <c r="A22" s="44" t="s">
        <v>58</v>
      </c>
      <c r="B22" s="45">
        <v>8.6166999999999998</v>
      </c>
      <c r="C22" s="46">
        <v>0</v>
      </c>
      <c r="D22" s="46">
        <v>0</v>
      </c>
      <c r="E22" s="46">
        <v>8.6166999999999998</v>
      </c>
      <c r="F22" s="45">
        <v>14</v>
      </c>
      <c r="G22" s="45">
        <v>120.63379999999999</v>
      </c>
      <c r="H22" s="46">
        <v>0</v>
      </c>
      <c r="I22" s="46">
        <v>0</v>
      </c>
      <c r="J22" s="46">
        <v>120.63379999999999</v>
      </c>
    </row>
    <row r="23" spans="1:10" x14ac:dyDescent="0.2">
      <c r="A23" s="47" t="s">
        <v>59</v>
      </c>
      <c r="B23" s="48">
        <v>216.08340000000001</v>
      </c>
      <c r="C23" s="49">
        <v>1.8499000000000001</v>
      </c>
      <c r="D23" s="49">
        <v>0</v>
      </c>
      <c r="E23" s="49">
        <v>217.9333</v>
      </c>
      <c r="F23" s="50"/>
      <c r="G23" s="48">
        <v>2735.3428062500002</v>
      </c>
      <c r="H23" s="49">
        <v>42.690026681250004</v>
      </c>
      <c r="I23" s="49">
        <v>0</v>
      </c>
      <c r="J23" s="49">
        <v>2778.0328329312501</v>
      </c>
    </row>
    <row r="24" spans="1:10" x14ac:dyDescent="0.2">
      <c r="A24" s="88"/>
      <c r="B24" s="89"/>
      <c r="C24" s="89"/>
      <c r="D24" s="89"/>
      <c r="E24" s="89"/>
      <c r="F24" s="89"/>
      <c r="G24" s="89"/>
      <c r="H24" s="89"/>
      <c r="I24" s="89"/>
      <c r="J24" s="90"/>
    </row>
    <row r="25" spans="1:10" x14ac:dyDescent="0.2">
      <c r="A25" s="51" t="s">
        <v>60</v>
      </c>
      <c r="B25" s="52">
        <v>216.08340000000001</v>
      </c>
      <c r="C25" s="53">
        <v>1.8499000000000001</v>
      </c>
      <c r="D25" s="53">
        <v>0</v>
      </c>
      <c r="E25" s="53">
        <v>217.9333</v>
      </c>
      <c r="F25" s="54"/>
      <c r="G25" s="52">
        <v>2735.3428062500002</v>
      </c>
      <c r="H25" s="53">
        <v>42.690026681250004</v>
      </c>
      <c r="I25" s="53">
        <v>0</v>
      </c>
      <c r="J25" s="53">
        <v>2778.0328329312501</v>
      </c>
    </row>
    <row r="26" spans="1:10" x14ac:dyDescent="0.2">
      <c r="A26" s="88"/>
      <c r="B26" s="89"/>
      <c r="C26" s="89"/>
      <c r="D26" s="89"/>
      <c r="E26" s="89"/>
      <c r="F26" s="89"/>
      <c r="G26" s="89"/>
      <c r="H26" s="89"/>
      <c r="I26" s="89"/>
      <c r="J26" s="90"/>
    </row>
    <row r="27" spans="1:10" x14ac:dyDescent="0.2">
      <c r="A27" s="55" t="s">
        <v>61</v>
      </c>
      <c r="B27" s="56">
        <v>216.08340000000001</v>
      </c>
      <c r="C27" s="56">
        <v>1.8499000000000001</v>
      </c>
      <c r="D27" s="56">
        <v>0</v>
      </c>
      <c r="E27" s="56">
        <v>217.9333</v>
      </c>
      <c r="F27" s="57"/>
      <c r="G27" s="56">
        <v>2735.3428062500002</v>
      </c>
      <c r="H27" s="56">
        <v>42.690026681250004</v>
      </c>
      <c r="I27" s="56">
        <v>0</v>
      </c>
      <c r="J27" s="56">
        <v>2778.0328329312501</v>
      </c>
    </row>
  </sheetData>
  <mergeCells count="13">
    <mergeCell ref="A26:J26"/>
    <mergeCell ref="A6:J6"/>
    <mergeCell ref="A7:J7"/>
    <mergeCell ref="A8:J8"/>
    <mergeCell ref="A10:J10"/>
    <mergeCell ref="A11:J11"/>
    <mergeCell ref="A24:J24"/>
    <mergeCell ref="A5:J5"/>
    <mergeCell ref="A1:J1"/>
    <mergeCell ref="A2:E2"/>
    <mergeCell ref="F2:J2"/>
    <mergeCell ref="A3:J3"/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Richter</dc:creator>
  <cp:lastModifiedBy>Ethan Roush</cp:lastModifiedBy>
  <cp:lastPrinted>2019-08-30T16:38:49Z</cp:lastPrinted>
  <dcterms:created xsi:type="dcterms:W3CDTF">2015-07-13T14:16:57Z</dcterms:created>
  <dcterms:modified xsi:type="dcterms:W3CDTF">2023-07-06T19:06:21Z</dcterms:modified>
</cp:coreProperties>
</file>