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aisford\OneDrive - ROSSIGNOL\RACE 20-21\Canadian Race Order Forms\"/>
    </mc:Choice>
  </mc:AlternateContent>
  <bookViews>
    <workbookView xWindow="0" yWindow="0" windowWidth="23040" windowHeight="9972"/>
  </bookViews>
  <sheets>
    <sheet name="Dynastar Bronze Race Form" sheetId="1" r:id="rId1"/>
    <sheet name="Formulas" sheetId="2" state="hidden" r:id="rId2"/>
  </sheets>
  <definedNames>
    <definedName name="ATHLETE_TYPE">Formulas!#REF!</definedName>
    <definedName name="_xlnm.Print_Area" localSheetId="0">'Dynastar Bronze Race Form'!$A$1:$Z$130</definedName>
    <definedName name="SHIPPING_OPTIONS">Formulas!#REF!</definedName>
    <definedName name="SHIPTYPE_TO_COST">Formulas!#REF!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26" i="1" l="1"/>
  <c r="Y102" i="1"/>
  <c r="Z102" i="1" s="1"/>
  <c r="Z126" i="1" s="1"/>
  <c r="Z108" i="1" l="1"/>
  <c r="Y108" i="1"/>
  <c r="X108" i="1"/>
  <c r="Z107" i="1"/>
  <c r="Y107" i="1"/>
  <c r="X107" i="1"/>
  <c r="Z106" i="1"/>
  <c r="Y106" i="1"/>
  <c r="X106" i="1"/>
  <c r="Z105" i="1"/>
  <c r="Y105" i="1"/>
  <c r="X105" i="1"/>
  <c r="Z91" i="1"/>
  <c r="Y91" i="1"/>
  <c r="X91" i="1"/>
  <c r="Y89" i="1"/>
  <c r="Z89" i="1" s="1"/>
  <c r="X89" i="1"/>
  <c r="Y88" i="1"/>
  <c r="X88" i="1"/>
  <c r="Z85" i="1"/>
  <c r="Y85" i="1"/>
  <c r="X85" i="1"/>
  <c r="Z84" i="1"/>
  <c r="Y84" i="1"/>
  <c r="X84" i="1"/>
  <c r="Y83" i="1"/>
  <c r="X83" i="1"/>
  <c r="Z82" i="1"/>
  <c r="Y82" i="1"/>
  <c r="X82" i="1"/>
  <c r="Z81" i="1"/>
  <c r="Y81" i="1"/>
  <c r="X81" i="1"/>
  <c r="Z80" i="1"/>
  <c r="Y80" i="1"/>
  <c r="X80" i="1"/>
  <c r="Z79" i="1"/>
  <c r="Y79" i="1"/>
  <c r="X79" i="1"/>
  <c r="Y78" i="1"/>
  <c r="X78" i="1"/>
  <c r="Y77" i="1"/>
  <c r="X77" i="1"/>
  <c r="Z76" i="1"/>
  <c r="Y76" i="1"/>
  <c r="X76" i="1"/>
  <c r="Y75" i="1"/>
  <c r="X75" i="1"/>
  <c r="X74" i="1"/>
  <c r="Y74" i="1"/>
  <c r="Y73" i="1"/>
  <c r="X73" i="1"/>
  <c r="Y72" i="1"/>
  <c r="X72" i="1"/>
  <c r="Z71" i="1"/>
  <c r="Y71" i="1"/>
  <c r="X71" i="1"/>
  <c r="Z70" i="1"/>
  <c r="Y70" i="1"/>
  <c r="X70" i="1"/>
  <c r="X69" i="1"/>
  <c r="Z69" i="1"/>
  <c r="Y69" i="1"/>
  <c r="Z78" i="1" l="1"/>
  <c r="Z77" i="1"/>
  <c r="Y99" i="1"/>
  <c r="Z99" i="1" s="1"/>
  <c r="AA99" i="1" s="1"/>
  <c r="Y114" i="1" l="1"/>
  <c r="Z114" i="1" s="1"/>
  <c r="Y113" i="1"/>
  <c r="Z113" i="1" s="1"/>
  <c r="Y64" i="1"/>
  <c r="Z64" i="1" s="1"/>
  <c r="Z75" i="1" l="1"/>
  <c r="AA75" i="1" s="1"/>
  <c r="Y29" i="1" l="1"/>
  <c r="Z29" i="1" s="1"/>
  <c r="X29" i="1"/>
  <c r="Y28" i="1"/>
  <c r="Z28" i="1" s="1"/>
  <c r="X28" i="1"/>
  <c r="X27" i="1"/>
  <c r="AA31" i="1" l="1"/>
  <c r="AA32" i="1"/>
  <c r="AA33" i="1"/>
  <c r="AA37" i="1"/>
  <c r="AA38" i="1"/>
  <c r="AA39" i="1"/>
  <c r="AA41" i="1"/>
  <c r="AA42" i="1"/>
  <c r="AA43" i="1"/>
  <c r="AA45" i="1"/>
  <c r="AA46" i="1"/>
  <c r="AA47" i="1"/>
  <c r="AA49" i="1"/>
  <c r="AA50" i="1"/>
  <c r="AA51" i="1"/>
  <c r="AA53" i="1"/>
  <c r="AA54" i="1"/>
  <c r="AA67" i="1"/>
  <c r="AA68" i="1"/>
  <c r="AA86" i="1"/>
  <c r="AA87" i="1"/>
  <c r="AA90" i="1"/>
  <c r="AA92" i="1"/>
  <c r="AA93" i="1"/>
  <c r="AA103" i="1"/>
  <c r="AA104" i="1"/>
  <c r="AA109" i="1"/>
  <c r="AA110" i="1"/>
  <c r="X30" i="1"/>
  <c r="Y44" i="1"/>
  <c r="X44" i="1"/>
  <c r="Z72" i="1"/>
  <c r="E47" i="2" s="1"/>
  <c r="AA71" i="1"/>
  <c r="Y112" i="1"/>
  <c r="Y115" i="1"/>
  <c r="Z115" i="1" s="1"/>
  <c r="Y94" i="1"/>
  <c r="Z94" i="1"/>
  <c r="E61" i="2" s="1"/>
  <c r="Y101" i="1"/>
  <c r="Z101" i="1" s="1"/>
  <c r="E70" i="2" s="1"/>
  <c r="Y100" i="1"/>
  <c r="Z100" i="1" s="1"/>
  <c r="E69" i="2" s="1"/>
  <c r="Y98" i="1"/>
  <c r="Y97" i="1"/>
  <c r="Y96" i="1"/>
  <c r="Z96" i="1" s="1"/>
  <c r="AA96" i="1" s="1"/>
  <c r="Y95" i="1"/>
  <c r="Z95" i="1" s="1"/>
  <c r="Y56" i="1"/>
  <c r="Y57" i="1"/>
  <c r="Y58" i="1"/>
  <c r="Z58" i="1" s="1"/>
  <c r="E34" i="2" s="1"/>
  <c r="Y59" i="1"/>
  <c r="Z59" i="1" s="1"/>
  <c r="AA59" i="1" s="1"/>
  <c r="Y60" i="1"/>
  <c r="Z60" i="1" s="1"/>
  <c r="AA60" i="1" s="1"/>
  <c r="Y61" i="1"/>
  <c r="Z61" i="1" s="1"/>
  <c r="Y62" i="1"/>
  <c r="Y63" i="1"/>
  <c r="Z63" i="1" s="1"/>
  <c r="Y65" i="1"/>
  <c r="Z65" i="1" s="1"/>
  <c r="Y66" i="1"/>
  <c r="Y55" i="1"/>
  <c r="X52" i="1"/>
  <c r="Y52" i="1"/>
  <c r="Z52" i="1" s="1"/>
  <c r="Y48" i="1"/>
  <c r="Z48" i="1" s="1"/>
  <c r="X48" i="1"/>
  <c r="Y36" i="1"/>
  <c r="X36" i="1"/>
  <c r="X35" i="1"/>
  <c r="Y35" i="1"/>
  <c r="Z35" i="1" s="1"/>
  <c r="X34" i="1"/>
  <c r="Y34" i="1"/>
  <c r="Z34" i="1" s="1"/>
  <c r="AA34" i="1" s="1"/>
  <c r="X40" i="1"/>
  <c r="Y40" i="1"/>
  <c r="Y30" i="1"/>
  <c r="Z30" i="1" s="1"/>
  <c r="E10" i="2" s="1"/>
  <c r="X22" i="1"/>
  <c r="Y23" i="1"/>
  <c r="Y27" i="1"/>
  <c r="Z27" i="1" s="1"/>
  <c r="Y19" i="1"/>
  <c r="X19" i="1"/>
  <c r="E19" i="2"/>
  <c r="E67" i="2"/>
  <c r="Z19" i="1"/>
  <c r="Y22" i="1"/>
  <c r="Z22" i="1" s="1"/>
  <c r="Y21" i="1"/>
  <c r="Y20" i="1"/>
  <c r="X23" i="1"/>
  <c r="Y111" i="1"/>
  <c r="Z111" i="1" s="1"/>
  <c r="AA111" i="1" s="1"/>
  <c r="AA105" i="1"/>
  <c r="E55" i="2"/>
  <c r="Z73" i="1"/>
  <c r="E48" i="2" s="1"/>
  <c r="Z74" i="1"/>
  <c r="AA74" i="1" s="1"/>
  <c r="E50" i="2"/>
  <c r="AA81" i="1"/>
  <c r="AA82" i="1"/>
  <c r="Z88" i="1"/>
  <c r="E58" i="2" s="1"/>
  <c r="Z83" i="1"/>
  <c r="Z20" i="1"/>
  <c r="Z21" i="1"/>
  <c r="X21" i="1"/>
  <c r="X20" i="1"/>
  <c r="Y118" i="1" l="1"/>
  <c r="Y119" i="1" s="1"/>
  <c r="E1" i="2"/>
  <c r="Y120" i="1"/>
  <c r="Y121" i="1" s="1"/>
  <c r="E2" i="2"/>
  <c r="E39" i="2"/>
  <c r="E8" i="2"/>
  <c r="Z55" i="1"/>
  <c r="E31" i="2" s="1"/>
  <c r="AA91" i="1"/>
  <c r="E78" i="2"/>
  <c r="E65" i="2"/>
  <c r="E17" i="2"/>
  <c r="AA35" i="1"/>
  <c r="E35" i="2"/>
  <c r="AA58" i="1"/>
  <c r="E3" i="2"/>
  <c r="E73" i="2"/>
  <c r="E44" i="2"/>
  <c r="E4" i="2"/>
  <c r="Z97" i="1"/>
  <c r="E66" i="2" s="1"/>
  <c r="AA48" i="1"/>
  <c r="AA61" i="1"/>
  <c r="AA63" i="1"/>
  <c r="AA20" i="1"/>
  <c r="Z23" i="1"/>
  <c r="E5" i="2" s="1"/>
  <c r="E74" i="2"/>
  <c r="E75" i="2"/>
  <c r="Z40" i="1"/>
  <c r="E13" i="2" s="1"/>
  <c r="Z36" i="1"/>
  <c r="E18" i="2" s="1"/>
  <c r="E62" i="2"/>
  <c r="Z62" i="1"/>
  <c r="AA62" i="1" s="1"/>
  <c r="AA19" i="1"/>
  <c r="E16" i="2"/>
  <c r="AA52" i="1"/>
  <c r="E36" i="2"/>
  <c r="AA100" i="1"/>
  <c r="Z112" i="1"/>
  <c r="AA112" i="1" s="1"/>
  <c r="Y124" i="1"/>
  <c r="Y125" i="1" s="1"/>
  <c r="E63" i="2"/>
  <c r="AA94" i="1"/>
  <c r="E64" i="2"/>
  <c r="AA101" i="1"/>
  <c r="E40" i="2"/>
  <c r="AA65" i="1"/>
  <c r="AA84" i="1"/>
  <c r="E54" i="2"/>
  <c r="AA22" i="1"/>
  <c r="AA107" i="1"/>
  <c r="AA30" i="1"/>
  <c r="AA21" i="1"/>
  <c r="AA88" i="1"/>
  <c r="E76" i="2"/>
  <c r="AA70" i="1"/>
  <c r="E53" i="2"/>
  <c r="E49" i="2"/>
  <c r="Z98" i="1"/>
  <c r="E68" i="2" s="1"/>
  <c r="Z56" i="1"/>
  <c r="AA56" i="1" s="1"/>
  <c r="Z57" i="1"/>
  <c r="AA57" i="1" s="1"/>
  <c r="Z66" i="1"/>
  <c r="AA66" i="1" s="1"/>
  <c r="Y122" i="1"/>
  <c r="Y123" i="1" s="1"/>
  <c r="E80" i="2"/>
  <c r="AA115" i="1"/>
  <c r="AA95" i="1"/>
  <c r="AA89" i="1"/>
  <c r="Y127" i="1"/>
  <c r="E33" i="2"/>
  <c r="AA73" i="1"/>
  <c r="E25" i="2"/>
  <c r="E37" i="2"/>
  <c r="E22" i="2"/>
  <c r="Z44" i="1"/>
  <c r="AA44" i="1" s="1"/>
  <c r="AA85" i="1"/>
  <c r="E46" i="2"/>
  <c r="E51" i="2"/>
  <c r="AA83" i="1"/>
  <c r="E9" i="2"/>
  <c r="AA27" i="1"/>
  <c r="E52" i="2"/>
  <c r="AA80" i="1"/>
  <c r="AA72" i="1"/>
  <c r="E41" i="2" l="1"/>
  <c r="Z118" i="1"/>
  <c r="Z119" i="1" s="1"/>
  <c r="AA36" i="1"/>
  <c r="AA55" i="1"/>
  <c r="E38" i="2"/>
  <c r="AA40" i="1"/>
  <c r="AA23" i="1"/>
  <c r="AA106" i="1"/>
  <c r="AA97" i="1"/>
  <c r="E79" i="2"/>
  <c r="AA69" i="1"/>
  <c r="Z124" i="1"/>
  <c r="Z125" i="1" s="1"/>
  <c r="Y129" i="1"/>
  <c r="E45" i="2"/>
  <c r="AA108" i="1"/>
  <c r="Y128" i="1"/>
  <c r="AA98" i="1"/>
  <c r="Z122" i="1"/>
  <c r="Z123" i="1" s="1"/>
  <c r="E32" i="2"/>
  <c r="AA29" i="1"/>
  <c r="Z120" i="1"/>
  <c r="Z121" i="1" s="1"/>
  <c r="Z130" i="1" l="1"/>
  <c r="Z128" i="1"/>
  <c r="Z129" i="1"/>
</calcChain>
</file>

<file path=xl/sharedStrings.xml><?xml version="1.0" encoding="utf-8"?>
<sst xmlns="http://schemas.openxmlformats.org/spreadsheetml/2006/main" count="456" uniqueCount="252">
  <si>
    <t>Size</t>
  </si>
  <si>
    <t>Total</t>
  </si>
  <si>
    <t>DAIGB01</t>
  </si>
  <si>
    <t>SL</t>
  </si>
  <si>
    <t>JR</t>
  </si>
  <si>
    <t>50m</t>
  </si>
  <si>
    <t>DH</t>
  </si>
  <si>
    <t>SG</t>
  </si>
  <si>
    <t>R21 speed</t>
  </si>
  <si>
    <t>R21 WC</t>
  </si>
  <si>
    <t>Item #</t>
  </si>
  <si>
    <t>Plate</t>
  </si>
  <si>
    <t>Flex</t>
  </si>
  <si>
    <t>45m</t>
  </si>
  <si>
    <t>40m</t>
  </si>
  <si>
    <t>Event</t>
  </si>
  <si>
    <t>WC</t>
  </si>
  <si>
    <t xml:space="preserve">Hard </t>
  </si>
  <si>
    <t xml:space="preserve">Qty </t>
  </si>
  <si>
    <t>Factory</t>
  </si>
  <si>
    <t>Tweener</t>
  </si>
  <si>
    <t>GS</t>
  </si>
  <si>
    <t>30m</t>
  </si>
  <si>
    <t>Multi</t>
  </si>
  <si>
    <t>Name</t>
  </si>
  <si>
    <t>ZA</t>
  </si>
  <si>
    <t>ZB</t>
  </si>
  <si>
    <t>ZC</t>
  </si>
  <si>
    <t>ZA+</t>
  </si>
  <si>
    <t>ZJ+</t>
  </si>
  <si>
    <t>LINER</t>
  </si>
  <si>
    <t>5mm</t>
  </si>
  <si>
    <t>3mm</t>
  </si>
  <si>
    <t>WOLRD CUP RP</t>
  </si>
  <si>
    <t>BOOT SOLE LIFTER KIT</t>
  </si>
  <si>
    <t>LBI1310</t>
  </si>
  <si>
    <t>LBI5010</t>
  </si>
  <si>
    <t>LBI5030</t>
  </si>
  <si>
    <t>RSJ 65</t>
  </si>
  <si>
    <t>LVILZE0</t>
  </si>
  <si>
    <t>LANGE PODIUM SHOE</t>
  </si>
  <si>
    <t>FCIA005</t>
  </si>
  <si>
    <t>FCIA006</t>
  </si>
  <si>
    <t>FCIF001</t>
  </si>
  <si>
    <t>FCIF002</t>
  </si>
  <si>
    <t>FCIF003</t>
  </si>
  <si>
    <t>FCIF004</t>
  </si>
  <si>
    <t>FCIF005</t>
  </si>
  <si>
    <t>INDEX</t>
  </si>
  <si>
    <t>1mm</t>
  </si>
  <si>
    <t xml:space="preserve">QTY </t>
  </si>
  <si>
    <t xml:space="preserve">Binding Name </t>
  </si>
  <si>
    <t>LIFTER KIT</t>
  </si>
  <si>
    <t>R22 WC</t>
  </si>
  <si>
    <t>QTY</t>
  </si>
  <si>
    <t xml:space="preserve">Brake Width </t>
  </si>
  <si>
    <t>80mm</t>
  </si>
  <si>
    <t>73mm</t>
  </si>
  <si>
    <t>13m</t>
  </si>
  <si>
    <t>12m</t>
  </si>
  <si>
    <t>11m</t>
  </si>
  <si>
    <t>Speed Skis</t>
  </si>
  <si>
    <t>Tech Ski</t>
  </si>
  <si>
    <t>Bindings</t>
  </si>
  <si>
    <t>Boots</t>
  </si>
  <si>
    <t>Accessories</t>
  </si>
  <si>
    <t>Orders Total</t>
  </si>
  <si>
    <t>RS 110 Short Cuff</t>
  </si>
  <si>
    <t>RS 90 Short Cuff</t>
  </si>
  <si>
    <t>RS 70 Short Cuff</t>
  </si>
  <si>
    <t>LKHB202</t>
  </si>
  <si>
    <t>LKIB101</t>
  </si>
  <si>
    <t>LKIB102</t>
  </si>
  <si>
    <t>LKIB104</t>
  </si>
  <si>
    <t>DKIB100</t>
  </si>
  <si>
    <t>DKIB102</t>
  </si>
  <si>
    <t>DKIB103</t>
  </si>
  <si>
    <t>DKIB104</t>
  </si>
  <si>
    <t>Big Travel Bag</t>
  </si>
  <si>
    <t>Brand</t>
  </si>
  <si>
    <t>Lange</t>
  </si>
  <si>
    <t>Heated Boot Bag</t>
  </si>
  <si>
    <t>Racer Bag</t>
  </si>
  <si>
    <t>Boot Backpack</t>
  </si>
  <si>
    <t xml:space="preserve">Speed Cargo Bag </t>
  </si>
  <si>
    <t>Speed Cabin Bag</t>
  </si>
  <si>
    <t>Speed Ski 2 Pr Bag</t>
  </si>
  <si>
    <t xml:space="preserve">Size </t>
  </si>
  <si>
    <t>Dynastar</t>
  </si>
  <si>
    <t>50L</t>
  </si>
  <si>
    <t>195cm</t>
  </si>
  <si>
    <t>95L</t>
  </si>
  <si>
    <t>25L</t>
  </si>
  <si>
    <t>125L</t>
  </si>
  <si>
    <t>65L</t>
  </si>
  <si>
    <t>SPEED G-SG SR</t>
  </si>
  <si>
    <t>SPEED GS -SG JR</t>
  </si>
  <si>
    <t>SPEED SL JR</t>
  </si>
  <si>
    <t>KERMA POLES</t>
  </si>
  <si>
    <t>TOTAL</t>
  </si>
  <si>
    <t>LACE UP LINER- R2016</t>
  </si>
  <si>
    <t xml:space="preserve">ADULT BOOTS </t>
  </si>
  <si>
    <t>Ship/Spons</t>
  </si>
  <si>
    <t>Ship/spons</t>
  </si>
  <si>
    <t xml:space="preserve">BC </t>
  </si>
  <si>
    <t>AB</t>
  </si>
  <si>
    <t>ON</t>
  </si>
  <si>
    <t>QC</t>
  </si>
  <si>
    <t>NL</t>
  </si>
  <si>
    <t>PEI</t>
  </si>
  <si>
    <t>NS</t>
  </si>
  <si>
    <t>SK</t>
  </si>
  <si>
    <t>YT</t>
  </si>
  <si>
    <t>NT</t>
  </si>
  <si>
    <t>PARENT</t>
  </si>
  <si>
    <t>COACH</t>
  </si>
  <si>
    <t>SPEED SL SR</t>
  </si>
  <si>
    <t>PROTECTION</t>
  </si>
  <si>
    <t>Med</t>
  </si>
  <si>
    <t>SRP</t>
  </si>
  <si>
    <t>RACER $</t>
  </si>
  <si>
    <t>TOTAL SAVINGS:</t>
  </si>
  <si>
    <t>CONTACT EMAIL</t>
  </si>
  <si>
    <t>Notes/Additon Info:</t>
  </si>
  <si>
    <t>PX18 / SPX 15 ROCKERRACE(FIS GS/FIS SL 165cm)</t>
  </si>
  <si>
    <t>PX18 / SPX 15 ROCKERRACE (Tweener GS-incl screws)</t>
  </si>
  <si>
    <t>PX18 / SPX 15 ROCKERRACE (SL 150/157cm-incl screws)</t>
  </si>
  <si>
    <t>SPX 12 ROCKERRACE (Tweener GS-Incl screws)</t>
  </si>
  <si>
    <t>SPX 12 ROCKERRACE (SL 150/157cm incl screws)</t>
  </si>
  <si>
    <t>1998+</t>
  </si>
  <si>
    <t>PX 18 WC / ROCKERRACE</t>
  </si>
  <si>
    <t>SPX 15 / ROCKERRACE</t>
  </si>
  <si>
    <t>SPX 12 / ROCKERRACE</t>
  </si>
  <si>
    <t xml:space="preserve">SPX 10 / Junior </t>
  </si>
  <si>
    <t xml:space="preserve">NX JR 7 LIFTED / Junior </t>
  </si>
  <si>
    <t xml:space="preserve">NX JR 7 / Junior </t>
  </si>
  <si>
    <t>Wheeled Ski Bag 2/3pr</t>
  </si>
  <si>
    <t>NB</t>
  </si>
  <si>
    <t>MB</t>
  </si>
  <si>
    <t>Cat</t>
  </si>
  <si>
    <t>SPEED WC FIS DH</t>
  </si>
  <si>
    <t>SPEED WC FIS SG</t>
  </si>
  <si>
    <t>SG &amp; DH Adult &amp; Tweener</t>
  </si>
  <si>
    <t>FIS</t>
  </si>
  <si>
    <t>28m</t>
  </si>
  <si>
    <t>34m</t>
  </si>
  <si>
    <t>23m</t>
  </si>
  <si>
    <t>25m</t>
  </si>
  <si>
    <t>27m</t>
  </si>
  <si>
    <t>20m</t>
  </si>
  <si>
    <t>14m</t>
  </si>
  <si>
    <t>15m</t>
  </si>
  <si>
    <t>17m</t>
  </si>
  <si>
    <t>18m</t>
  </si>
  <si>
    <t>19m</t>
  </si>
  <si>
    <t>8m</t>
  </si>
  <si>
    <t>9m</t>
  </si>
  <si>
    <t>10m</t>
  </si>
  <si>
    <t>SPEED WC FIS</t>
  </si>
  <si>
    <t>WC/FIS</t>
  </si>
  <si>
    <t>SPEED WC FIS GS</t>
  </si>
  <si>
    <t>SPEED WC GS</t>
  </si>
  <si>
    <t>GS - JR</t>
  </si>
  <si>
    <t>SPEED TEAM PRO</t>
  </si>
  <si>
    <t>JR - MULTI EVENT</t>
  </si>
  <si>
    <t>YEAR OF BIRTH</t>
  </si>
  <si>
    <t>Canadian Race Department / Département Course</t>
  </si>
  <si>
    <t>CLUB</t>
  </si>
  <si>
    <t>SKI SHOP / BTQ</t>
  </si>
  <si>
    <t>NAME / NOM</t>
  </si>
  <si>
    <t>GS - Adult &amp; Tweener</t>
  </si>
  <si>
    <t>SL - Adult &amp; Tweener</t>
  </si>
  <si>
    <t>SL - JR</t>
  </si>
  <si>
    <t>No plate</t>
  </si>
  <si>
    <t>U14/U16</t>
  </si>
  <si>
    <t>U12/U14</t>
  </si>
  <si>
    <t>U8/U10</t>
  </si>
  <si>
    <t>U16/FIS W</t>
  </si>
  <si>
    <t>RSJ 60</t>
  </si>
  <si>
    <t>RSJ 50</t>
  </si>
  <si>
    <t>JR BOOTS/BOTTES</t>
  </si>
  <si>
    <t>ACCESSORIES/ACCESSOIRES</t>
  </si>
  <si>
    <t>LVELZ10</t>
  </si>
  <si>
    <t>LVELZ20</t>
  </si>
  <si>
    <t>Order Form / Bon Commande BRONZE 2020/2021</t>
  </si>
  <si>
    <t>DAJGE01</t>
  </si>
  <si>
    <t>SPEED CRS WC FIS GS</t>
  </si>
  <si>
    <t>DAJGF01</t>
  </si>
  <si>
    <t>DAJDP01</t>
  </si>
  <si>
    <t>DAJAH01</t>
  </si>
  <si>
    <t>DAJAE01</t>
  </si>
  <si>
    <t>DAJAE02</t>
  </si>
  <si>
    <t>DAJDM02</t>
  </si>
  <si>
    <t>SPEED OMG WC FIS SL</t>
  </si>
  <si>
    <t>SPEED OMG WC SL</t>
  </si>
  <si>
    <t>SPEED CRS TEAM GS</t>
  </si>
  <si>
    <t>R21 Pro</t>
  </si>
  <si>
    <t>DAJAF01</t>
  </si>
  <si>
    <t>SPEED OMG TEAM SL</t>
  </si>
  <si>
    <t>DAJAV01</t>
  </si>
  <si>
    <t>DAJBB03</t>
  </si>
  <si>
    <t>TEAM COMP</t>
  </si>
  <si>
    <t>FCJA018</t>
  </si>
  <si>
    <t>FCJA041</t>
  </si>
  <si>
    <t>FCJA045</t>
  </si>
  <si>
    <t>FCJA046</t>
  </si>
  <si>
    <t>FCIF006</t>
  </si>
  <si>
    <t xml:space="preserve">SPX 12 ROCKERRACE </t>
  </si>
  <si>
    <t>LBJ9240</t>
  </si>
  <si>
    <t>LBJ9250</t>
  </si>
  <si>
    <t>LBJ9260</t>
  </si>
  <si>
    <t>LBJ9290</t>
  </si>
  <si>
    <t>LBJ9280</t>
  </si>
  <si>
    <t>LBJ9300</t>
  </si>
  <si>
    <t>ZSOFT+</t>
  </si>
  <si>
    <t>130L</t>
  </si>
  <si>
    <t>DDJ1010</t>
  </si>
  <si>
    <t>DDJ1020</t>
  </si>
  <si>
    <t>DDJ6000</t>
  </si>
  <si>
    <t>DDJ6010</t>
  </si>
  <si>
    <t>DKJP100</t>
  </si>
  <si>
    <t>KERMA LEG PROTECTION SR</t>
  </si>
  <si>
    <t>DKJP101</t>
  </si>
  <si>
    <t>KERMA LEG PROTECTION JR</t>
  </si>
  <si>
    <t>DKJP102</t>
  </si>
  <si>
    <t>KERMA HAND PROTECTION</t>
  </si>
  <si>
    <t>DKJP103</t>
  </si>
  <si>
    <t>KERMA FOREARM PROTECTION JR</t>
  </si>
  <si>
    <t>DKJP104</t>
  </si>
  <si>
    <t>KERMA FOREARM PROTECTION SR</t>
  </si>
  <si>
    <t>LVILZ10</t>
  </si>
  <si>
    <t>U16</t>
  </si>
  <si>
    <t>DAJY1DH</t>
  </si>
  <si>
    <t>DAJY2DH</t>
  </si>
  <si>
    <t>DAJY1SG</t>
  </si>
  <si>
    <t>DAJYR12</t>
  </si>
  <si>
    <t>LBJ5120</t>
  </si>
  <si>
    <t>LBJ5140</t>
  </si>
  <si>
    <t>LBJ5170</t>
  </si>
  <si>
    <t>LBI1030</t>
  </si>
  <si>
    <t>RS 130 (Power Blue)</t>
  </si>
  <si>
    <t>LBI1050</t>
  </si>
  <si>
    <t>RS 130 WIDE (Power Blue)</t>
  </si>
  <si>
    <t>LBI1210</t>
  </si>
  <si>
    <t>LBI1070</t>
  </si>
  <si>
    <t>RS 120 SC (Power Blue)</t>
  </si>
  <si>
    <t>RS 120 (Power Blue)</t>
  </si>
  <si>
    <t>INCLUDES 5mm LIFTERS KIT</t>
  </si>
  <si>
    <t>RKHB107</t>
  </si>
  <si>
    <t>Hero Ski Bag 4 pairs</t>
  </si>
  <si>
    <t>Rossignol</t>
  </si>
  <si>
    <t>230cm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</si>
</sst>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_([$$-409]* #,##0.00_);_([$$-409]* \(#,##0.00\);_([$$-409]* &quot;-&quot;??_);_(@_)"/>
    <numFmt numFmtId="167" formatCode="&quot;$&quot;#,##0.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name val="Arial"/>
      <family val="2"/>
    </font>
    <font>
      <b/>
      <sz val="7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22"/>
      <color rgb="FFFF0000"/>
      <name val="Arial"/>
      <family val="2"/>
    </font>
    <font>
      <b/>
      <sz val="22"/>
      <color theme="7" tint="0.39997558519241921"/>
      <name val="Arial"/>
      <family val="2"/>
    </font>
    <font>
      <b/>
      <sz val="9"/>
      <color rgb="FF0070C0"/>
      <name val="Calibri"/>
      <family val="2"/>
      <scheme val="minor"/>
    </font>
    <font>
      <b/>
      <sz val="7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51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7" fillId="0" borderId="0" xfId="1" applyFont="1" applyBorder="1" applyAlignment="1" applyProtection="1">
      <alignment vertical="center"/>
    </xf>
    <xf numFmtId="0" fontId="4" fillId="2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6" fillId="0" borderId="7" xfId="1" applyNumberFormat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4" fillId="0" borderId="12" xfId="2" applyFont="1" applyBorder="1" applyAlignment="1" applyProtection="1">
      <alignment horizontal="center" vertical="center"/>
    </xf>
    <xf numFmtId="0" fontId="5" fillId="2" borderId="24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vertical="top" wrapText="1"/>
    </xf>
    <xf numFmtId="0" fontId="4" fillId="2" borderId="0" xfId="0" applyFont="1" applyFill="1" applyAlignment="1">
      <alignment horizontal="center" vertical="center"/>
    </xf>
    <xf numFmtId="166" fontId="4" fillId="0" borderId="12" xfId="3" applyNumberFormat="1" applyFont="1" applyBorder="1" applyAlignment="1" applyProtection="1">
      <alignment horizontal="center" vertical="center"/>
    </xf>
    <xf numFmtId="166" fontId="4" fillId="0" borderId="7" xfId="0" applyNumberFormat="1" applyFont="1" applyBorder="1" applyAlignment="1" applyProtection="1">
      <alignment horizontal="center" vertical="center"/>
    </xf>
    <xf numFmtId="166" fontId="4" fillId="0" borderId="12" xfId="0" applyNumberFormat="1" applyFont="1" applyBorder="1" applyAlignment="1" applyProtection="1">
      <alignment horizontal="center" vertical="center"/>
    </xf>
    <xf numFmtId="167" fontId="4" fillId="0" borderId="7" xfId="3" applyNumberFormat="1" applyFont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7" xfId="5" applyFont="1" applyFill="1" applyBorder="1" applyAlignment="1" applyProtection="1">
      <alignment horizontal="center"/>
    </xf>
    <xf numFmtId="0" fontId="15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5" fillId="7" borderId="6" xfId="0" applyFont="1" applyFill="1" applyBorder="1" applyAlignment="1" applyProtection="1">
      <alignment horizontal="center" vertical="center"/>
    </xf>
    <xf numFmtId="0" fontId="4" fillId="7" borderId="20" xfId="0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horizontal="center" vertical="center"/>
    </xf>
    <xf numFmtId="164" fontId="8" fillId="4" borderId="36" xfId="3" applyNumberFormat="1" applyFont="1" applyFill="1" applyBorder="1" applyAlignment="1" applyProtection="1">
      <alignment horizontal="center" vertical="center"/>
    </xf>
    <xf numFmtId="0" fontId="11" fillId="8" borderId="18" xfId="0" applyFont="1" applyFill="1" applyBorder="1" applyAlignment="1" applyProtection="1">
      <alignment horizontal="left" vertical="top"/>
    </xf>
    <xf numFmtId="0" fontId="11" fillId="8" borderId="0" xfId="0" applyFont="1" applyFill="1" applyBorder="1" applyAlignment="1" applyProtection="1">
      <alignment horizontal="left" vertical="top"/>
    </xf>
    <xf numFmtId="167" fontId="4" fillId="0" borderId="10" xfId="0" applyNumberFormat="1" applyFont="1" applyBorder="1" applyAlignment="1" applyProtection="1">
      <alignment horizontal="center" vertical="center"/>
    </xf>
    <xf numFmtId="167" fontId="4" fillId="0" borderId="12" xfId="0" applyNumberFormat="1" applyFont="1" applyBorder="1" applyAlignment="1" applyProtection="1">
      <alignment horizontal="center" vertical="center"/>
    </xf>
    <xf numFmtId="166" fontId="4" fillId="0" borderId="13" xfId="3" applyNumberFormat="1" applyFont="1" applyBorder="1" applyAlignment="1" applyProtection="1">
      <alignment horizontal="center" vertical="center"/>
    </xf>
    <xf numFmtId="167" fontId="4" fillId="2" borderId="10" xfId="0" applyNumberFormat="1" applyFont="1" applyFill="1" applyBorder="1" applyAlignment="1" applyProtection="1">
      <alignment horizontal="center" vertical="center"/>
    </xf>
    <xf numFmtId="166" fontId="4" fillId="2" borderId="13" xfId="3" applyNumberFormat="1" applyFont="1" applyFill="1" applyBorder="1" applyAlignment="1" applyProtection="1">
      <alignment horizontal="center" vertical="center"/>
    </xf>
    <xf numFmtId="166" fontId="4" fillId="2" borderId="12" xfId="0" applyNumberFormat="1" applyFont="1" applyFill="1" applyBorder="1" applyAlignment="1" applyProtection="1">
      <alignment horizontal="center" vertical="center"/>
    </xf>
    <xf numFmtId="166" fontId="4" fillId="2" borderId="14" xfId="0" applyNumberFormat="1" applyFont="1" applyFill="1" applyBorder="1" applyAlignment="1" applyProtection="1">
      <alignment horizontal="center" vertical="center"/>
    </xf>
    <xf numFmtId="167" fontId="4" fillId="0" borderId="12" xfId="3" applyNumberFormat="1" applyFont="1" applyBorder="1" applyAlignment="1" applyProtection="1">
      <alignment horizontal="center" vertical="center"/>
    </xf>
    <xf numFmtId="167" fontId="4" fillId="0" borderId="7" xfId="0" applyNumberFormat="1" applyFont="1" applyBorder="1" applyAlignment="1" applyProtection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2" xfId="0" applyFont="1" applyBorder="1" applyProtection="1"/>
    <xf numFmtId="0" fontId="4" fillId="0" borderId="12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/>
    </xf>
    <xf numFmtId="164" fontId="4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6" fontId="4" fillId="2" borderId="5" xfId="0" applyNumberFormat="1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>
      <alignment vertical="center"/>
    </xf>
    <xf numFmtId="0" fontId="6" fillId="0" borderId="21" xfId="0" applyFont="1" applyFill="1" applyBorder="1" applyProtection="1"/>
    <xf numFmtId="0" fontId="4" fillId="3" borderId="8" xfId="0" applyFont="1" applyFill="1" applyBorder="1" applyAlignment="1" applyProtection="1">
      <alignment horizontal="center" vertical="center"/>
    </xf>
    <xf numFmtId="166" fontId="4" fillId="2" borderId="7" xfId="0" applyNumberFormat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18" fillId="3" borderId="22" xfId="0" applyFont="1" applyFill="1" applyBorder="1" applyAlignment="1" applyProtection="1">
      <alignment horizontal="center" vertical="center"/>
    </xf>
    <xf numFmtId="0" fontId="18" fillId="3" borderId="3" xfId="0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vertical="center"/>
    </xf>
    <xf numFmtId="0" fontId="4" fillId="8" borderId="24" xfId="0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horizontal="center" vertical="center"/>
    </xf>
    <xf numFmtId="0" fontId="9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vertical="center"/>
    </xf>
    <xf numFmtId="167" fontId="4" fillId="3" borderId="0" xfId="3" applyNumberFormat="1" applyFont="1" applyFill="1" applyBorder="1" applyAlignment="1" applyProtection="1">
      <alignment horizontal="center" vertical="center"/>
    </xf>
    <xf numFmtId="1" fontId="4" fillId="3" borderId="0" xfId="0" applyNumberFormat="1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vertical="center"/>
    </xf>
    <xf numFmtId="167" fontId="4" fillId="3" borderId="0" xfId="0" applyNumberFormat="1" applyFont="1" applyFill="1" applyBorder="1" applyAlignment="1" applyProtection="1">
      <alignment horizontal="center" vertical="center"/>
    </xf>
    <xf numFmtId="167" fontId="4" fillId="3" borderId="2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167" fontId="5" fillId="0" borderId="7" xfId="0" applyNumberFormat="1" applyFont="1" applyBorder="1" applyAlignment="1" applyProtection="1">
      <alignment horizontal="center" vertical="center"/>
    </xf>
    <xf numFmtId="167" fontId="5" fillId="0" borderId="12" xfId="0" applyNumberFormat="1" applyFont="1" applyBorder="1" applyAlignment="1" applyProtection="1">
      <alignment horizontal="center" vertical="center"/>
    </xf>
    <xf numFmtId="167" fontId="5" fillId="2" borderId="12" xfId="3" applyNumberFormat="1" applyFont="1" applyFill="1" applyBorder="1" applyAlignment="1" applyProtection="1">
      <alignment horizontal="center" vertical="center"/>
    </xf>
    <xf numFmtId="167" fontId="5" fillId="0" borderId="7" xfId="3" applyNumberFormat="1" applyFont="1" applyBorder="1" applyAlignment="1" applyProtection="1">
      <alignment horizontal="center" vertical="center"/>
    </xf>
    <xf numFmtId="167" fontId="5" fillId="0" borderId="10" xfId="0" applyNumberFormat="1" applyFont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/>
    </xf>
    <xf numFmtId="0" fontId="7" fillId="3" borderId="40" xfId="1" applyFont="1" applyFill="1" applyBorder="1" applyAlignment="1" applyProtection="1">
      <alignment vertical="center"/>
    </xf>
    <xf numFmtId="0" fontId="7" fillId="3" borderId="24" xfId="1" applyFont="1" applyFill="1" applyBorder="1" applyAlignment="1" applyProtection="1">
      <alignment vertical="center"/>
    </xf>
    <xf numFmtId="0" fontId="7" fillId="3" borderId="29" xfId="1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32" xfId="0" applyFont="1" applyFill="1" applyBorder="1" applyAlignment="1" applyProtection="1">
      <alignment horizontal="right" vertical="center"/>
    </xf>
    <xf numFmtId="0" fontId="6" fillId="3" borderId="19" xfId="1" applyFont="1" applyFill="1" applyBorder="1" applyAlignment="1" applyProtection="1">
      <alignment horizontal="center" vertical="center"/>
    </xf>
    <xf numFmtId="0" fontId="0" fillId="3" borderId="0" xfId="0" applyFill="1" applyBorder="1"/>
    <xf numFmtId="0" fontId="5" fillId="3" borderId="24" xfId="0" applyFont="1" applyFill="1" applyBorder="1" applyAlignment="1" applyProtection="1">
      <alignment vertical="center"/>
    </xf>
    <xf numFmtId="0" fontId="5" fillId="3" borderId="29" xfId="0" applyFont="1" applyFill="1" applyBorder="1" applyAlignment="1" applyProtection="1">
      <alignment vertical="center"/>
    </xf>
    <xf numFmtId="0" fontId="18" fillId="3" borderId="40" xfId="0" applyFont="1" applyFill="1" applyBorder="1" applyAlignment="1" applyProtection="1">
      <alignment vertical="center"/>
    </xf>
    <xf numFmtId="0" fontId="18" fillId="3" borderId="24" xfId="0" applyFont="1" applyFill="1" applyBorder="1" applyAlignment="1" applyProtection="1">
      <alignment vertical="center"/>
    </xf>
    <xf numFmtId="0" fontId="18" fillId="3" borderId="29" xfId="0" applyFont="1" applyFill="1" applyBorder="1" applyAlignment="1" applyProtection="1">
      <alignment vertical="center"/>
    </xf>
    <xf numFmtId="0" fontId="5" fillId="7" borderId="23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 applyProtection="1">
      <alignment horizontal="center" vertical="center"/>
    </xf>
    <xf numFmtId="0" fontId="4" fillId="8" borderId="6" xfId="0" applyFont="1" applyFill="1" applyBorder="1" applyAlignment="1" applyProtection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4" fillId="3" borderId="18" xfId="0" applyFont="1" applyFill="1" applyBorder="1" applyAlignment="1" applyProtection="1">
      <alignment horizontal="center" vertical="center"/>
    </xf>
    <xf numFmtId="0" fontId="19" fillId="3" borderId="23" xfId="0" applyFont="1" applyFill="1" applyBorder="1" applyAlignment="1" applyProtection="1">
      <alignment vertical="center"/>
    </xf>
    <xf numFmtId="0" fontId="5" fillId="0" borderId="4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0" fontId="7" fillId="0" borderId="12" xfId="0" applyFont="1" applyFill="1" applyBorder="1" applyAlignment="1" applyProtection="1">
      <alignment horizontal="center" vertical="center"/>
    </xf>
    <xf numFmtId="0" fontId="13" fillId="6" borderId="21" xfId="0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/>
    </xf>
    <xf numFmtId="0" fontId="18" fillId="3" borderId="19" xfId="1" applyFont="1" applyFill="1" applyBorder="1" applyAlignment="1" applyProtection="1">
      <alignment vertical="center"/>
    </xf>
    <xf numFmtId="0" fontId="18" fillId="3" borderId="19" xfId="0" applyFont="1" applyFill="1" applyBorder="1" applyAlignment="1" applyProtection="1">
      <alignment vertical="center"/>
    </xf>
    <xf numFmtId="0" fontId="7" fillId="3" borderId="19" xfId="1" applyFont="1" applyFill="1" applyBorder="1" applyAlignment="1" applyProtection="1">
      <alignment vertical="center"/>
    </xf>
    <xf numFmtId="0" fontId="7" fillId="3" borderId="0" xfId="1" applyFont="1" applyFill="1" applyBorder="1" applyAlignment="1" applyProtection="1">
      <alignment vertical="center"/>
    </xf>
    <xf numFmtId="0" fontId="4" fillId="3" borderId="20" xfId="0" applyFont="1" applyFill="1" applyBorder="1" applyAlignment="1" applyProtection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vertical="center"/>
    </xf>
    <xf numFmtId="167" fontId="5" fillId="3" borderId="19" xfId="0" applyNumberFormat="1" applyFont="1" applyFill="1" applyBorder="1" applyAlignment="1" applyProtection="1">
      <alignment horizontal="center" vertical="center"/>
    </xf>
    <xf numFmtId="166" fontId="5" fillId="3" borderId="19" xfId="0" applyNumberFormat="1" applyFont="1" applyFill="1" applyBorder="1" applyAlignment="1" applyProtection="1">
      <alignment horizontal="center" vertical="center"/>
    </xf>
    <xf numFmtId="166" fontId="5" fillId="0" borderId="7" xfId="0" applyNumberFormat="1" applyFont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vertical="center"/>
    </xf>
    <xf numFmtId="0" fontId="13" fillId="6" borderId="14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165" fontId="4" fillId="10" borderId="7" xfId="0" applyNumberFormat="1" applyFont="1" applyFill="1" applyBorder="1" applyAlignment="1" applyProtection="1">
      <alignment horizontal="center" vertical="center"/>
    </xf>
    <xf numFmtId="1" fontId="4" fillId="10" borderId="7" xfId="0" applyNumberFormat="1" applyFont="1" applyFill="1" applyBorder="1" applyAlignment="1" applyProtection="1">
      <alignment horizontal="center" vertical="center"/>
    </xf>
    <xf numFmtId="167" fontId="4" fillId="10" borderId="7" xfId="0" applyNumberFormat="1" applyFont="1" applyFill="1" applyBorder="1" applyAlignment="1" applyProtection="1">
      <alignment horizontal="center" vertical="center"/>
    </xf>
    <xf numFmtId="0" fontId="4" fillId="10" borderId="7" xfId="0" applyFont="1" applyFill="1" applyBorder="1" applyAlignment="1" applyProtection="1">
      <alignment horizontal="center" vertical="center"/>
    </xf>
    <xf numFmtId="0" fontId="4" fillId="10" borderId="12" xfId="0" applyFont="1" applyFill="1" applyBorder="1" applyAlignment="1" applyProtection="1">
      <alignment horizontal="center" vertical="center"/>
    </xf>
    <xf numFmtId="1" fontId="4" fillId="10" borderId="12" xfId="0" applyNumberFormat="1" applyFont="1" applyFill="1" applyBorder="1" applyAlignment="1" applyProtection="1">
      <alignment horizontal="center" vertical="center"/>
    </xf>
    <xf numFmtId="1" fontId="4" fillId="10" borderId="14" xfId="0" applyNumberFormat="1" applyFont="1" applyFill="1" applyBorder="1" applyAlignment="1" applyProtection="1">
      <alignment horizontal="center" vertical="center"/>
    </xf>
    <xf numFmtId="167" fontId="4" fillId="10" borderId="21" xfId="0" applyNumberFormat="1" applyFont="1" applyFill="1" applyBorder="1" applyAlignment="1" applyProtection="1">
      <alignment horizontal="center" vertical="center"/>
    </xf>
    <xf numFmtId="167" fontId="4" fillId="10" borderId="12" xfId="0" applyNumberFormat="1" applyFont="1" applyFill="1" applyBorder="1" applyAlignment="1" applyProtection="1">
      <alignment horizontal="center" vertical="center"/>
    </xf>
    <xf numFmtId="167" fontId="4" fillId="10" borderId="7" xfId="3" applyNumberFormat="1" applyFont="1" applyFill="1" applyBorder="1" applyAlignment="1" applyProtection="1">
      <alignment horizontal="center" vertical="center"/>
    </xf>
    <xf numFmtId="1" fontId="4" fillId="10" borderId="13" xfId="0" applyNumberFormat="1" applyFont="1" applyFill="1" applyBorder="1" applyAlignment="1" applyProtection="1">
      <alignment horizontal="center" vertical="center"/>
    </xf>
    <xf numFmtId="167" fontId="4" fillId="10" borderId="12" xfId="3" applyNumberFormat="1" applyFont="1" applyFill="1" applyBorder="1" applyAlignment="1" applyProtection="1">
      <alignment horizontal="center" vertical="center"/>
    </xf>
    <xf numFmtId="164" fontId="8" fillId="10" borderId="10" xfId="3" applyNumberFormat="1" applyFont="1" applyFill="1" applyBorder="1" applyAlignment="1" applyProtection="1">
      <alignment horizontal="center" vertical="center"/>
    </xf>
    <xf numFmtId="165" fontId="4" fillId="10" borderId="12" xfId="0" applyNumberFormat="1" applyFont="1" applyFill="1" applyBorder="1" applyAlignment="1" applyProtection="1">
      <alignment horizontal="center" vertical="center"/>
    </xf>
    <xf numFmtId="0" fontId="4" fillId="10" borderId="8" xfId="0" applyFont="1" applyFill="1" applyBorder="1" applyAlignment="1" applyProtection="1">
      <alignment horizontal="center" vertical="center"/>
    </xf>
    <xf numFmtId="0" fontId="4" fillId="10" borderId="13" xfId="0" applyFont="1" applyFill="1" applyBorder="1" applyAlignment="1" applyProtection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</xf>
    <xf numFmtId="167" fontId="5" fillId="10" borderId="7" xfId="0" applyNumberFormat="1" applyFont="1" applyFill="1" applyBorder="1" applyAlignment="1" applyProtection="1">
      <alignment horizontal="center" vertical="center"/>
    </xf>
    <xf numFmtId="1" fontId="5" fillId="10" borderId="12" xfId="0" applyNumberFormat="1" applyFont="1" applyFill="1" applyBorder="1" applyAlignment="1" applyProtection="1">
      <alignment horizontal="center" vertical="center"/>
    </xf>
    <xf numFmtId="167" fontId="5" fillId="10" borderId="12" xfId="0" applyNumberFormat="1" applyFont="1" applyFill="1" applyBorder="1" applyAlignment="1" applyProtection="1">
      <alignment horizontal="center" vertical="center"/>
    </xf>
    <xf numFmtId="0" fontId="5" fillId="10" borderId="8" xfId="0" applyFont="1" applyFill="1" applyBorder="1" applyAlignment="1" applyProtection="1">
      <alignment horizontal="center" vertical="center"/>
    </xf>
    <xf numFmtId="167" fontId="5" fillId="10" borderId="7" xfId="3" applyNumberFormat="1" applyFont="1" applyFill="1" applyBorder="1" applyAlignment="1" applyProtection="1">
      <alignment horizontal="center" vertical="center"/>
    </xf>
    <xf numFmtId="0" fontId="5" fillId="10" borderId="13" xfId="0" applyFont="1" applyFill="1" applyBorder="1" applyAlignment="1" applyProtection="1">
      <alignment horizontal="center" vertical="center"/>
    </xf>
    <xf numFmtId="1" fontId="5" fillId="10" borderId="13" xfId="0" applyNumberFormat="1" applyFont="1" applyFill="1" applyBorder="1" applyAlignment="1" applyProtection="1">
      <alignment horizontal="center" vertical="center"/>
    </xf>
    <xf numFmtId="1" fontId="4" fillId="5" borderId="22" xfId="0" applyNumberFormat="1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vertical="center"/>
    </xf>
    <xf numFmtId="164" fontId="8" fillId="5" borderId="0" xfId="0" applyNumberFormat="1" applyFont="1" applyFill="1" applyBorder="1" applyAlignment="1" applyProtection="1">
      <alignment vertical="center"/>
    </xf>
    <xf numFmtId="0" fontId="4" fillId="5" borderId="3" xfId="0" applyFont="1" applyFill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right" vertical="center"/>
    </xf>
    <xf numFmtId="0" fontId="6" fillId="3" borderId="21" xfId="1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vertical="center"/>
    </xf>
    <xf numFmtId="3" fontId="6" fillId="0" borderId="21" xfId="1" applyNumberFormat="1" applyFont="1" applyBorder="1" applyAlignment="1" applyProtection="1">
      <alignment horizontal="center" vertical="center"/>
    </xf>
    <xf numFmtId="167" fontId="5" fillId="0" borderId="21" xfId="3" applyNumberFormat="1" applyFont="1" applyBorder="1" applyAlignment="1" applyProtection="1">
      <alignment horizontal="center" vertical="center"/>
    </xf>
    <xf numFmtId="167" fontId="4" fillId="0" borderId="21" xfId="0" applyNumberFormat="1" applyFont="1" applyBorder="1" applyAlignment="1" applyProtection="1">
      <alignment horizontal="center" vertical="center"/>
    </xf>
    <xf numFmtId="0" fontId="4" fillId="10" borderId="21" xfId="0" applyFont="1" applyFill="1" applyBorder="1" applyAlignment="1" applyProtection="1">
      <alignment horizontal="center" vertical="center"/>
    </xf>
    <xf numFmtId="3" fontId="6" fillId="3" borderId="36" xfId="1" applyNumberFormat="1" applyFont="1" applyFill="1" applyBorder="1" applyAlignment="1" applyProtection="1">
      <alignment horizontal="center" vertical="center"/>
    </xf>
    <xf numFmtId="0" fontId="9" fillId="3" borderId="45" xfId="1" applyFont="1" applyFill="1" applyBorder="1" applyAlignment="1" applyProtection="1">
      <alignment horizontal="center" vertical="center"/>
    </xf>
    <xf numFmtId="3" fontId="9" fillId="3" borderId="45" xfId="1" applyNumberFormat="1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4" fillId="3" borderId="41" xfId="0" applyFont="1" applyFill="1" applyBorder="1" applyAlignment="1" applyProtection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13" fillId="3" borderId="34" xfId="0" applyFont="1" applyFill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/>
    </xf>
    <xf numFmtId="167" fontId="4" fillId="3" borderId="45" xfId="0" applyNumberFormat="1" applyFont="1" applyFill="1" applyBorder="1" applyAlignment="1" applyProtection="1">
      <alignment horizontal="center" vertical="center"/>
    </xf>
    <xf numFmtId="0" fontId="4" fillId="3" borderId="45" xfId="0" applyFont="1" applyFill="1" applyBorder="1" applyAlignment="1" applyProtection="1">
      <alignment horizontal="center" vertical="center"/>
    </xf>
    <xf numFmtId="167" fontId="4" fillId="3" borderId="15" xfId="0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18" fillId="3" borderId="27" xfId="0" applyFont="1" applyFill="1" applyBorder="1" applyAlignment="1" applyProtection="1">
      <alignment horizontal="center" vertical="center"/>
    </xf>
    <xf numFmtId="0" fontId="18" fillId="3" borderId="28" xfId="0" applyFont="1" applyFill="1" applyBorder="1" applyAlignment="1" applyProtection="1">
      <alignment horizontal="center" vertical="center"/>
    </xf>
    <xf numFmtId="0" fontId="18" fillId="3" borderId="5" xfId="1" applyFont="1" applyFill="1" applyBorder="1" applyAlignment="1" applyProtection="1">
      <alignment vertical="center"/>
    </xf>
    <xf numFmtId="0" fontId="18" fillId="3" borderId="6" xfId="1" applyFont="1" applyFill="1" applyBorder="1" applyAlignment="1" applyProtection="1">
      <alignment vertical="center"/>
    </xf>
    <xf numFmtId="0" fontId="4" fillId="3" borderId="8" xfId="0" applyFont="1" applyFill="1" applyBorder="1" applyAlignment="1">
      <alignment horizontal="center" vertical="center"/>
    </xf>
    <xf numFmtId="0" fontId="7" fillId="2" borderId="6" xfId="1" applyFont="1" applyFill="1" applyBorder="1" applyAlignment="1" applyProtection="1">
      <alignment vertical="center"/>
    </xf>
    <xf numFmtId="0" fontId="18" fillId="3" borderId="8" xfId="1" applyFont="1" applyFill="1" applyBorder="1" applyAlignment="1" applyProtection="1">
      <alignment vertical="center"/>
    </xf>
    <xf numFmtId="0" fontId="18" fillId="3" borderId="5" xfId="0" applyFont="1" applyFill="1" applyBorder="1" applyAlignment="1" applyProtection="1">
      <alignment vertical="center"/>
    </xf>
    <xf numFmtId="0" fontId="18" fillId="3" borderId="6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vertical="center"/>
    </xf>
    <xf numFmtId="0" fontId="18" fillId="3" borderId="8" xfId="0" applyFont="1" applyFill="1" applyBorder="1" applyAlignment="1" applyProtection="1">
      <alignment vertical="center"/>
    </xf>
    <xf numFmtId="49" fontId="7" fillId="2" borderId="20" xfId="0" applyNumberFormat="1" applyFont="1" applyFill="1" applyBorder="1" applyAlignment="1" applyProtection="1">
      <alignment vertical="center"/>
      <protection locked="0"/>
    </xf>
    <xf numFmtId="49" fontId="7" fillId="2" borderId="20" xfId="1" applyNumberFormat="1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protection locked="0"/>
    </xf>
    <xf numFmtId="49" fontId="6" fillId="2" borderId="20" xfId="0" applyNumberFormat="1" applyFont="1" applyFill="1" applyBorder="1" applyAlignment="1" applyProtection="1">
      <protection locked="0"/>
    </xf>
    <xf numFmtId="0" fontId="6" fillId="2" borderId="20" xfId="0" applyFont="1" applyFill="1" applyBorder="1" applyAlignment="1" applyProtection="1">
      <protection locked="0"/>
    </xf>
    <xf numFmtId="0" fontId="7" fillId="0" borderId="10" xfId="0" applyFont="1" applyBorder="1" applyAlignment="1" applyProtection="1">
      <alignment horizontal="right" vertical="center"/>
    </xf>
    <xf numFmtId="0" fontId="7" fillId="2" borderId="10" xfId="0" applyFont="1" applyFill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right"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165" fontId="5" fillId="0" borderId="30" xfId="0" applyNumberFormat="1" applyFont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6" fillId="2" borderId="17" xfId="1" applyFont="1" applyFill="1" applyBorder="1" applyAlignment="1" applyProtection="1">
      <alignment horizontal="center" vertical="center"/>
    </xf>
    <xf numFmtId="0" fontId="6" fillId="2" borderId="48" xfId="1" applyFont="1" applyFill="1" applyBorder="1" applyAlignment="1" applyProtection="1">
      <alignment horizontal="center" vertical="center"/>
    </xf>
    <xf numFmtId="0" fontId="6" fillId="2" borderId="16" xfId="1" applyFont="1" applyFill="1" applyBorder="1" applyAlignment="1" applyProtection="1">
      <alignment horizontal="center" vertical="center"/>
    </xf>
    <xf numFmtId="165" fontId="5" fillId="0" borderId="44" xfId="0" applyNumberFormat="1" applyFont="1" applyBorder="1" applyAlignment="1" applyProtection="1">
      <alignment horizontal="center" vertical="center"/>
    </xf>
    <xf numFmtId="1" fontId="13" fillId="6" borderId="12" xfId="4" applyNumberFormat="1" applyFont="1" applyFill="1" applyBorder="1" applyAlignment="1" applyProtection="1">
      <alignment horizontal="center" vertical="center"/>
      <protection locked="0"/>
    </xf>
    <xf numFmtId="1" fontId="13" fillId="6" borderId="10" xfId="4" applyNumberFormat="1" applyFont="1" applyFill="1" applyBorder="1" applyAlignment="1" applyProtection="1">
      <alignment horizontal="center" vertical="center"/>
      <protection locked="0"/>
    </xf>
    <xf numFmtId="1" fontId="13" fillId="6" borderId="13" xfId="4" applyNumberFormat="1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 applyProtection="1">
      <alignment horizontal="center" vertical="center"/>
    </xf>
    <xf numFmtId="1" fontId="13" fillId="6" borderId="7" xfId="4" applyNumberFormat="1" applyFont="1" applyFill="1" applyBorder="1" applyAlignment="1" applyProtection="1">
      <alignment horizontal="center" vertical="center"/>
      <protection locked="0"/>
    </xf>
    <xf numFmtId="1" fontId="13" fillId="6" borderId="5" xfId="4" applyNumberFormat="1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/>
      <protection locked="0"/>
    </xf>
    <xf numFmtId="44" fontId="4" fillId="2" borderId="8" xfId="3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167" fontId="4" fillId="0" borderId="5" xfId="0" applyNumberFormat="1" applyFont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13" fillId="6" borderId="48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4" fillId="6" borderId="48" xfId="0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6" fillId="3" borderId="46" xfId="0" applyFont="1" applyFill="1" applyBorder="1" applyAlignment="1" applyProtection="1">
      <alignment horizontal="left" vertical="top"/>
    </xf>
    <xf numFmtId="0" fontId="11" fillId="3" borderId="45" xfId="0" applyFont="1" applyFill="1" applyBorder="1" applyAlignment="1" applyProtection="1">
      <alignment horizontal="left" vertical="top"/>
    </xf>
    <xf numFmtId="0" fontId="11" fillId="3" borderId="47" xfId="0" applyFont="1" applyFill="1" applyBorder="1" applyAlignment="1" applyProtection="1">
      <alignment horizontal="left" vertical="top"/>
    </xf>
    <xf numFmtId="0" fontId="4" fillId="5" borderId="0" xfId="0" applyFont="1" applyFill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13" fillId="8" borderId="7" xfId="0" applyFont="1" applyFill="1" applyBorder="1" applyAlignment="1" applyProtection="1">
      <alignment horizontal="center" vertical="center"/>
      <protection locked="0"/>
    </xf>
    <xf numFmtId="0" fontId="13" fillId="8" borderId="36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Alignment="1" applyProtection="1">
      <alignment horizontal="center" vertical="center"/>
      <protection locked="0"/>
    </xf>
    <xf numFmtId="165" fontId="5" fillId="2" borderId="30" xfId="0" applyNumberFormat="1" applyFont="1" applyFill="1" applyBorder="1" applyAlignment="1" applyProtection="1">
      <alignment horizontal="center" vertical="center"/>
    </xf>
    <xf numFmtId="165" fontId="4" fillId="2" borderId="30" xfId="0" applyNumberFormat="1" applyFont="1" applyFill="1" applyBorder="1" applyAlignment="1" applyProtection="1">
      <alignment horizontal="center" vertical="center"/>
    </xf>
    <xf numFmtId="165" fontId="5" fillId="2" borderId="39" xfId="0" applyNumberFormat="1" applyFont="1" applyFill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</xf>
    <xf numFmtId="165" fontId="4" fillId="2" borderId="32" xfId="0" applyNumberFormat="1" applyFont="1" applyFill="1" applyBorder="1" applyAlignment="1" applyProtection="1">
      <alignment horizontal="center" vertical="center"/>
    </xf>
    <xf numFmtId="44" fontId="4" fillId="10" borderId="7" xfId="0" applyNumberFormat="1" applyFont="1" applyFill="1" applyBorder="1" applyAlignment="1" applyProtection="1">
      <alignment horizontal="center" vertical="center"/>
    </xf>
    <xf numFmtId="44" fontId="11" fillId="10" borderId="12" xfId="0" applyNumberFormat="1" applyFont="1" applyFill="1" applyBorder="1" applyAlignment="1" applyProtection="1">
      <alignment horizontal="center" vertical="center"/>
    </xf>
    <xf numFmtId="44" fontId="4" fillId="10" borderId="12" xfId="0" applyNumberFormat="1" applyFont="1" applyFill="1" applyBorder="1" applyAlignment="1" applyProtection="1">
      <alignment horizontal="center" vertical="center"/>
    </xf>
    <xf numFmtId="44" fontId="4" fillId="4" borderId="14" xfId="0" applyNumberFormat="1" applyFont="1" applyFill="1" applyBorder="1" applyAlignment="1" applyProtection="1">
      <alignment horizontal="center" vertical="center"/>
    </xf>
    <xf numFmtId="44" fontId="4" fillId="5" borderId="22" xfId="0" applyNumberFormat="1" applyFont="1" applyFill="1" applyBorder="1" applyAlignment="1" applyProtection="1">
      <alignment horizontal="center" vertical="center"/>
    </xf>
    <xf numFmtId="44" fontId="11" fillId="5" borderId="0" xfId="0" applyNumberFormat="1" applyFont="1" applyFill="1" applyBorder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 vertical="center"/>
    </xf>
    <xf numFmtId="166" fontId="5" fillId="0" borderId="12" xfId="0" applyNumberFormat="1" applyFont="1" applyBorder="1" applyAlignment="1" applyProtection="1">
      <alignment horizontal="center" vertical="center"/>
    </xf>
    <xf numFmtId="0" fontId="4" fillId="10" borderId="48" xfId="0" applyFont="1" applyFill="1" applyBorder="1" applyAlignment="1" applyProtection="1">
      <alignment horizontal="center" vertical="center"/>
    </xf>
    <xf numFmtId="167" fontId="4" fillId="10" borderId="48" xfId="0" applyNumberFormat="1" applyFont="1" applyFill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0" fontId="4" fillId="7" borderId="60" xfId="0" applyFont="1" applyFill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4" fillId="8" borderId="60" xfId="0" applyFont="1" applyFill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4" fillId="7" borderId="6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0" fillId="0" borderId="13" xfId="0" applyBorder="1"/>
    <xf numFmtId="0" fontId="10" fillId="0" borderId="10" xfId="0" applyFont="1" applyBorder="1" applyAlignment="1" applyProtection="1">
      <alignment horizontal="center" vertical="center"/>
    </xf>
    <xf numFmtId="167" fontId="7" fillId="0" borderId="7" xfId="0" applyNumberFormat="1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44" fontId="5" fillId="6" borderId="22" xfId="3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0" fillId="0" borderId="13" xfId="0" applyBorder="1"/>
    <xf numFmtId="0" fontId="4" fillId="8" borderId="0" xfId="0" applyFont="1" applyFill="1" applyBorder="1" applyAlignment="1" applyProtection="1">
      <alignment horizontal="center" vertical="center"/>
    </xf>
    <xf numFmtId="0" fontId="4" fillId="8" borderId="30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166" fontId="7" fillId="0" borderId="12" xfId="3" applyNumberFormat="1" applyFont="1" applyBorder="1" applyAlignment="1" applyProtection="1">
      <alignment horizontal="center" vertical="center"/>
    </xf>
    <xf numFmtId="165" fontId="5" fillId="0" borderId="30" xfId="0" applyNumberFormat="1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66" fontId="5" fillId="0" borderId="7" xfId="3" applyNumberFormat="1" applyFont="1" applyBorder="1" applyAlignment="1" applyProtection="1">
      <alignment horizontal="center" vertical="center"/>
    </xf>
    <xf numFmtId="166" fontId="5" fillId="2" borderId="12" xfId="3" applyNumberFormat="1" applyFont="1" applyFill="1" applyBorder="1" applyAlignment="1" applyProtection="1">
      <alignment horizontal="center" vertical="center"/>
    </xf>
    <xf numFmtId="166" fontId="5" fillId="0" borderId="12" xfId="3" applyNumberFormat="1" applyFont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protection locked="0"/>
    </xf>
    <xf numFmtId="0" fontId="5" fillId="3" borderId="23" xfId="0" applyFont="1" applyFill="1" applyBorder="1" applyAlignment="1" applyProtection="1">
      <alignment vertical="center"/>
    </xf>
    <xf numFmtId="167" fontId="5" fillId="3" borderId="36" xfId="3" applyNumberFormat="1" applyFont="1" applyFill="1" applyBorder="1" applyAlignment="1" applyProtection="1">
      <alignment horizontal="center" vertical="center"/>
    </xf>
    <xf numFmtId="167" fontId="5" fillId="3" borderId="19" xfId="3" applyNumberFormat="1" applyFont="1" applyFill="1" applyBorder="1" applyAlignment="1" applyProtection="1">
      <alignment horizontal="center" vertical="center"/>
    </xf>
    <xf numFmtId="166" fontId="5" fillId="0" borderId="14" xfId="0" applyNumberFormat="1" applyFont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7" fillId="2" borderId="12" xfId="3" applyNumberFormat="1" applyFont="1" applyFill="1" applyBorder="1" applyAlignment="1" applyProtection="1">
      <alignment horizontal="center" vertical="center"/>
    </xf>
    <xf numFmtId="0" fontId="5" fillId="9" borderId="23" xfId="0" applyFont="1" applyFill="1" applyBorder="1" applyAlignment="1" applyProtection="1">
      <alignment vertical="center"/>
    </xf>
    <xf numFmtId="0" fontId="5" fillId="9" borderId="38" xfId="0" applyFont="1" applyFill="1" applyBorder="1" applyAlignment="1" applyProtection="1">
      <alignment vertical="center"/>
    </xf>
    <xf numFmtId="0" fontId="5" fillId="9" borderId="0" xfId="0" applyFont="1" applyFill="1" applyBorder="1" applyAlignment="1" applyProtection="1">
      <alignment vertical="center"/>
    </xf>
    <xf numFmtId="0" fontId="5" fillId="9" borderId="20" xfId="0" applyFont="1" applyFill="1" applyBorder="1" applyAlignment="1" applyProtection="1">
      <alignment vertical="center"/>
    </xf>
    <xf numFmtId="1" fontId="13" fillId="8" borderId="14" xfId="4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20" xfId="0" applyFont="1" applyFill="1" applyBorder="1" applyAlignment="1" applyProtection="1">
      <alignment horizontal="center" vertical="center"/>
    </xf>
    <xf numFmtId="0" fontId="18" fillId="3" borderId="19" xfId="0" applyFont="1" applyFill="1" applyBorder="1" applyAlignment="1" applyProtection="1">
      <alignment horizontal="left" vertical="center"/>
    </xf>
    <xf numFmtId="0" fontId="18" fillId="3" borderId="0" xfId="0" applyFont="1" applyFill="1" applyBorder="1" applyAlignment="1" applyProtection="1">
      <alignment horizontal="left" vertical="center"/>
    </xf>
    <xf numFmtId="0" fontId="18" fillId="3" borderId="20" xfId="0" applyFont="1" applyFill="1" applyBorder="1" applyAlignment="1" applyProtection="1">
      <alignment horizontal="left" vertical="center"/>
    </xf>
    <xf numFmtId="0" fontId="18" fillId="3" borderId="19" xfId="1" applyFont="1" applyFill="1" applyBorder="1" applyAlignment="1" applyProtection="1">
      <alignment horizontal="left" vertical="center"/>
    </xf>
    <xf numFmtId="0" fontId="18" fillId="3" borderId="0" xfId="1" applyFont="1" applyFill="1" applyBorder="1" applyAlignment="1" applyProtection="1">
      <alignment horizontal="left" vertical="center"/>
    </xf>
    <xf numFmtId="0" fontId="18" fillId="3" borderId="20" xfId="1" applyFont="1" applyFill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0" fillId="0" borderId="13" xfId="0" applyBorder="1"/>
    <xf numFmtId="0" fontId="5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0" fillId="0" borderId="8" xfId="0" applyBorder="1"/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vertical="center"/>
    </xf>
    <xf numFmtId="0" fontId="9" fillId="0" borderId="8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9" fillId="0" borderId="11" xfId="1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4" fillId="9" borderId="44" xfId="0" applyFont="1" applyFill="1" applyBorder="1" applyAlignment="1" applyProtection="1">
      <alignment horizontal="center" vertical="center"/>
    </xf>
    <xf numFmtId="0" fontId="4" fillId="9" borderId="21" xfId="0" applyFont="1" applyFill="1" applyBorder="1" applyAlignment="1" applyProtection="1">
      <alignment horizontal="center" vertical="center"/>
    </xf>
    <xf numFmtId="0" fontId="23" fillId="2" borderId="16" xfId="0" applyFont="1" applyFill="1" applyBorder="1" applyAlignment="1" applyProtection="1">
      <alignment horizontal="center" vertical="center"/>
    </xf>
    <xf numFmtId="0" fontId="23" fillId="2" borderId="37" xfId="0" applyFont="1" applyFill="1" applyBorder="1" applyAlignment="1" applyProtection="1">
      <alignment horizontal="center" vertical="center"/>
    </xf>
    <xf numFmtId="0" fontId="23" fillId="2" borderId="63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0" fontId="5" fillId="3" borderId="34" xfId="0" applyFont="1" applyFill="1" applyBorder="1" applyAlignment="1" applyProtection="1">
      <alignment horizontal="center" vertical="center"/>
    </xf>
    <xf numFmtId="0" fontId="5" fillId="3" borderId="45" xfId="0" applyFont="1" applyFill="1" applyBorder="1" applyAlignment="1" applyProtection="1">
      <alignment horizontal="center" vertical="center"/>
    </xf>
    <xf numFmtId="0" fontId="5" fillId="3" borderId="35" xfId="0" applyFont="1" applyFill="1" applyBorder="1" applyAlignment="1" applyProtection="1">
      <alignment horizontal="center" vertical="center"/>
    </xf>
    <xf numFmtId="0" fontId="18" fillId="3" borderId="31" xfId="0" applyFont="1" applyFill="1" applyBorder="1" applyAlignment="1" applyProtection="1">
      <alignment horizontal="left" vertical="center"/>
    </xf>
    <xf numFmtId="0" fontId="18" fillId="3" borderId="23" xfId="0" applyFont="1" applyFill="1" applyBorder="1" applyAlignment="1" applyProtection="1">
      <alignment horizontal="left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0" fillId="0" borderId="17" xfId="0" applyBorder="1"/>
    <xf numFmtId="0" fontId="4" fillId="0" borderId="17" xfId="0" applyFont="1" applyBorder="1" applyAlignment="1" applyProtection="1">
      <alignment horizontal="center" vertical="center"/>
    </xf>
    <xf numFmtId="0" fontId="21" fillId="3" borderId="53" xfId="1" applyFont="1" applyFill="1" applyBorder="1" applyAlignment="1" applyProtection="1">
      <alignment horizontal="center" vertical="center"/>
    </xf>
    <xf numFmtId="0" fontId="21" fillId="3" borderId="48" xfId="1" applyFont="1" applyFill="1" applyBorder="1" applyAlignment="1" applyProtection="1">
      <alignment horizontal="center" vertical="center"/>
    </xf>
    <xf numFmtId="0" fontId="21" fillId="3" borderId="54" xfId="1" applyFont="1" applyFill="1" applyBorder="1" applyAlignment="1" applyProtection="1">
      <alignment horizontal="center" vertical="center"/>
    </xf>
    <xf numFmtId="0" fontId="21" fillId="3" borderId="43" xfId="1" applyFont="1" applyFill="1" applyBorder="1" applyAlignment="1" applyProtection="1">
      <alignment horizontal="center" vertical="center"/>
    </xf>
    <xf numFmtId="0" fontId="21" fillId="3" borderId="12" xfId="1" applyFont="1" applyFill="1" applyBorder="1" applyAlignment="1" applyProtection="1">
      <alignment horizontal="center" vertical="center"/>
    </xf>
    <xf numFmtId="0" fontId="21" fillId="3" borderId="55" xfId="1" applyFont="1" applyFill="1" applyBorder="1" applyAlignment="1" applyProtection="1">
      <alignment horizontal="center" vertical="center"/>
    </xf>
    <xf numFmtId="0" fontId="21" fillId="3" borderId="56" xfId="1" applyFont="1" applyFill="1" applyBorder="1" applyAlignment="1" applyProtection="1">
      <alignment horizontal="center" vertical="center"/>
    </xf>
    <xf numFmtId="0" fontId="21" fillId="3" borderId="57" xfId="1" applyFont="1" applyFill="1" applyBorder="1" applyAlignment="1" applyProtection="1">
      <alignment horizontal="center" vertical="center"/>
    </xf>
    <xf numFmtId="0" fontId="21" fillId="3" borderId="58" xfId="1" applyFont="1" applyFill="1" applyBorder="1" applyAlignment="1" applyProtection="1">
      <alignment horizontal="center" vertical="center"/>
    </xf>
    <xf numFmtId="0" fontId="7" fillId="6" borderId="10" xfId="1" applyFont="1" applyFill="1" applyBorder="1" applyAlignment="1" applyProtection="1">
      <alignment horizontal="center" vertical="center"/>
    </xf>
    <xf numFmtId="0" fontId="7" fillId="6" borderId="11" xfId="1" applyFont="1" applyFill="1" applyBorder="1" applyAlignment="1" applyProtection="1">
      <alignment horizontal="center" vertical="center"/>
    </xf>
    <xf numFmtId="0" fontId="7" fillId="6" borderId="13" xfId="1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3" xfId="0" applyFont="1" applyFill="1" applyBorder="1" applyAlignment="1" applyProtection="1">
      <alignment horizontal="center" vertical="center"/>
    </xf>
    <xf numFmtId="0" fontId="4" fillId="3" borderId="46" xfId="0" applyFont="1" applyFill="1" applyBorder="1" applyAlignment="1" applyProtection="1">
      <alignment horizontal="center" vertical="center"/>
    </xf>
    <xf numFmtId="0" fontId="4" fillId="3" borderId="45" xfId="0" applyFont="1" applyFill="1" applyBorder="1" applyAlignment="1" applyProtection="1">
      <alignment horizontal="center" vertical="center"/>
    </xf>
    <xf numFmtId="0" fontId="4" fillId="3" borderId="47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horizontal="center" vertical="center"/>
    </xf>
    <xf numFmtId="0" fontId="7" fillId="8" borderId="18" xfId="0" applyFont="1" applyFill="1" applyBorder="1" applyAlignment="1" applyProtection="1">
      <alignment horizontal="center" vertical="top"/>
    </xf>
    <xf numFmtId="0" fontId="7" fillId="8" borderId="0" xfId="0" applyFont="1" applyFill="1" applyBorder="1" applyAlignment="1" applyProtection="1">
      <alignment horizontal="center" vertical="top"/>
    </xf>
    <xf numFmtId="0" fontId="11" fillId="8" borderId="0" xfId="0" applyFont="1" applyFill="1" applyBorder="1" applyAlignment="1" applyProtection="1">
      <alignment horizontal="left" vertical="top"/>
      <protection locked="0"/>
    </xf>
    <xf numFmtId="0" fontId="11" fillId="8" borderId="25" xfId="0" applyFont="1" applyFill="1" applyBorder="1" applyAlignment="1" applyProtection="1">
      <alignment horizontal="left" vertical="top"/>
      <protection locked="0"/>
    </xf>
    <xf numFmtId="0" fontId="5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1" fontId="18" fillId="3" borderId="40" xfId="0" applyNumberFormat="1" applyFont="1" applyFill="1" applyBorder="1" applyAlignment="1" applyProtection="1">
      <alignment horizontal="left" vertical="center"/>
    </xf>
    <xf numFmtId="1" fontId="18" fillId="3" borderId="24" xfId="0" applyNumberFormat="1" applyFont="1" applyFill="1" applyBorder="1" applyAlignment="1" applyProtection="1">
      <alignment horizontal="left" vertical="center"/>
    </xf>
    <xf numFmtId="1" fontId="18" fillId="3" borderId="29" xfId="0" applyNumberFormat="1" applyFont="1" applyFill="1" applyBorder="1" applyAlignment="1" applyProtection="1">
      <alignment horizontal="left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4" fillId="8" borderId="31" xfId="0" applyFont="1" applyFill="1" applyBorder="1" applyAlignment="1" applyProtection="1">
      <alignment horizontal="center" vertical="center"/>
    </xf>
    <xf numFmtId="0" fontId="4" fillId="8" borderId="23" xfId="0" applyFont="1" applyFill="1" applyBorder="1" applyAlignment="1" applyProtection="1">
      <alignment horizontal="center" vertical="center"/>
    </xf>
    <xf numFmtId="0" fontId="4" fillId="8" borderId="38" xfId="0" applyFont="1" applyFill="1" applyBorder="1" applyAlignment="1" applyProtection="1">
      <alignment horizontal="center" vertical="center"/>
    </xf>
    <xf numFmtId="0" fontId="4" fillId="8" borderId="19" xfId="0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/>
    </xf>
    <xf numFmtId="0" fontId="4" fillId="8" borderId="20" xfId="0" applyFont="1" applyFill="1" applyBorder="1" applyAlignment="1" applyProtection="1">
      <alignment horizontal="center" vertical="center"/>
    </xf>
    <xf numFmtId="0" fontId="4" fillId="8" borderId="5" xfId="0" applyFont="1" applyFill="1" applyBorder="1" applyAlignment="1" applyProtection="1">
      <alignment horizontal="center" vertical="center"/>
    </xf>
    <xf numFmtId="0" fontId="4" fillId="8" borderId="6" xfId="0" applyFont="1" applyFill="1" applyBorder="1" applyAlignment="1" applyProtection="1">
      <alignment horizontal="center" vertical="center"/>
    </xf>
    <xf numFmtId="0" fontId="4" fillId="8" borderId="8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6" borderId="10" xfId="0" applyFont="1" applyFill="1" applyBorder="1" applyAlignment="1" applyProtection="1">
      <alignment horizontal="center" vertical="center"/>
      <protection locked="0"/>
    </xf>
    <xf numFmtId="0" fontId="13" fillId="6" borderId="13" xfId="0" applyFont="1" applyFill="1" applyBorder="1" applyAlignment="1" applyProtection="1">
      <alignment horizontal="center" vertical="center"/>
      <protection locked="0"/>
    </xf>
    <xf numFmtId="0" fontId="9" fillId="0" borderId="13" xfId="1" applyFont="1" applyBorder="1" applyAlignment="1" applyProtection="1">
      <alignment horizontal="center" vertical="center"/>
    </xf>
    <xf numFmtId="3" fontId="9" fillId="0" borderId="19" xfId="1" applyNumberFormat="1" applyFont="1" applyBorder="1" applyAlignment="1" applyProtection="1">
      <alignment horizontal="center" vertical="center"/>
    </xf>
    <xf numFmtId="3" fontId="9" fillId="0" borderId="0" xfId="1" applyNumberFormat="1" applyFont="1" applyBorder="1" applyAlignment="1" applyProtection="1">
      <alignment horizontal="center" vertical="center"/>
    </xf>
    <xf numFmtId="3" fontId="9" fillId="0" borderId="20" xfId="1" applyNumberFormat="1" applyFont="1" applyBorder="1" applyAlignment="1" applyProtection="1">
      <alignment horizontal="center" vertical="center"/>
    </xf>
    <xf numFmtId="0" fontId="17" fillId="0" borderId="60" xfId="0" applyFont="1" applyBorder="1" applyAlignment="1" applyProtection="1">
      <alignment horizontal="center" vertical="center"/>
    </xf>
    <xf numFmtId="0" fontId="0" fillId="0" borderId="60" xfId="0" applyBorder="1"/>
    <xf numFmtId="0" fontId="4" fillId="0" borderId="5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3" fontId="9" fillId="0" borderId="5" xfId="1" applyNumberFormat="1" applyFont="1" applyBorder="1" applyAlignment="1" applyProtection="1">
      <alignment horizontal="center" vertical="center"/>
    </xf>
    <xf numFmtId="3" fontId="9" fillId="0" borderId="6" xfId="1" applyNumberFormat="1" applyFont="1" applyBorder="1" applyAlignment="1" applyProtection="1">
      <alignment horizontal="center" vertical="center"/>
    </xf>
    <xf numFmtId="3" fontId="9" fillId="0" borderId="8" xfId="1" applyNumberFormat="1" applyFont="1" applyBorder="1" applyAlignment="1" applyProtection="1">
      <alignment horizontal="center" vertical="center"/>
    </xf>
    <xf numFmtId="0" fontId="20" fillId="3" borderId="26" xfId="1" applyFont="1" applyFill="1" applyBorder="1" applyAlignment="1" applyProtection="1">
      <alignment horizontal="center" vertical="center"/>
    </xf>
    <xf numFmtId="0" fontId="20" fillId="3" borderId="24" xfId="1" applyFont="1" applyFill="1" applyBorder="1" applyAlignment="1" applyProtection="1">
      <alignment horizontal="center" vertical="center"/>
    </xf>
    <xf numFmtId="0" fontId="20" fillId="3" borderId="27" xfId="1" applyFont="1" applyFill="1" applyBorder="1" applyAlignment="1" applyProtection="1">
      <alignment horizontal="center" vertical="center"/>
    </xf>
    <xf numFmtId="0" fontId="16" fillId="2" borderId="31" xfId="1" applyFont="1" applyFill="1" applyBorder="1" applyAlignment="1" applyProtection="1">
      <alignment horizontal="center" vertical="center" wrapText="1"/>
    </xf>
    <xf numFmtId="0" fontId="16" fillId="2" borderId="23" xfId="1" applyFont="1" applyFill="1" applyBorder="1" applyAlignment="1" applyProtection="1">
      <alignment horizontal="center" vertical="center" wrapText="1"/>
    </xf>
    <xf numFmtId="0" fontId="16" fillId="2" borderId="38" xfId="1" applyFont="1" applyFill="1" applyBorder="1" applyAlignment="1" applyProtection="1">
      <alignment horizontal="center" vertical="center" wrapText="1"/>
    </xf>
    <xf numFmtId="0" fontId="9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10" fillId="0" borderId="12" xfId="2" applyFont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horizontal="center"/>
    </xf>
    <xf numFmtId="0" fontId="14" fillId="6" borderId="11" xfId="0" applyFont="1" applyFill="1" applyBorder="1" applyAlignment="1" applyProtection="1">
      <alignment horizontal="center"/>
    </xf>
    <xf numFmtId="0" fontId="14" fillId="6" borderId="13" xfId="0" applyFont="1" applyFill="1" applyBorder="1" applyAlignment="1" applyProtection="1">
      <alignment horizontal="center"/>
    </xf>
    <xf numFmtId="0" fontId="7" fillId="6" borderId="12" xfId="1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/>
    </xf>
    <xf numFmtId="0" fontId="7" fillId="6" borderId="11" xfId="0" applyFont="1" applyFill="1" applyBorder="1" applyAlignment="1" applyProtection="1">
      <alignment horizontal="center"/>
    </xf>
    <xf numFmtId="0" fontId="7" fillId="6" borderId="13" xfId="0" applyFont="1" applyFill="1" applyBorder="1" applyAlignment="1" applyProtection="1">
      <alignment horizontal="center"/>
    </xf>
    <xf numFmtId="0" fontId="6" fillId="2" borderId="45" xfId="0" applyFont="1" applyFill="1" applyBorder="1" applyAlignment="1" applyProtection="1">
      <alignment horizontal="center"/>
    </xf>
    <xf numFmtId="0" fontId="12" fillId="0" borderId="60" xfId="0" applyFont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0" fillId="0" borderId="20" xfId="0" applyBorder="1"/>
    <xf numFmtId="0" fontId="10" fillId="0" borderId="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4" fillId="8" borderId="21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18" fillId="3" borderId="36" xfId="0" applyFont="1" applyFill="1" applyBorder="1" applyAlignment="1" applyProtection="1">
      <alignment horizontal="left" vertical="center"/>
    </xf>
    <xf numFmtId="0" fontId="18" fillId="3" borderId="45" xfId="0" applyFont="1" applyFill="1" applyBorder="1" applyAlignment="1" applyProtection="1">
      <alignment horizontal="left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36" xfId="0" applyFont="1" applyFill="1" applyBorder="1" applyAlignment="1" applyProtection="1">
      <alignment horizontal="center" vertical="center"/>
    </xf>
    <xf numFmtId="0" fontId="4" fillId="8" borderId="10" xfId="0" applyFont="1" applyFill="1" applyBorder="1" applyAlignment="1" applyProtection="1">
      <alignment horizontal="center" vertical="center"/>
    </xf>
    <xf numFmtId="0" fontId="4" fillId="8" borderId="11" xfId="0" applyFont="1" applyFill="1" applyBorder="1" applyAlignment="1" applyProtection="1">
      <alignment horizontal="center" vertical="center"/>
    </xf>
    <xf numFmtId="0" fontId="10" fillId="8" borderId="36" xfId="0" applyFont="1" applyFill="1" applyBorder="1" applyAlignment="1" applyProtection="1">
      <alignment horizontal="center" vertical="center"/>
    </xf>
    <xf numFmtId="0" fontId="10" fillId="8" borderId="45" xfId="0" applyFont="1" applyFill="1" applyBorder="1" applyAlignment="1" applyProtection="1">
      <alignment horizontal="center" vertical="center"/>
    </xf>
    <xf numFmtId="0" fontId="10" fillId="8" borderId="15" xfId="0" applyFont="1" applyFill="1" applyBorder="1" applyAlignment="1" applyProtection="1">
      <alignment horizontal="center" vertical="center"/>
    </xf>
    <xf numFmtId="0" fontId="10" fillId="8" borderId="19" xfId="0" applyFont="1" applyFill="1" applyBorder="1" applyAlignment="1" applyProtection="1">
      <alignment horizontal="center" vertical="center"/>
    </xf>
    <xf numFmtId="0" fontId="10" fillId="8" borderId="0" xfId="0" applyFont="1" applyFill="1" applyBorder="1" applyAlignment="1" applyProtection="1">
      <alignment horizontal="center" vertical="center"/>
    </xf>
    <xf numFmtId="0" fontId="10" fillId="8" borderId="20" xfId="0" applyFont="1" applyFill="1" applyBorder="1" applyAlignment="1" applyProtection="1">
      <alignment horizontal="center" vertical="center"/>
    </xf>
    <xf numFmtId="0" fontId="4" fillId="0" borderId="12" xfId="0" applyFont="1" applyBorder="1"/>
    <xf numFmtId="0" fontId="4" fillId="0" borderId="7" xfId="0" applyFont="1" applyBorder="1"/>
    <xf numFmtId="0" fontId="9" fillId="2" borderId="10" xfId="1" applyFont="1" applyFill="1" applyBorder="1" applyAlignment="1" applyProtection="1">
      <alignment horizontal="center" vertical="center"/>
    </xf>
    <xf numFmtId="0" fontId="4" fillId="8" borderId="60" xfId="0" applyFont="1" applyFill="1" applyBorder="1" applyAlignment="1" applyProtection="1">
      <alignment horizontal="center" vertical="center"/>
    </xf>
    <xf numFmtId="0" fontId="10" fillId="8" borderId="60" xfId="0" applyFont="1" applyFill="1" applyBorder="1" applyAlignment="1" applyProtection="1">
      <alignment horizontal="center" vertical="center"/>
    </xf>
    <xf numFmtId="0" fontId="4" fillId="8" borderId="45" xfId="0" applyFont="1" applyFill="1" applyBorder="1" applyAlignment="1" applyProtection="1">
      <alignment horizontal="center" vertical="center"/>
    </xf>
    <xf numFmtId="0" fontId="4" fillId="8" borderId="15" xfId="0" applyFont="1" applyFill="1" applyBorder="1" applyAlignment="1" applyProtection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13" fillId="8" borderId="45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Border="1" applyAlignment="1" applyProtection="1">
      <alignment horizontal="center" vertical="center"/>
      <protection locked="0"/>
    </xf>
    <xf numFmtId="0" fontId="13" fillId="8" borderId="6" xfId="0" applyFont="1" applyFill="1" applyBorder="1" applyAlignment="1" applyProtection="1">
      <alignment horizontal="center" vertical="center"/>
      <protection locked="0"/>
    </xf>
    <xf numFmtId="0" fontId="4" fillId="9" borderId="36" xfId="0" applyFont="1" applyFill="1" applyBorder="1" applyAlignment="1" applyProtection="1">
      <alignment horizontal="center" vertical="center"/>
    </xf>
    <xf numFmtId="0" fontId="4" fillId="9" borderId="45" xfId="0" applyFont="1" applyFill="1" applyBorder="1" applyAlignment="1" applyProtection="1">
      <alignment horizontal="center" vertical="center"/>
    </xf>
    <xf numFmtId="0" fontId="4" fillId="9" borderId="19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horizontal="center" vertical="center"/>
    </xf>
    <xf numFmtId="0" fontId="4" fillId="9" borderId="5" xfId="0" applyFont="1" applyFill="1" applyBorder="1" applyAlignment="1" applyProtection="1">
      <alignment horizontal="center" vertical="center"/>
    </xf>
    <xf numFmtId="0" fontId="4" fillId="9" borderId="6" xfId="0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13" xfId="1" applyFont="1" applyFill="1" applyBorder="1" applyAlignment="1" applyProtection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5" fillId="9" borderId="31" xfId="0" applyFont="1" applyFill="1" applyBorder="1" applyAlignment="1" applyProtection="1">
      <alignment horizontal="center" vertical="center"/>
    </xf>
    <xf numFmtId="0" fontId="5" fillId="9" borderId="38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8" borderId="36" xfId="0" applyFont="1" applyFill="1" applyBorder="1" applyAlignment="1" applyProtection="1">
      <alignment horizontal="center" vertical="center"/>
    </xf>
    <xf numFmtId="0" fontId="5" fillId="8" borderId="15" xfId="0" applyFont="1" applyFill="1" applyBorder="1" applyAlignment="1" applyProtection="1">
      <alignment horizontal="center" vertical="center"/>
    </xf>
    <xf numFmtId="0" fontId="5" fillId="8" borderId="19" xfId="0" applyFont="1" applyFill="1" applyBorder="1" applyAlignment="1" applyProtection="1">
      <alignment horizontal="center" vertical="center"/>
    </xf>
    <xf numFmtId="0" fontId="5" fillId="8" borderId="20" xfId="0" applyFont="1" applyFill="1" applyBorder="1" applyAlignment="1" applyProtection="1">
      <alignment horizontal="center" vertical="center"/>
    </xf>
    <xf numFmtId="0" fontId="4" fillId="8" borderId="44" xfId="0" applyFont="1" applyFill="1" applyBorder="1" applyAlignment="1" applyProtection="1">
      <alignment horizontal="center" vertical="center"/>
    </xf>
    <xf numFmtId="0" fontId="5" fillId="8" borderId="44" xfId="0" applyFont="1" applyFill="1" applyBorder="1" applyAlignment="1" applyProtection="1">
      <alignment horizontal="center" vertical="center"/>
    </xf>
    <xf numFmtId="0" fontId="5" fillId="8" borderId="21" xfId="0" applyFont="1" applyFill="1" applyBorder="1" applyAlignment="1" applyProtection="1">
      <alignment horizontal="center" vertical="center"/>
    </xf>
    <xf numFmtId="0" fontId="5" fillId="8" borderId="7" xfId="0" applyFont="1" applyFill="1" applyBorder="1" applyAlignment="1" applyProtection="1">
      <alignment horizontal="center" vertical="center"/>
    </xf>
    <xf numFmtId="0" fontId="13" fillId="8" borderId="44" xfId="0" applyFont="1" applyFill="1" applyBorder="1" applyAlignment="1" applyProtection="1">
      <alignment horizontal="center" vertical="center"/>
      <protection locked="0"/>
    </xf>
    <xf numFmtId="0" fontId="13" fillId="8" borderId="60" xfId="0" applyFont="1" applyFill="1" applyBorder="1" applyAlignment="1" applyProtection="1">
      <alignment horizontal="center" vertical="center"/>
      <protection locked="0"/>
    </xf>
    <xf numFmtId="0" fontId="4" fillId="8" borderId="24" xfId="0" applyFont="1" applyFill="1" applyBorder="1" applyAlignment="1" applyProtection="1">
      <alignment horizontal="center" vertical="center"/>
    </xf>
    <xf numFmtId="0" fontId="13" fillId="9" borderId="16" xfId="0" applyFont="1" applyFill="1" applyBorder="1" applyAlignment="1" applyProtection="1">
      <alignment horizontal="center" vertical="center"/>
      <protection locked="0"/>
    </xf>
    <xf numFmtId="0" fontId="13" fillId="9" borderId="37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8" borderId="30" xfId="0" applyFont="1" applyFill="1" applyBorder="1" applyAlignment="1" applyProtection="1">
      <alignment horizontal="center" vertical="center"/>
    </xf>
  </cellXfs>
  <cellStyles count="7">
    <cellStyle name="0,0_x000a__x000a_NA_x000a__x000a_" xfId="1"/>
    <cellStyle name="0,0_x000a__x000a_NA_x000a__x000a_ 10" xfId="6"/>
    <cellStyle name="0,0_x000a__x000a_NA_x000a__x000a__13-14 Dynastar Lange Price List_Jan24 CH" xfId="5"/>
    <cellStyle name="Comma" xfId="4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8447"/>
      <color rgb="FFFF9966"/>
      <color rgb="FFEF3B03"/>
      <color rgb="FFFF6600"/>
      <color rgb="FFFD6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25400</xdr:rowOff>
    </xdr:from>
    <xdr:to>
      <xdr:col>5</xdr:col>
      <xdr:colOff>78859</xdr:colOff>
      <xdr:row>0</xdr:row>
      <xdr:rowOff>971550</xdr:rowOff>
    </xdr:to>
    <xdr:pic>
      <xdr:nvPicPr>
        <xdr:cNvPr id="8" name="Image 7" descr="LOGO_DYNASTAR_SQUARE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0" y="25400"/>
          <a:ext cx="1396239" cy="946150"/>
        </a:xfrm>
        <a:prstGeom prst="rect">
          <a:avLst/>
        </a:prstGeom>
      </xdr:spPr>
    </xdr:pic>
    <xdr:clientData/>
  </xdr:twoCellAnchor>
  <xdr:twoCellAnchor editAs="oneCell">
    <xdr:from>
      <xdr:col>9</xdr:col>
      <xdr:colOff>203200</xdr:colOff>
      <xdr:row>0</xdr:row>
      <xdr:rowOff>139703</xdr:rowOff>
    </xdr:from>
    <xdr:to>
      <xdr:col>15</xdr:col>
      <xdr:colOff>46892</xdr:colOff>
      <xdr:row>0</xdr:row>
      <xdr:rowOff>811169</xdr:rowOff>
    </xdr:to>
    <xdr:pic>
      <xdr:nvPicPr>
        <xdr:cNvPr id="9" name="Image 8" descr="Logo_LANGE_SQUARE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98800" y="139703"/>
          <a:ext cx="1390650" cy="671466"/>
        </a:xfrm>
        <a:prstGeom prst="rect">
          <a:avLst/>
        </a:prstGeom>
      </xdr:spPr>
    </xdr:pic>
    <xdr:clientData/>
  </xdr:twoCellAnchor>
  <xdr:twoCellAnchor editAs="oneCell">
    <xdr:from>
      <xdr:col>21</xdr:col>
      <xdr:colOff>205483</xdr:colOff>
      <xdr:row>0</xdr:row>
      <xdr:rowOff>250137</xdr:rowOff>
    </xdr:from>
    <xdr:to>
      <xdr:col>24</xdr:col>
      <xdr:colOff>77176</xdr:colOff>
      <xdr:row>0</xdr:row>
      <xdr:rowOff>819150</xdr:rowOff>
    </xdr:to>
    <xdr:pic>
      <xdr:nvPicPr>
        <xdr:cNvPr id="10" name="Image 9" descr="LOOK_720x267_72_RGB-720x267-41f09109-8d4d-4e0d-a5a2-e8d19d29b3a4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56983" y="250137"/>
          <a:ext cx="1534417" cy="569013"/>
        </a:xfrm>
        <a:prstGeom prst="rect">
          <a:avLst/>
        </a:prstGeom>
      </xdr:spPr>
    </xdr:pic>
    <xdr:clientData/>
  </xdr:twoCellAnchor>
  <xdr:twoCellAnchor editAs="oneCell">
    <xdr:from>
      <xdr:col>0</xdr:col>
      <xdr:colOff>613507</xdr:colOff>
      <xdr:row>52</xdr:row>
      <xdr:rowOff>25399</xdr:rowOff>
    </xdr:from>
    <xdr:to>
      <xdr:col>5</xdr:col>
      <xdr:colOff>29307</xdr:colOff>
      <xdr:row>52</xdr:row>
      <xdr:rowOff>769566</xdr:rowOff>
    </xdr:to>
    <xdr:pic>
      <xdr:nvPicPr>
        <xdr:cNvPr id="11" name="Image 10" descr="LOGO_DYNASTAR_SQUARE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3507" y="11039230"/>
          <a:ext cx="1127369" cy="744167"/>
        </a:xfrm>
        <a:prstGeom prst="rect">
          <a:avLst/>
        </a:prstGeom>
      </xdr:spPr>
    </xdr:pic>
    <xdr:clientData/>
  </xdr:twoCellAnchor>
  <xdr:twoCellAnchor editAs="oneCell">
    <xdr:from>
      <xdr:col>9</xdr:col>
      <xdr:colOff>149470</xdr:colOff>
      <xdr:row>52</xdr:row>
      <xdr:rowOff>48357</xdr:rowOff>
    </xdr:from>
    <xdr:to>
      <xdr:col>14</xdr:col>
      <xdr:colOff>245209</xdr:colOff>
      <xdr:row>52</xdr:row>
      <xdr:rowOff>719823</xdr:rowOff>
    </xdr:to>
    <xdr:pic>
      <xdr:nvPicPr>
        <xdr:cNvPr id="12" name="Image 11" descr="Logo_LANGE_SQUARE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50578" y="11062188"/>
          <a:ext cx="1432169" cy="671466"/>
        </a:xfrm>
        <a:prstGeom prst="rect">
          <a:avLst/>
        </a:prstGeom>
      </xdr:spPr>
    </xdr:pic>
    <xdr:clientData/>
  </xdr:twoCellAnchor>
  <xdr:twoCellAnchor editAs="oneCell">
    <xdr:from>
      <xdr:col>21</xdr:col>
      <xdr:colOff>113812</xdr:colOff>
      <xdr:row>52</xdr:row>
      <xdr:rowOff>127000</xdr:rowOff>
    </xdr:from>
    <xdr:to>
      <xdr:col>23</xdr:col>
      <xdr:colOff>466152</xdr:colOff>
      <xdr:row>52</xdr:row>
      <xdr:rowOff>696013</xdr:rowOff>
    </xdr:to>
    <xdr:pic>
      <xdr:nvPicPr>
        <xdr:cNvPr id="13" name="Image 12" descr="LOOK_720x267_72_RGB-720x267-41f09109-8d4d-4e0d-a5a2-e8d19d29b3a4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63627" y="11140831"/>
          <a:ext cx="1571540" cy="5690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990599</xdr:rowOff>
    </xdr:from>
    <xdr:to>
      <xdr:col>0</xdr:col>
      <xdr:colOff>956028</xdr:colOff>
      <xdr:row>6</xdr:row>
      <xdr:rowOff>310660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90599"/>
          <a:ext cx="956028" cy="949569"/>
        </a:xfrm>
        <a:prstGeom prst="rect">
          <a:avLst/>
        </a:prstGeom>
      </xdr:spPr>
    </xdr:pic>
    <xdr:clientData/>
  </xdr:twoCellAnchor>
  <xdr:twoCellAnchor editAs="oneCell">
    <xdr:from>
      <xdr:col>24</xdr:col>
      <xdr:colOff>134815</xdr:colOff>
      <xdr:row>1</xdr:row>
      <xdr:rowOff>0</xdr:rowOff>
    </xdr:from>
    <xdr:to>
      <xdr:col>25</xdr:col>
      <xdr:colOff>732301</xdr:colOff>
      <xdr:row>6</xdr:row>
      <xdr:rowOff>292451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07923" y="990600"/>
          <a:ext cx="902286" cy="931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M133"/>
  <sheetViews>
    <sheetView showGridLines="0" tabSelected="1" zoomScale="130" zoomScaleNormal="130" zoomScaleSheetLayoutView="100" zoomScalePageLayoutView="150" workbookViewId="0">
      <selection sqref="A1:Z1"/>
    </sheetView>
  </sheetViews>
  <sheetFormatPr defaultColWidth="8.6640625" defaultRowHeight="12" x14ac:dyDescent="0.3"/>
  <cols>
    <col min="1" max="1" width="14.77734375" style="12" customWidth="1"/>
    <col min="2" max="2" width="4.44140625" style="12" customWidth="1"/>
    <col min="3" max="3" width="0.44140625" style="12" customWidth="1"/>
    <col min="4" max="4" width="1.6640625" style="12" customWidth="1"/>
    <col min="5" max="5" width="3.44140625" style="12" customWidth="1"/>
    <col min="6" max="6" width="8.5546875" style="12" customWidth="1"/>
    <col min="7" max="7" width="1.33203125" style="12" customWidth="1"/>
    <col min="8" max="8" width="6" style="12" customWidth="1"/>
    <col min="9" max="9" width="3.44140625" style="12" customWidth="1"/>
    <col min="10" max="10" width="4.109375" style="12" customWidth="1"/>
    <col min="11" max="11" width="4" style="12" bestFit="1" customWidth="1"/>
    <col min="12" max="13" width="3.6640625" style="12" customWidth="1"/>
    <col min="14" max="14" width="4" style="12" bestFit="1" customWidth="1"/>
    <col min="15" max="20" width="3.6640625" style="12" customWidth="1"/>
    <col min="21" max="21" width="0.109375" style="12" hidden="1" customWidth="1"/>
    <col min="22" max="22" width="9.109375" style="303" customWidth="1"/>
    <col min="23" max="23" width="8.6640625" style="12" customWidth="1"/>
    <col min="24" max="24" width="7" style="12" customWidth="1"/>
    <col min="25" max="25" width="4.44140625" style="12" bestFit="1" customWidth="1"/>
    <col min="26" max="26" width="10.77734375" style="12" customWidth="1"/>
    <col min="27" max="27" width="6" style="12" hidden="1" customWidth="1"/>
    <col min="28" max="31" width="8.6640625" style="1" customWidth="1"/>
    <col min="32" max="16384" width="8.6640625" style="1"/>
  </cols>
  <sheetData>
    <row r="1" spans="1:325" s="12" customFormat="1" ht="78" customHeight="1" thickBot="1" x14ac:dyDescent="0.35">
      <c r="A1" s="358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60"/>
    </row>
    <row r="2" spans="1:325" ht="12" customHeight="1" x14ac:dyDescent="0.3">
      <c r="A2" s="367" t="s">
        <v>184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9"/>
    </row>
    <row r="3" spans="1:325" s="12" customFormat="1" ht="9" customHeight="1" x14ac:dyDescent="0.3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2"/>
    </row>
    <row r="4" spans="1:325" ht="5.7" customHeight="1" x14ac:dyDescent="0.3">
      <c r="A4" s="370"/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2"/>
    </row>
    <row r="5" spans="1:325" s="12" customFormat="1" ht="15.75" customHeight="1" x14ac:dyDescent="0.3">
      <c r="A5" s="370"/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2"/>
    </row>
    <row r="6" spans="1:325" s="12" customFormat="1" ht="7.8" customHeight="1" thickBot="1" x14ac:dyDescent="0.35">
      <c r="A6" s="373"/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5"/>
      <c r="AB6" s="34"/>
    </row>
    <row r="7" spans="1:325" s="27" customFormat="1" ht="25.2" customHeight="1" thickBot="1" x14ac:dyDescent="0.35">
      <c r="A7" s="429" t="s">
        <v>166</v>
      </c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1"/>
      <c r="AB7" s="35"/>
    </row>
    <row r="8" spans="1:325" s="27" customFormat="1" ht="17.7" customHeight="1" x14ac:dyDescent="0.3">
      <c r="A8" s="432"/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4"/>
    </row>
    <row r="9" spans="1:325" s="4" customFormat="1" ht="19.95" customHeight="1" x14ac:dyDescent="0.25">
      <c r="A9" s="170" t="s">
        <v>169</v>
      </c>
      <c r="B9" s="376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8"/>
      <c r="Z9" s="205"/>
      <c r="AA9" s="5"/>
      <c r="AB9" s="5"/>
    </row>
    <row r="10" spans="1:325" s="4" customFormat="1" ht="19.95" customHeight="1" x14ac:dyDescent="0.25">
      <c r="A10" s="170" t="s">
        <v>114</v>
      </c>
      <c r="B10" s="376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8"/>
      <c r="Z10" s="206"/>
    </row>
    <row r="11" spans="1:325" s="4" customFormat="1" ht="19.95" customHeight="1" x14ac:dyDescent="0.25">
      <c r="A11" s="170" t="s">
        <v>167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206"/>
    </row>
    <row r="12" spans="1:325" s="4" customFormat="1" ht="19.95" customHeight="1" x14ac:dyDescent="0.25">
      <c r="A12" s="170" t="s">
        <v>115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441"/>
      <c r="Y12" s="441"/>
      <c r="Z12" s="208"/>
    </row>
    <row r="13" spans="1:325" s="4" customFormat="1" ht="19.95" customHeight="1" x14ac:dyDescent="0.25">
      <c r="A13" s="211" t="s">
        <v>122</v>
      </c>
      <c r="B13" s="442"/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4"/>
      <c r="Z13" s="209"/>
    </row>
    <row r="14" spans="1:325" s="4" customFormat="1" ht="19.95" customHeight="1" x14ac:dyDescent="0.25">
      <c r="A14" s="210" t="s">
        <v>168</v>
      </c>
      <c r="B14" s="379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1"/>
      <c r="Z14" s="209"/>
      <c r="AD14" s="27"/>
    </row>
    <row r="15" spans="1:325" s="4" customFormat="1" ht="19.95" customHeight="1" x14ac:dyDescent="0.25">
      <c r="A15" s="212" t="s">
        <v>165</v>
      </c>
      <c r="B15" s="438"/>
      <c r="C15" s="439"/>
      <c r="D15" s="439"/>
      <c r="E15" s="439"/>
      <c r="F15" s="439"/>
      <c r="G15" s="439"/>
      <c r="H15" s="440"/>
      <c r="I15" s="24"/>
      <c r="J15" s="445"/>
      <c r="K15" s="445"/>
      <c r="L15" s="445"/>
      <c r="M15" s="24"/>
      <c r="N15" s="24"/>
      <c r="O15" s="24"/>
      <c r="P15" s="5"/>
      <c r="Q15" s="5"/>
      <c r="R15" s="5"/>
      <c r="S15" s="207"/>
      <c r="T15" s="207"/>
      <c r="U15" s="207"/>
      <c r="V15" s="295"/>
      <c r="W15" s="207"/>
      <c r="X15" s="207"/>
      <c r="Y15" s="207"/>
      <c r="Z15" s="208"/>
      <c r="AD15" s="27"/>
    </row>
    <row r="16" spans="1:325" s="16" customFormat="1" ht="7.2" customHeight="1" thickBot="1" x14ac:dyDescent="0.35">
      <c r="A16" s="350"/>
      <c r="B16" s="351"/>
      <c r="C16" s="351"/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2"/>
      <c r="O16" s="352"/>
      <c r="P16" s="352"/>
      <c r="Q16" s="352"/>
      <c r="R16" s="352"/>
      <c r="S16" s="352"/>
      <c r="T16" s="351"/>
      <c r="U16" s="351"/>
      <c r="V16" s="351"/>
      <c r="W16" s="351"/>
      <c r="X16" s="351"/>
      <c r="Y16" s="351"/>
      <c r="Z16" s="353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</row>
    <row r="17" spans="1:27" s="11" customFormat="1" ht="18" customHeight="1" thickBot="1" x14ac:dyDescent="0.35">
      <c r="A17" s="354" t="s">
        <v>142</v>
      </c>
      <c r="B17" s="355"/>
      <c r="C17" s="355"/>
      <c r="D17" s="355"/>
      <c r="E17" s="355"/>
      <c r="F17" s="355"/>
      <c r="G17" s="355"/>
      <c r="H17" s="355"/>
      <c r="I17" s="94"/>
      <c r="J17" s="94"/>
      <c r="K17" s="115"/>
      <c r="L17" s="115"/>
      <c r="M17" s="98"/>
      <c r="N17" s="117" t="s">
        <v>144</v>
      </c>
      <c r="O17" s="117" t="s">
        <v>145</v>
      </c>
      <c r="P17" s="117" t="s">
        <v>14</v>
      </c>
      <c r="Q17" s="117" t="s">
        <v>14</v>
      </c>
      <c r="R17" s="117" t="s">
        <v>13</v>
      </c>
      <c r="S17" s="117" t="s">
        <v>5</v>
      </c>
      <c r="T17" s="98"/>
      <c r="U17" s="98"/>
      <c r="V17" s="296"/>
      <c r="W17" s="122"/>
      <c r="X17" s="98"/>
      <c r="Y17" s="98"/>
      <c r="Z17" s="99"/>
    </row>
    <row r="18" spans="1:27" ht="18" customHeight="1" thickBot="1" x14ac:dyDescent="0.3">
      <c r="A18" s="116" t="s">
        <v>10</v>
      </c>
      <c r="B18" s="348" t="s">
        <v>15</v>
      </c>
      <c r="C18" s="476"/>
      <c r="D18" s="348" t="s">
        <v>24</v>
      </c>
      <c r="E18" s="348"/>
      <c r="F18" s="348"/>
      <c r="G18" s="348" t="s">
        <v>139</v>
      </c>
      <c r="H18" s="348"/>
      <c r="I18" s="348" t="s">
        <v>11</v>
      </c>
      <c r="J18" s="348"/>
      <c r="K18" s="348" t="s">
        <v>12</v>
      </c>
      <c r="L18" s="348"/>
      <c r="M18" s="402"/>
      <c r="N18" s="118">
        <v>186</v>
      </c>
      <c r="O18" s="118">
        <v>196</v>
      </c>
      <c r="P18" s="118">
        <v>203</v>
      </c>
      <c r="Q18" s="118">
        <v>209</v>
      </c>
      <c r="R18" s="118">
        <v>212</v>
      </c>
      <c r="S18" s="118">
        <v>218</v>
      </c>
      <c r="T18" s="404"/>
      <c r="U18" s="121"/>
      <c r="V18" s="285" t="s">
        <v>120</v>
      </c>
      <c r="W18" s="123" t="s">
        <v>119</v>
      </c>
      <c r="X18" s="75" t="s">
        <v>0</v>
      </c>
      <c r="Y18" s="74" t="s">
        <v>18</v>
      </c>
      <c r="Z18" s="74" t="s">
        <v>1</v>
      </c>
    </row>
    <row r="19" spans="1:27" ht="18" customHeight="1" x14ac:dyDescent="0.3">
      <c r="A19" s="287" t="s">
        <v>232</v>
      </c>
      <c r="B19" s="435" t="s">
        <v>6</v>
      </c>
      <c r="C19" s="436"/>
      <c r="D19" s="435" t="s">
        <v>140</v>
      </c>
      <c r="E19" s="435"/>
      <c r="F19" s="435"/>
      <c r="G19" s="321" t="s">
        <v>143</v>
      </c>
      <c r="H19" s="321"/>
      <c r="I19" s="437" t="s">
        <v>8</v>
      </c>
      <c r="J19" s="437"/>
      <c r="K19" s="435" t="s">
        <v>17</v>
      </c>
      <c r="L19" s="435"/>
      <c r="M19" s="405"/>
      <c r="N19" s="481"/>
      <c r="O19" s="481"/>
      <c r="P19" s="481"/>
      <c r="Q19" s="481"/>
      <c r="R19" s="482"/>
      <c r="S19" s="119"/>
      <c r="T19" s="407"/>
      <c r="U19" s="38"/>
      <c r="V19" s="91">
        <v>1000</v>
      </c>
      <c r="W19" s="52">
        <v>1199.95</v>
      </c>
      <c r="X19" s="162" t="str">
        <f>IF(S19&gt;0, S18,"")</f>
        <v/>
      </c>
      <c r="Y19" s="160" t="str">
        <f>IF(SUM(L19:S19)&gt;0,SUM(L19:S19),"")</f>
        <v/>
      </c>
      <c r="Z19" s="163" t="str">
        <f>IF(S19&gt;0,Y19*V19,"")</f>
        <v/>
      </c>
      <c r="AA19" s="11">
        <f>IFERROR(SUM(W19*Y19)-Z19,)</f>
        <v>0</v>
      </c>
    </row>
    <row r="20" spans="1:27" ht="18" customHeight="1" x14ac:dyDescent="0.3">
      <c r="A20" s="15" t="s">
        <v>233</v>
      </c>
      <c r="B20" s="437" t="s">
        <v>6</v>
      </c>
      <c r="C20" s="436"/>
      <c r="D20" s="437" t="s">
        <v>140</v>
      </c>
      <c r="E20" s="437"/>
      <c r="F20" s="437"/>
      <c r="G20" s="321" t="s">
        <v>143</v>
      </c>
      <c r="H20" s="321"/>
      <c r="I20" s="437" t="s">
        <v>8</v>
      </c>
      <c r="J20" s="437"/>
      <c r="K20" s="437" t="s">
        <v>118</v>
      </c>
      <c r="L20" s="437"/>
      <c r="M20" s="405"/>
      <c r="N20" s="406"/>
      <c r="O20" s="406"/>
      <c r="P20" s="406"/>
      <c r="Q20" s="406"/>
      <c r="R20" s="410"/>
      <c r="S20" s="120"/>
      <c r="T20" s="407"/>
      <c r="U20" s="38"/>
      <c r="V20" s="91">
        <v>1000</v>
      </c>
      <c r="W20" s="52">
        <v>1199.95</v>
      </c>
      <c r="X20" s="164" t="str">
        <f>IF(S20&gt;0, S18,"")</f>
        <v/>
      </c>
      <c r="Y20" s="160" t="str">
        <f>IF(SUM(L20:S20)&gt;0,SUM(L20:S20),"")</f>
        <v/>
      </c>
      <c r="Z20" s="163" t="str">
        <f>IF(S20&gt;0,Y20*V20,"")</f>
        <v/>
      </c>
      <c r="AA20" s="11">
        <f>IFERROR(SUM(W20*Y20)-Z20,)</f>
        <v>0</v>
      </c>
    </row>
    <row r="21" spans="1:27" ht="18" customHeight="1" x14ac:dyDescent="0.3">
      <c r="A21" s="276" t="s">
        <v>234</v>
      </c>
      <c r="B21" s="435" t="s">
        <v>7</v>
      </c>
      <c r="C21" s="436"/>
      <c r="D21" s="435" t="s">
        <v>141</v>
      </c>
      <c r="E21" s="435"/>
      <c r="F21" s="435"/>
      <c r="G21" s="321" t="s">
        <v>143</v>
      </c>
      <c r="H21" s="321"/>
      <c r="I21" s="435" t="s">
        <v>9</v>
      </c>
      <c r="J21" s="435"/>
      <c r="K21" s="437" t="s">
        <v>16</v>
      </c>
      <c r="L21" s="437"/>
      <c r="M21" s="405"/>
      <c r="N21" s="406"/>
      <c r="O21" s="406"/>
      <c r="P21" s="409"/>
      <c r="Q21" s="409"/>
      <c r="R21" s="120"/>
      <c r="S21" s="481"/>
      <c r="T21" s="407"/>
      <c r="U21" s="76"/>
      <c r="V21" s="91">
        <v>1000</v>
      </c>
      <c r="W21" s="52">
        <v>1199.95</v>
      </c>
      <c r="X21" s="164" t="str">
        <f>IF(R21&gt;0, R18,"")</f>
        <v/>
      </c>
      <c r="Y21" s="160" t="str">
        <f>IF(SUM(R21)&gt;0,SUM(R21),"")</f>
        <v/>
      </c>
      <c r="Z21" s="163" t="str">
        <f>IF(R21&gt;0,Y21*V21,"")</f>
        <v/>
      </c>
      <c r="AA21" s="11">
        <f t="shared" ref="AA21:AA90" si="0">IFERROR(SUM(W21*Y21)-Z21,)</f>
        <v>0</v>
      </c>
    </row>
    <row r="22" spans="1:27" ht="18" customHeight="1" x14ac:dyDescent="0.3">
      <c r="A22" s="276" t="s">
        <v>234</v>
      </c>
      <c r="B22" s="435" t="s">
        <v>7</v>
      </c>
      <c r="C22" s="436"/>
      <c r="D22" s="435" t="s">
        <v>158</v>
      </c>
      <c r="E22" s="435"/>
      <c r="F22" s="435"/>
      <c r="G22" s="321" t="s">
        <v>143</v>
      </c>
      <c r="H22" s="321"/>
      <c r="I22" s="435" t="s">
        <v>9</v>
      </c>
      <c r="J22" s="435"/>
      <c r="K22" s="435" t="s">
        <v>16</v>
      </c>
      <c r="L22" s="435"/>
      <c r="M22" s="405"/>
      <c r="N22" s="409"/>
      <c r="O22" s="409"/>
      <c r="P22" s="120"/>
      <c r="Q22" s="120"/>
      <c r="R22" s="481"/>
      <c r="S22" s="406"/>
      <c r="T22" s="407"/>
      <c r="U22" s="76"/>
      <c r="V22" s="91">
        <v>1000</v>
      </c>
      <c r="W22" s="52">
        <v>1199.95</v>
      </c>
      <c r="X22" s="165" t="str">
        <f>IF(P22,P18,IF(Q22,Q18,""))</f>
        <v/>
      </c>
      <c r="Y22" s="160" t="str">
        <f>IF(SUM(P22:Q22)&gt;0,SUM(P22:Q22),"")</f>
        <v/>
      </c>
      <c r="Z22" s="163" t="str">
        <f>IFERROR(IF(Y22&lt;1,"",SUM(Y22*V22)),"")</f>
        <v/>
      </c>
      <c r="AA22" s="11">
        <f t="shared" si="0"/>
        <v>0</v>
      </c>
    </row>
    <row r="23" spans="1:27" ht="18" customHeight="1" thickBot="1" x14ac:dyDescent="0.35">
      <c r="A23" s="288" t="s">
        <v>235</v>
      </c>
      <c r="B23" s="435" t="s">
        <v>7</v>
      </c>
      <c r="C23" s="436"/>
      <c r="D23" s="435" t="s">
        <v>158</v>
      </c>
      <c r="E23" s="435"/>
      <c r="F23" s="435"/>
      <c r="G23" s="321" t="s">
        <v>174</v>
      </c>
      <c r="H23" s="321"/>
      <c r="I23" s="435" t="s">
        <v>53</v>
      </c>
      <c r="J23" s="435"/>
      <c r="K23" s="435" t="s">
        <v>20</v>
      </c>
      <c r="L23" s="435"/>
      <c r="M23" s="405"/>
      <c r="N23" s="120"/>
      <c r="O23" s="120"/>
      <c r="P23" s="467"/>
      <c r="Q23" s="481"/>
      <c r="R23" s="406"/>
      <c r="S23" s="406"/>
      <c r="T23" s="407"/>
      <c r="U23" s="77"/>
      <c r="V23" s="304">
        <v>900</v>
      </c>
      <c r="W23" s="52">
        <v>1199.95</v>
      </c>
      <c r="X23" s="165" t="str">
        <f>IF(N23,N18,IF(O23,O18,""))</f>
        <v/>
      </c>
      <c r="Y23" s="160" t="str">
        <f>IF(SUM(N23:O23)&gt;0,SUM(N23:O23),"")</f>
        <v/>
      </c>
      <c r="Z23" s="163" t="str">
        <f>IFERROR(IF(Y23&lt;1,"",SUM(Y23*V23)),"")</f>
        <v/>
      </c>
      <c r="AA23" s="11">
        <f t="shared" si="0"/>
        <v>0</v>
      </c>
    </row>
    <row r="24" spans="1:27" s="12" customFormat="1" ht="4.95" customHeight="1" thickBot="1" x14ac:dyDescent="0.35">
      <c r="A24" s="78"/>
      <c r="B24" s="79"/>
      <c r="C24" s="79"/>
      <c r="D24" s="79"/>
      <c r="E24" s="79"/>
      <c r="F24" s="79"/>
      <c r="G24" s="80"/>
      <c r="H24" s="80"/>
      <c r="I24" s="79"/>
      <c r="J24" s="79"/>
      <c r="K24" s="79"/>
      <c r="L24" s="79"/>
      <c r="M24" s="114"/>
      <c r="N24" s="84"/>
      <c r="O24" s="84"/>
      <c r="P24" s="85"/>
      <c r="Q24" s="85"/>
      <c r="R24" s="85"/>
      <c r="S24" s="85"/>
      <c r="T24" s="131"/>
      <c r="U24" s="81"/>
      <c r="V24" s="297"/>
      <c r="W24" s="82"/>
      <c r="X24" s="83"/>
      <c r="Y24" s="83"/>
      <c r="Z24" s="82"/>
      <c r="AA24" s="11"/>
    </row>
    <row r="25" spans="1:27" ht="18" customHeight="1" x14ac:dyDescent="0.3">
      <c r="A25" s="194" t="s">
        <v>170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4"/>
      <c r="N25" s="3" t="s">
        <v>149</v>
      </c>
      <c r="O25" s="3" t="s">
        <v>146</v>
      </c>
      <c r="P25" s="3" t="s">
        <v>147</v>
      </c>
      <c r="Q25" s="3" t="s">
        <v>148</v>
      </c>
      <c r="R25" s="3" t="s">
        <v>22</v>
      </c>
      <c r="S25" s="3" t="s">
        <v>22</v>
      </c>
      <c r="T25" s="196"/>
      <c r="U25" s="197"/>
      <c r="V25" s="194"/>
      <c r="W25" s="195"/>
      <c r="X25" s="195"/>
      <c r="Y25" s="195"/>
      <c r="Z25" s="198"/>
      <c r="AA25" s="11"/>
    </row>
    <row r="26" spans="1:27" ht="18" customHeight="1" thickBot="1" x14ac:dyDescent="0.3">
      <c r="A26" s="189" t="s">
        <v>10</v>
      </c>
      <c r="B26" s="334" t="s">
        <v>15</v>
      </c>
      <c r="C26" s="477"/>
      <c r="D26" s="334" t="s">
        <v>24</v>
      </c>
      <c r="E26" s="334"/>
      <c r="F26" s="334"/>
      <c r="G26" s="334" t="s">
        <v>139</v>
      </c>
      <c r="H26" s="334"/>
      <c r="I26" s="334" t="s">
        <v>11</v>
      </c>
      <c r="J26" s="334"/>
      <c r="K26" s="334" t="s">
        <v>12</v>
      </c>
      <c r="L26" s="334"/>
      <c r="M26" s="467"/>
      <c r="N26" s="190">
        <v>170</v>
      </c>
      <c r="O26" s="190">
        <v>175</v>
      </c>
      <c r="P26" s="190">
        <v>182</v>
      </c>
      <c r="Q26" s="190">
        <v>185</v>
      </c>
      <c r="R26" s="190">
        <v>188</v>
      </c>
      <c r="S26" s="191">
        <v>193</v>
      </c>
      <c r="T26" s="483"/>
      <c r="U26" s="113"/>
      <c r="V26" s="284" t="s">
        <v>120</v>
      </c>
      <c r="W26" s="189" t="s">
        <v>119</v>
      </c>
      <c r="X26" s="192" t="s">
        <v>0</v>
      </c>
      <c r="Y26" s="193" t="s">
        <v>18</v>
      </c>
      <c r="Z26" s="193" t="s">
        <v>1</v>
      </c>
      <c r="AA26" s="11"/>
    </row>
    <row r="27" spans="1:27" ht="18" customHeight="1" x14ac:dyDescent="0.3">
      <c r="A27" s="3" t="s">
        <v>185</v>
      </c>
      <c r="B27" s="329" t="s">
        <v>21</v>
      </c>
      <c r="C27" s="330"/>
      <c r="D27" s="329" t="s">
        <v>186</v>
      </c>
      <c r="E27" s="337"/>
      <c r="F27" s="338"/>
      <c r="G27" s="331" t="s">
        <v>143</v>
      </c>
      <c r="H27" s="333"/>
      <c r="I27" s="329" t="s">
        <v>53</v>
      </c>
      <c r="J27" s="338"/>
      <c r="K27" s="329" t="s">
        <v>19</v>
      </c>
      <c r="L27" s="337"/>
      <c r="M27" s="405"/>
      <c r="N27" s="481"/>
      <c r="O27" s="481"/>
      <c r="P27" s="481"/>
      <c r="Q27" s="481"/>
      <c r="R27" s="69"/>
      <c r="S27" s="120"/>
      <c r="T27" s="484"/>
      <c r="U27" s="113"/>
      <c r="V27" s="273">
        <v>899.95</v>
      </c>
      <c r="W27" s="53">
        <v>1109.95</v>
      </c>
      <c r="X27" s="158" t="str">
        <f>IF(S27&gt;0, S26,"")</f>
        <v/>
      </c>
      <c r="Y27" s="158" t="str">
        <f>IF(SUM(S27)&gt;0,SUM(S27),"")</f>
        <v/>
      </c>
      <c r="Z27" s="159" t="str">
        <f>IF(S27&gt;0,Y27*V27,"")</f>
        <v/>
      </c>
      <c r="AA27" s="11">
        <f t="shared" si="0"/>
        <v>0</v>
      </c>
    </row>
    <row r="28" spans="1:27" s="12" customFormat="1" ht="18" customHeight="1" x14ac:dyDescent="0.3">
      <c r="A28" s="22" t="s">
        <v>187</v>
      </c>
      <c r="B28" s="329" t="s">
        <v>21</v>
      </c>
      <c r="C28" s="330"/>
      <c r="D28" s="329" t="s">
        <v>186</v>
      </c>
      <c r="E28" s="337"/>
      <c r="F28" s="338"/>
      <c r="G28" s="331" t="s">
        <v>143</v>
      </c>
      <c r="H28" s="333"/>
      <c r="I28" s="329" t="s">
        <v>53</v>
      </c>
      <c r="J28" s="338"/>
      <c r="K28" s="339" t="s">
        <v>159</v>
      </c>
      <c r="L28" s="340"/>
      <c r="M28" s="405"/>
      <c r="N28" s="406"/>
      <c r="O28" s="406"/>
      <c r="P28" s="406"/>
      <c r="Q28" s="409"/>
      <c r="R28" s="120"/>
      <c r="S28" s="485"/>
      <c r="T28" s="484"/>
      <c r="U28" s="113"/>
      <c r="V28" s="273">
        <v>849.95</v>
      </c>
      <c r="W28" s="53">
        <v>1039.95</v>
      </c>
      <c r="X28" s="158" t="str">
        <f>IF(R28&gt;0, R26,"")</f>
        <v/>
      </c>
      <c r="Y28" s="158" t="str">
        <f>IF(SUM(R28)&gt;0,SUM(R28),"")</f>
        <v/>
      </c>
      <c r="Z28" s="159" t="str">
        <f>IF(R28&gt;0,Y28*V28,"")</f>
        <v/>
      </c>
      <c r="AA28" s="11"/>
    </row>
    <row r="29" spans="1:27" ht="18" customHeight="1" x14ac:dyDescent="0.3">
      <c r="A29" s="22" t="s">
        <v>2</v>
      </c>
      <c r="B29" s="339" t="s">
        <v>21</v>
      </c>
      <c r="C29" s="323"/>
      <c r="D29" s="339" t="s">
        <v>160</v>
      </c>
      <c r="E29" s="340"/>
      <c r="F29" s="417"/>
      <c r="G29" s="322" t="s">
        <v>231</v>
      </c>
      <c r="H29" s="336"/>
      <c r="I29" s="339" t="s">
        <v>53</v>
      </c>
      <c r="J29" s="417"/>
      <c r="K29" s="339" t="s">
        <v>159</v>
      </c>
      <c r="L29" s="340"/>
      <c r="M29" s="405"/>
      <c r="N29" s="409"/>
      <c r="O29" s="409"/>
      <c r="P29" s="409"/>
      <c r="Q29" s="120"/>
      <c r="R29" s="485"/>
      <c r="S29" s="486"/>
      <c r="T29" s="484"/>
      <c r="U29" s="113"/>
      <c r="V29" s="89">
        <v>849.95</v>
      </c>
      <c r="W29" s="53">
        <v>1039.95</v>
      </c>
      <c r="X29" s="158" t="str">
        <f>IF(Q29&gt;0, Q26,"")</f>
        <v/>
      </c>
      <c r="Y29" s="158" t="str">
        <f>IF(SUM(Q29)&gt;0,SUM(Q29),"")</f>
        <v/>
      </c>
      <c r="Z29" s="159" t="str">
        <f>IF(Q29&gt;0,Y29*V29,"")</f>
        <v/>
      </c>
      <c r="AA29" s="11">
        <f t="shared" si="0"/>
        <v>0</v>
      </c>
    </row>
    <row r="30" spans="1:27" ht="18" customHeight="1" x14ac:dyDescent="0.3">
      <c r="A30" s="22" t="s">
        <v>188</v>
      </c>
      <c r="B30" s="478" t="s">
        <v>21</v>
      </c>
      <c r="C30" s="323"/>
      <c r="D30" s="478" t="s">
        <v>161</v>
      </c>
      <c r="E30" s="494"/>
      <c r="F30" s="495"/>
      <c r="G30" s="322" t="s">
        <v>174</v>
      </c>
      <c r="H30" s="336"/>
      <c r="I30" s="339" t="s">
        <v>53</v>
      </c>
      <c r="J30" s="417"/>
      <c r="K30" s="478" t="s">
        <v>20</v>
      </c>
      <c r="L30" s="494"/>
      <c r="M30" s="408"/>
      <c r="N30" s="120"/>
      <c r="O30" s="120"/>
      <c r="P30" s="120"/>
      <c r="Q30" s="111"/>
      <c r="R30" s="487"/>
      <c r="S30" s="487"/>
      <c r="T30" s="484"/>
      <c r="U30" s="111"/>
      <c r="V30" s="90">
        <v>749.95</v>
      </c>
      <c r="W30" s="46">
        <v>939.95</v>
      </c>
      <c r="X30" s="160" t="str">
        <f>IF(N30,N26,IF(O30,O26,IF(P30,P26,"")))</f>
        <v/>
      </c>
      <c r="Y30" s="160" t="str">
        <f>IF(SUM(N30:P30)&gt;0,SUM(N30:P30),"")</f>
        <v/>
      </c>
      <c r="Z30" s="161" t="str">
        <f>IFERROR(IF(Y30&lt;1,"",SUM(Y30*V30)),"")</f>
        <v/>
      </c>
      <c r="AA30" s="11">
        <f t="shared" si="0"/>
        <v>0</v>
      </c>
    </row>
    <row r="31" spans="1:27" s="12" customFormat="1" ht="4.95" customHeight="1" x14ac:dyDescent="0.3">
      <c r="A31" s="100"/>
      <c r="B31" s="79"/>
      <c r="C31" s="101"/>
      <c r="D31" s="79"/>
      <c r="E31" s="79"/>
      <c r="F31" s="79"/>
      <c r="G31" s="80"/>
      <c r="H31" s="80"/>
      <c r="I31" s="79"/>
      <c r="J31" s="79"/>
      <c r="K31" s="79"/>
      <c r="L31" s="79"/>
      <c r="M31" s="125"/>
      <c r="N31" s="84"/>
      <c r="O31" s="84"/>
      <c r="P31" s="84"/>
      <c r="Q31" s="84"/>
      <c r="R31" s="19"/>
      <c r="S31" s="19"/>
      <c r="T31" s="133"/>
      <c r="U31" s="19"/>
      <c r="V31" s="135"/>
      <c r="W31" s="86"/>
      <c r="X31" s="83"/>
      <c r="Y31" s="83"/>
      <c r="Z31" s="87"/>
      <c r="AA31" s="11">
        <f t="shared" si="0"/>
        <v>0</v>
      </c>
    </row>
    <row r="32" spans="1:27" ht="18" customHeight="1" x14ac:dyDescent="0.3">
      <c r="A32" s="199" t="s">
        <v>171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199"/>
      <c r="N32" s="200"/>
      <c r="O32" s="201" t="s">
        <v>60</v>
      </c>
      <c r="P32" s="201" t="s">
        <v>59</v>
      </c>
      <c r="Q32" s="201" t="s">
        <v>58</v>
      </c>
      <c r="R32" s="202"/>
      <c r="S32" s="202"/>
      <c r="T32" s="196"/>
      <c r="U32" s="203"/>
      <c r="V32" s="199"/>
      <c r="W32" s="200"/>
      <c r="X32" s="200"/>
      <c r="Y32" s="200"/>
      <c r="Z32" s="204"/>
      <c r="AA32" s="11">
        <f t="shared" si="0"/>
        <v>0</v>
      </c>
    </row>
    <row r="33" spans="1:27" ht="18" customHeight="1" thickBot="1" x14ac:dyDescent="0.3">
      <c r="A33" s="189" t="s">
        <v>10</v>
      </c>
      <c r="B33" s="334" t="s">
        <v>15</v>
      </c>
      <c r="C33" s="477"/>
      <c r="D33" s="334" t="s">
        <v>24</v>
      </c>
      <c r="E33" s="334"/>
      <c r="F33" s="334"/>
      <c r="G33" s="334" t="s">
        <v>139</v>
      </c>
      <c r="H33" s="334"/>
      <c r="I33" s="334" t="s">
        <v>11</v>
      </c>
      <c r="J33" s="334"/>
      <c r="K33" s="334" t="s">
        <v>12</v>
      </c>
      <c r="L33" s="334"/>
      <c r="M33" s="488"/>
      <c r="N33" s="489"/>
      <c r="O33" s="190">
        <v>150</v>
      </c>
      <c r="P33" s="190">
        <v>157</v>
      </c>
      <c r="Q33" s="190">
        <v>165</v>
      </c>
      <c r="R33" s="496"/>
      <c r="S33" s="496"/>
      <c r="T33" s="483"/>
      <c r="U33" s="113"/>
      <c r="V33" s="284" t="s">
        <v>120</v>
      </c>
      <c r="W33" s="189" t="s">
        <v>119</v>
      </c>
      <c r="X33" s="192" t="s">
        <v>0</v>
      </c>
      <c r="Y33" s="193" t="s">
        <v>18</v>
      </c>
      <c r="Z33" s="193" t="s">
        <v>1</v>
      </c>
      <c r="AA33" s="11">
        <f t="shared" si="0"/>
        <v>0</v>
      </c>
    </row>
    <row r="34" spans="1:27" ht="18" customHeight="1" x14ac:dyDescent="0.3">
      <c r="A34" s="14" t="s">
        <v>189</v>
      </c>
      <c r="B34" s="329" t="s">
        <v>3</v>
      </c>
      <c r="C34" s="330"/>
      <c r="D34" s="329" t="s">
        <v>193</v>
      </c>
      <c r="E34" s="337"/>
      <c r="F34" s="338"/>
      <c r="G34" s="331" t="s">
        <v>143</v>
      </c>
      <c r="H34" s="333"/>
      <c r="I34" s="329" t="s">
        <v>53</v>
      </c>
      <c r="J34" s="338"/>
      <c r="K34" s="329" t="s">
        <v>143</v>
      </c>
      <c r="L34" s="337"/>
      <c r="M34" s="490"/>
      <c r="N34" s="491"/>
      <c r="O34" s="481"/>
      <c r="P34" s="69"/>
      <c r="Q34" s="120"/>
      <c r="R34" s="465"/>
      <c r="S34" s="465"/>
      <c r="T34" s="484"/>
      <c r="U34" s="113"/>
      <c r="V34" s="89">
        <v>849.95</v>
      </c>
      <c r="W34" s="53">
        <v>1059.95</v>
      </c>
      <c r="X34" s="158" t="str">
        <f>IF(Q34,Q33,"")</f>
        <v/>
      </c>
      <c r="Y34" s="158" t="str">
        <f>IF(SUM(Q34)&gt;0,SUM(Q34),"")</f>
        <v/>
      </c>
      <c r="Z34" s="159" t="str">
        <f>IFERROR(IF(Y34&lt;1,"",SUM(Y34*V34)),"")</f>
        <v/>
      </c>
      <c r="AA34" s="11">
        <f t="shared" si="0"/>
        <v>0</v>
      </c>
    </row>
    <row r="35" spans="1:27" ht="18" customHeight="1" x14ac:dyDescent="0.3">
      <c r="A35" s="22" t="s">
        <v>190</v>
      </c>
      <c r="B35" s="339" t="s">
        <v>3</v>
      </c>
      <c r="C35" s="323"/>
      <c r="D35" s="329" t="s">
        <v>193</v>
      </c>
      <c r="E35" s="337"/>
      <c r="F35" s="338"/>
      <c r="G35" s="322" t="s">
        <v>177</v>
      </c>
      <c r="H35" s="336"/>
      <c r="I35" s="339" t="s">
        <v>53</v>
      </c>
      <c r="J35" s="417"/>
      <c r="K35" s="339" t="s">
        <v>143</v>
      </c>
      <c r="L35" s="340"/>
      <c r="M35" s="490"/>
      <c r="N35" s="491"/>
      <c r="O35" s="409"/>
      <c r="P35" s="120"/>
      <c r="Q35" s="481"/>
      <c r="R35" s="465"/>
      <c r="S35" s="465"/>
      <c r="T35" s="484"/>
      <c r="U35" s="76"/>
      <c r="V35" s="89">
        <v>849.95</v>
      </c>
      <c r="W35" s="53">
        <v>1059.95</v>
      </c>
      <c r="X35" s="158" t="str">
        <f>IF(P35,P33,"")</f>
        <v/>
      </c>
      <c r="Y35" s="158" t="str">
        <f>IF(SUM(P35)&gt;0,SUM(P35),"")</f>
        <v/>
      </c>
      <c r="Z35" s="159" t="str">
        <f>IFERROR(IF(Y35&lt;1,"",SUM(Y35*V35)),"")</f>
        <v/>
      </c>
      <c r="AA35" s="11">
        <f t="shared" si="0"/>
        <v>0</v>
      </c>
    </row>
    <row r="36" spans="1:27" ht="18" customHeight="1" x14ac:dyDescent="0.3">
      <c r="A36" s="22" t="s">
        <v>191</v>
      </c>
      <c r="B36" s="339" t="s">
        <v>3</v>
      </c>
      <c r="C36" s="323"/>
      <c r="D36" s="339" t="s">
        <v>194</v>
      </c>
      <c r="E36" s="340"/>
      <c r="F36" s="417"/>
      <c r="G36" s="322" t="s">
        <v>174</v>
      </c>
      <c r="H36" s="336"/>
      <c r="I36" s="339" t="s">
        <v>53</v>
      </c>
      <c r="J36" s="417"/>
      <c r="K36" s="339" t="s">
        <v>20</v>
      </c>
      <c r="L36" s="340"/>
      <c r="M36" s="492"/>
      <c r="N36" s="493"/>
      <c r="O36" s="120"/>
      <c r="P36" s="111"/>
      <c r="Q36" s="409"/>
      <c r="R36" s="465"/>
      <c r="S36" s="465"/>
      <c r="T36" s="484"/>
      <c r="U36" s="111"/>
      <c r="V36" s="90">
        <v>749.95</v>
      </c>
      <c r="W36" s="46">
        <v>939.95</v>
      </c>
      <c r="X36" s="158" t="str">
        <f>IF(O36,O33,"")</f>
        <v/>
      </c>
      <c r="Y36" s="158" t="str">
        <f>IF(SUM(O36)&gt;0,SUM(O36),"")</f>
        <v/>
      </c>
      <c r="Z36" s="159" t="str">
        <f>IFERROR(IF(Y36&lt;1,"",SUM(Y36*V36)),"")</f>
        <v/>
      </c>
      <c r="AA36" s="11">
        <f t="shared" si="0"/>
        <v>0</v>
      </c>
    </row>
    <row r="37" spans="1:27" s="12" customFormat="1" ht="4.95" customHeight="1" thickBot="1" x14ac:dyDescent="0.35">
      <c r="A37" s="78"/>
      <c r="B37" s="79"/>
      <c r="C37" s="79"/>
      <c r="D37" s="79"/>
      <c r="E37" s="79"/>
      <c r="F37" s="79"/>
      <c r="G37" s="80"/>
      <c r="H37" s="80"/>
      <c r="I37" s="79"/>
      <c r="J37" s="79"/>
      <c r="K37" s="79"/>
      <c r="L37" s="79"/>
      <c r="M37" s="125"/>
      <c r="N37" s="84"/>
      <c r="O37" s="84"/>
      <c r="P37" s="85"/>
      <c r="Q37" s="85"/>
      <c r="R37" s="85"/>
      <c r="S37" s="85"/>
      <c r="T37" s="131"/>
      <c r="U37" s="81"/>
      <c r="V37" s="298"/>
      <c r="W37" s="82"/>
      <c r="X37" s="83"/>
      <c r="Y37" s="83"/>
      <c r="Z37" s="82"/>
      <c r="AA37" s="11">
        <f t="shared" si="0"/>
        <v>0</v>
      </c>
    </row>
    <row r="38" spans="1:27" ht="18" customHeight="1" thickBot="1" x14ac:dyDescent="0.35">
      <c r="A38" s="128" t="s">
        <v>162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104"/>
      <c r="N38" s="138" t="s">
        <v>150</v>
      </c>
      <c r="O38" s="138" t="s">
        <v>151</v>
      </c>
      <c r="P38" s="138" t="s">
        <v>152</v>
      </c>
      <c r="Q38" s="138" t="s">
        <v>153</v>
      </c>
      <c r="R38" s="138" t="s">
        <v>154</v>
      </c>
      <c r="S38" s="105"/>
      <c r="T38" s="106"/>
      <c r="U38" s="105"/>
      <c r="V38" s="128"/>
      <c r="W38" s="94"/>
      <c r="X38" s="105"/>
      <c r="Y38" s="105"/>
      <c r="Z38" s="106"/>
      <c r="AA38" s="11">
        <f t="shared" si="0"/>
        <v>0</v>
      </c>
    </row>
    <row r="39" spans="1:27" ht="18" customHeight="1" thickBot="1" x14ac:dyDescent="0.3">
      <c r="A39" s="123" t="s">
        <v>10</v>
      </c>
      <c r="B39" s="348" t="s">
        <v>15</v>
      </c>
      <c r="C39" s="476"/>
      <c r="D39" s="348" t="s">
        <v>24</v>
      </c>
      <c r="E39" s="348"/>
      <c r="F39" s="348"/>
      <c r="G39" s="348" t="s">
        <v>139</v>
      </c>
      <c r="H39" s="348"/>
      <c r="I39" s="348" t="s">
        <v>11</v>
      </c>
      <c r="J39" s="348"/>
      <c r="K39" s="348" t="s">
        <v>12</v>
      </c>
      <c r="L39" s="348"/>
      <c r="M39" s="343"/>
      <c r="N39" s="118">
        <v>135</v>
      </c>
      <c r="O39" s="118">
        <v>144</v>
      </c>
      <c r="P39" s="118">
        <v>151</v>
      </c>
      <c r="Q39" s="118">
        <v>158</v>
      </c>
      <c r="R39" s="118">
        <v>165</v>
      </c>
      <c r="S39" s="305"/>
      <c r="T39" s="306"/>
      <c r="U39" s="107"/>
      <c r="V39" s="285" t="s">
        <v>120</v>
      </c>
      <c r="W39" s="123" t="s">
        <v>119</v>
      </c>
      <c r="X39" s="75" t="s">
        <v>0</v>
      </c>
      <c r="Y39" s="74" t="s">
        <v>18</v>
      </c>
      <c r="Z39" s="74" t="s">
        <v>1</v>
      </c>
      <c r="AA39" s="11">
        <f t="shared" si="0"/>
        <v>0</v>
      </c>
    </row>
    <row r="40" spans="1:27" ht="18" customHeight="1" x14ac:dyDescent="0.3">
      <c r="A40" s="13" t="s">
        <v>192</v>
      </c>
      <c r="B40" s="426" t="s">
        <v>21</v>
      </c>
      <c r="C40" s="330"/>
      <c r="D40" s="426" t="s">
        <v>195</v>
      </c>
      <c r="E40" s="427"/>
      <c r="F40" s="428"/>
      <c r="G40" s="331" t="s">
        <v>175</v>
      </c>
      <c r="H40" s="333"/>
      <c r="I40" s="426" t="s">
        <v>196</v>
      </c>
      <c r="J40" s="428"/>
      <c r="K40" s="426" t="s">
        <v>4</v>
      </c>
      <c r="L40" s="427"/>
      <c r="M40" s="344"/>
      <c r="N40" s="139"/>
      <c r="O40" s="139"/>
      <c r="P40" s="139"/>
      <c r="Q40" s="139"/>
      <c r="R40" s="139"/>
      <c r="S40" s="307"/>
      <c r="T40" s="308"/>
      <c r="U40" s="39"/>
      <c r="V40" s="92">
        <v>449.95</v>
      </c>
      <c r="W40" s="31">
        <v>559.95000000000005</v>
      </c>
      <c r="X40" s="145" t="str">
        <f>IF(N40,N39,IF(O40,O39,IF(P40,P39,IF(Q40,Q39,IF(R40,R39,"")))))</f>
        <v/>
      </c>
      <c r="Y40" s="145" t="str">
        <f>IF(SUM(N40:R40)&gt;0,SUM(N40:R40),"")</f>
        <v/>
      </c>
      <c r="Z40" s="144" t="str">
        <f>IFERROR(IF(Y40&lt;1,"",SUM(Y40*V40)),"")</f>
        <v/>
      </c>
      <c r="AA40" s="11">
        <f t="shared" si="0"/>
        <v>0</v>
      </c>
    </row>
    <row r="41" spans="1:27" s="12" customFormat="1" ht="4.95" customHeight="1" thickBot="1" x14ac:dyDescent="0.35">
      <c r="A41" s="78"/>
      <c r="B41" s="79"/>
      <c r="C41" s="79"/>
      <c r="D41" s="79"/>
      <c r="E41" s="79"/>
      <c r="F41" s="79"/>
      <c r="G41" s="80"/>
      <c r="H41" s="80"/>
      <c r="I41" s="79"/>
      <c r="J41" s="79"/>
      <c r="K41" s="79"/>
      <c r="L41" s="79"/>
      <c r="M41" s="125"/>
      <c r="N41" s="84"/>
      <c r="O41" s="84"/>
      <c r="P41" s="85"/>
      <c r="Q41" s="85"/>
      <c r="R41" s="85"/>
      <c r="S41" s="85"/>
      <c r="T41" s="131"/>
      <c r="U41" s="81"/>
      <c r="V41" s="298"/>
      <c r="W41" s="82"/>
      <c r="X41" s="83"/>
      <c r="Y41" s="83"/>
      <c r="Z41" s="82"/>
      <c r="AA41" s="11">
        <f t="shared" si="0"/>
        <v>0</v>
      </c>
    </row>
    <row r="42" spans="1:27" s="12" customFormat="1" ht="18" customHeight="1" thickBot="1" x14ac:dyDescent="0.35">
      <c r="A42" s="128" t="s">
        <v>172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26"/>
      <c r="N42" s="112"/>
      <c r="O42" s="124" t="s">
        <v>155</v>
      </c>
      <c r="P42" s="124" t="s">
        <v>156</v>
      </c>
      <c r="Q42" s="124" t="s">
        <v>157</v>
      </c>
      <c r="R42" s="124" t="s">
        <v>60</v>
      </c>
      <c r="S42" s="102"/>
      <c r="T42" s="103"/>
      <c r="U42" s="102"/>
      <c r="V42" s="126"/>
      <c r="W42" s="113"/>
      <c r="X42" s="102"/>
      <c r="Y42" s="102"/>
      <c r="Z42" s="103"/>
      <c r="AA42" s="11">
        <f t="shared" si="0"/>
        <v>0</v>
      </c>
    </row>
    <row r="43" spans="1:27" s="12" customFormat="1" ht="18" customHeight="1" thickBot="1" x14ac:dyDescent="0.3">
      <c r="A43" s="123" t="s">
        <v>10</v>
      </c>
      <c r="B43" s="348" t="s">
        <v>15</v>
      </c>
      <c r="C43" s="476"/>
      <c r="D43" s="348" t="s">
        <v>24</v>
      </c>
      <c r="E43" s="348"/>
      <c r="F43" s="348"/>
      <c r="G43" s="348" t="s">
        <v>139</v>
      </c>
      <c r="H43" s="348"/>
      <c r="I43" s="348" t="s">
        <v>11</v>
      </c>
      <c r="J43" s="348"/>
      <c r="K43" s="348" t="s">
        <v>12</v>
      </c>
      <c r="L43" s="348"/>
      <c r="M43" s="405"/>
      <c r="N43" s="407"/>
      <c r="O43" s="140">
        <v>128</v>
      </c>
      <c r="P43" s="140">
        <v>135</v>
      </c>
      <c r="Q43" s="140">
        <v>142</v>
      </c>
      <c r="R43" s="140">
        <v>149</v>
      </c>
      <c r="S43" s="497"/>
      <c r="T43" s="498"/>
      <c r="U43" s="71"/>
      <c r="V43" s="285" t="s">
        <v>120</v>
      </c>
      <c r="W43" s="123" t="s">
        <v>119</v>
      </c>
      <c r="X43" s="75" t="s">
        <v>0</v>
      </c>
      <c r="Y43" s="74" t="s">
        <v>18</v>
      </c>
      <c r="Z43" s="74" t="s">
        <v>1</v>
      </c>
      <c r="AA43" s="11">
        <f t="shared" si="0"/>
        <v>0</v>
      </c>
    </row>
    <row r="44" spans="1:27" s="12" customFormat="1" ht="18" customHeight="1" x14ac:dyDescent="0.3">
      <c r="A44" s="173" t="s">
        <v>197</v>
      </c>
      <c r="B44" s="449" t="s">
        <v>3</v>
      </c>
      <c r="C44" s="450"/>
      <c r="D44" s="418" t="s">
        <v>198</v>
      </c>
      <c r="E44" s="419"/>
      <c r="F44" s="420"/>
      <c r="G44" s="453" t="s">
        <v>175</v>
      </c>
      <c r="H44" s="454"/>
      <c r="I44" s="418" t="s">
        <v>196</v>
      </c>
      <c r="J44" s="420"/>
      <c r="K44" s="418" t="s">
        <v>4</v>
      </c>
      <c r="L44" s="419"/>
      <c r="M44" s="408"/>
      <c r="N44" s="410"/>
      <c r="O44" s="141"/>
      <c r="P44" s="141"/>
      <c r="Q44" s="141"/>
      <c r="R44" s="141"/>
      <c r="S44" s="499"/>
      <c r="T44" s="500"/>
      <c r="U44" s="76"/>
      <c r="V44" s="174">
        <v>449.95</v>
      </c>
      <c r="W44" s="175">
        <v>559.95000000000005</v>
      </c>
      <c r="X44" s="176" t="str">
        <f>IF(O44,O43,IF(P44,P43,IF(Q44,Q43,IF(R44,R43,""))))</f>
        <v/>
      </c>
      <c r="Y44" s="176" t="str">
        <f>IF(SUM(O44:R44)&gt;0,SUM(O44:R44),"")</f>
        <v/>
      </c>
      <c r="Z44" s="149" t="str">
        <f>IFERROR(IF(Y44&lt;1,"",SUM(Y44*V44)),"")</f>
        <v/>
      </c>
      <c r="AA44" s="11">
        <f t="shared" si="0"/>
        <v>0</v>
      </c>
    </row>
    <row r="45" spans="1:27" s="12" customFormat="1" ht="4.95" customHeight="1" thickBot="1" x14ac:dyDescent="0.35">
      <c r="A45" s="177"/>
      <c r="B45" s="178"/>
      <c r="C45" s="178"/>
      <c r="D45" s="179"/>
      <c r="E45" s="179"/>
      <c r="F45" s="179"/>
      <c r="G45" s="180"/>
      <c r="H45" s="180"/>
      <c r="I45" s="179"/>
      <c r="J45" s="179"/>
      <c r="K45" s="179"/>
      <c r="L45" s="179"/>
      <c r="M45" s="181"/>
      <c r="N45" s="182"/>
      <c r="O45" s="183"/>
      <c r="P45" s="183"/>
      <c r="Q45" s="183"/>
      <c r="R45" s="183"/>
      <c r="S45" s="184"/>
      <c r="T45" s="185"/>
      <c r="U45" s="184"/>
      <c r="V45" s="297"/>
      <c r="W45" s="186"/>
      <c r="X45" s="187"/>
      <c r="Y45" s="187"/>
      <c r="Z45" s="188"/>
      <c r="AA45" s="11">
        <f t="shared" si="0"/>
        <v>0</v>
      </c>
    </row>
    <row r="46" spans="1:27" ht="18" customHeight="1" x14ac:dyDescent="0.3">
      <c r="A46" s="194" t="s">
        <v>164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4"/>
      <c r="N46" s="202"/>
      <c r="O46" s="218" t="s">
        <v>157</v>
      </c>
      <c r="P46" s="219" t="s">
        <v>157</v>
      </c>
      <c r="Q46" s="219" t="s">
        <v>157</v>
      </c>
      <c r="R46" s="220" t="s">
        <v>157</v>
      </c>
      <c r="S46" s="195"/>
      <c r="T46" s="198"/>
      <c r="U46" s="195"/>
      <c r="V46" s="194"/>
      <c r="W46" s="195"/>
      <c r="X46" s="195"/>
      <c r="Y46" s="195"/>
      <c r="Z46" s="198"/>
      <c r="AA46" s="11">
        <f t="shared" si="0"/>
        <v>0</v>
      </c>
    </row>
    <row r="47" spans="1:27" ht="18" customHeight="1" thickBot="1" x14ac:dyDescent="0.3">
      <c r="A47" s="189" t="s">
        <v>10</v>
      </c>
      <c r="B47" s="334" t="s">
        <v>15</v>
      </c>
      <c r="C47" s="477"/>
      <c r="D47" s="334" t="s">
        <v>24</v>
      </c>
      <c r="E47" s="334"/>
      <c r="F47" s="334"/>
      <c r="G47" s="334" t="s">
        <v>139</v>
      </c>
      <c r="H47" s="334"/>
      <c r="I47" s="334" t="s">
        <v>11</v>
      </c>
      <c r="J47" s="334"/>
      <c r="K47" s="334" t="s">
        <v>12</v>
      </c>
      <c r="L47" s="334"/>
      <c r="M47" s="501"/>
      <c r="N47" s="502"/>
      <c r="O47" s="217">
        <v>127</v>
      </c>
      <c r="P47" s="217">
        <v>134</v>
      </c>
      <c r="Q47" s="217">
        <v>141</v>
      </c>
      <c r="R47" s="217">
        <v>148</v>
      </c>
      <c r="S47" s="501"/>
      <c r="T47" s="502"/>
      <c r="U47" s="85"/>
      <c r="V47" s="284" t="s">
        <v>120</v>
      </c>
      <c r="W47" s="189" t="s">
        <v>119</v>
      </c>
      <c r="X47" s="192" t="s">
        <v>0</v>
      </c>
      <c r="Y47" s="193" t="s">
        <v>18</v>
      </c>
      <c r="Z47" s="193" t="s">
        <v>1</v>
      </c>
      <c r="AA47" s="11">
        <f t="shared" si="0"/>
        <v>0</v>
      </c>
    </row>
    <row r="48" spans="1:27" ht="18" customHeight="1" x14ac:dyDescent="0.3">
      <c r="A48" s="14" t="s">
        <v>199</v>
      </c>
      <c r="B48" s="331" t="s">
        <v>23</v>
      </c>
      <c r="C48" s="330"/>
      <c r="D48" s="331" t="s">
        <v>163</v>
      </c>
      <c r="E48" s="332"/>
      <c r="F48" s="333"/>
      <c r="G48" s="451" t="s">
        <v>176</v>
      </c>
      <c r="H48" s="452"/>
      <c r="I48" s="331" t="s">
        <v>173</v>
      </c>
      <c r="J48" s="333"/>
      <c r="K48" s="331" t="s">
        <v>4</v>
      </c>
      <c r="L48" s="332"/>
      <c r="M48" s="503"/>
      <c r="N48" s="504"/>
      <c r="O48" s="141"/>
      <c r="P48" s="141"/>
      <c r="Q48" s="141"/>
      <c r="R48" s="141"/>
      <c r="S48" s="503"/>
      <c r="T48" s="504"/>
      <c r="U48" s="134"/>
      <c r="V48" s="137">
        <v>329.95</v>
      </c>
      <c r="W48" s="29">
        <v>409.95</v>
      </c>
      <c r="X48" s="145" t="str">
        <f>IF(O48,O47,IF(P48,P47,IF(Q48,Q47,IF(R48,R47,""))))</f>
        <v/>
      </c>
      <c r="Y48" s="145" t="str">
        <f>IF(SUM(M48:S48)&gt;0,SUM(M48:S48),"")</f>
        <v/>
      </c>
      <c r="Z48" s="144" t="str">
        <f>IFERROR(IF(Y48&lt;1,"",SUM(Y48*V48)),"")</f>
        <v/>
      </c>
      <c r="AA48" s="11">
        <f t="shared" si="0"/>
        <v>0</v>
      </c>
    </row>
    <row r="49" spans="1:27" s="12" customFormat="1" ht="4.95" customHeight="1" x14ac:dyDescent="0.3">
      <c r="A49" s="100"/>
      <c r="B49" s="80"/>
      <c r="C49" s="101"/>
      <c r="D49" s="80"/>
      <c r="E49" s="80"/>
      <c r="F49" s="80"/>
      <c r="G49" s="108"/>
      <c r="H49" s="108"/>
      <c r="I49" s="80"/>
      <c r="J49" s="80"/>
      <c r="K49" s="80"/>
      <c r="L49" s="80"/>
      <c r="M49" s="125"/>
      <c r="N49" s="84"/>
      <c r="O49" s="84"/>
      <c r="P49" s="84"/>
      <c r="Q49" s="84"/>
      <c r="R49" s="109"/>
      <c r="S49" s="19"/>
      <c r="T49" s="132"/>
      <c r="U49" s="19"/>
      <c r="V49" s="136"/>
      <c r="W49" s="110"/>
      <c r="X49" s="19"/>
      <c r="Y49" s="19"/>
      <c r="Z49" s="87"/>
      <c r="AA49" s="11">
        <f t="shared" si="0"/>
        <v>0</v>
      </c>
    </row>
    <row r="50" spans="1:27" ht="18" customHeight="1" thickBot="1" x14ac:dyDescent="0.35">
      <c r="A50" s="127" t="s">
        <v>164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95"/>
      <c r="N50" s="171"/>
      <c r="O50" s="171"/>
      <c r="P50" s="171"/>
      <c r="Q50" s="171"/>
      <c r="R50" s="171"/>
      <c r="S50" s="172"/>
      <c r="T50" s="97"/>
      <c r="U50" s="96"/>
      <c r="V50" s="129"/>
      <c r="W50" s="130"/>
      <c r="X50" s="96"/>
      <c r="Y50" s="96"/>
      <c r="Z50" s="97"/>
      <c r="AA50" s="11">
        <f t="shared" si="0"/>
        <v>0</v>
      </c>
    </row>
    <row r="51" spans="1:27" ht="18" customHeight="1" thickBot="1" x14ac:dyDescent="0.3">
      <c r="A51" s="123" t="s">
        <v>10</v>
      </c>
      <c r="B51" s="348" t="s">
        <v>15</v>
      </c>
      <c r="C51" s="476"/>
      <c r="D51" s="348" t="s">
        <v>24</v>
      </c>
      <c r="E51" s="348"/>
      <c r="F51" s="348"/>
      <c r="G51" s="348" t="s">
        <v>139</v>
      </c>
      <c r="H51" s="348"/>
      <c r="I51" s="348" t="s">
        <v>11</v>
      </c>
      <c r="J51" s="348"/>
      <c r="K51" s="348" t="s">
        <v>12</v>
      </c>
      <c r="L51" s="348"/>
      <c r="M51" s="505"/>
      <c r="N51" s="123">
        <v>110</v>
      </c>
      <c r="O51" s="123">
        <v>120</v>
      </c>
      <c r="P51" s="123">
        <v>130</v>
      </c>
      <c r="Q51" s="123">
        <v>140</v>
      </c>
      <c r="R51" s="123">
        <v>150</v>
      </c>
      <c r="S51" s="123">
        <v>160</v>
      </c>
      <c r="T51" s="505"/>
      <c r="U51" s="121"/>
      <c r="V51" s="285" t="s">
        <v>120</v>
      </c>
      <c r="W51" s="123" t="s">
        <v>119</v>
      </c>
      <c r="X51" s="75" t="s">
        <v>0</v>
      </c>
      <c r="Y51" s="74" t="s">
        <v>18</v>
      </c>
      <c r="Z51" s="74" t="s">
        <v>1</v>
      </c>
      <c r="AA51" s="11">
        <f t="shared" si="0"/>
        <v>0</v>
      </c>
    </row>
    <row r="52" spans="1:27" ht="18" customHeight="1" x14ac:dyDescent="0.3">
      <c r="A52" s="22" t="s">
        <v>200</v>
      </c>
      <c r="B52" s="447" t="s">
        <v>23</v>
      </c>
      <c r="C52" s="323"/>
      <c r="D52" s="322" t="s">
        <v>201</v>
      </c>
      <c r="E52" s="335"/>
      <c r="F52" s="336"/>
      <c r="G52" s="424" t="s">
        <v>176</v>
      </c>
      <c r="H52" s="425"/>
      <c r="I52" s="322" t="s">
        <v>173</v>
      </c>
      <c r="J52" s="336"/>
      <c r="K52" s="447" t="s">
        <v>4</v>
      </c>
      <c r="L52" s="448"/>
      <c r="M52" s="459"/>
      <c r="N52" s="120"/>
      <c r="O52" s="120"/>
      <c r="P52" s="120"/>
      <c r="Q52" s="120"/>
      <c r="R52" s="120"/>
      <c r="S52" s="120"/>
      <c r="T52" s="459"/>
      <c r="U52" s="269"/>
      <c r="V52" s="261">
        <v>199.95</v>
      </c>
      <c r="W52" s="30">
        <v>249.95</v>
      </c>
      <c r="X52" s="262" t="str">
        <f>IF(N52,N51,IF(O52,O51,IF(P52,P51,IF(Q52,Q51,IF(R52,R51,IF(S52,S51,""))))))</f>
        <v/>
      </c>
      <c r="Y52" s="262" t="str">
        <f>IF(SUM(N52:S52)&gt;0,SUM(N52:S52),"")</f>
        <v/>
      </c>
      <c r="Z52" s="263" t="str">
        <f>IFERROR(IF(Y52&lt;1,"",SUM(Y52*V52)),"")</f>
        <v/>
      </c>
      <c r="AA52" s="11">
        <f t="shared" si="0"/>
        <v>0</v>
      </c>
    </row>
    <row r="53" spans="1:27" ht="61.8" customHeight="1" x14ac:dyDescent="0.3">
      <c r="A53" s="411"/>
      <c r="B53" s="411"/>
      <c r="C53" s="411"/>
      <c r="D53" s="411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411"/>
      <c r="P53" s="411"/>
      <c r="Q53" s="411"/>
      <c r="R53" s="411"/>
      <c r="S53" s="411"/>
      <c r="T53" s="411"/>
      <c r="U53" s="411"/>
      <c r="V53" s="411"/>
      <c r="W53" s="411"/>
      <c r="X53" s="411"/>
      <c r="Y53" s="411"/>
      <c r="Z53" s="411"/>
      <c r="AA53" s="11">
        <f t="shared" si="0"/>
        <v>0</v>
      </c>
    </row>
    <row r="54" spans="1:27" ht="15" thickBot="1" x14ac:dyDescent="0.35">
      <c r="A54" s="264" t="s">
        <v>10</v>
      </c>
      <c r="B54" s="421" t="s">
        <v>48</v>
      </c>
      <c r="C54" s="422"/>
      <c r="D54" s="446" t="s">
        <v>51</v>
      </c>
      <c r="E54" s="446"/>
      <c r="F54" s="446"/>
      <c r="G54" s="446"/>
      <c r="H54" s="446"/>
      <c r="I54" s="446"/>
      <c r="J54" s="446" t="s">
        <v>55</v>
      </c>
      <c r="K54" s="446"/>
      <c r="L54" s="446"/>
      <c r="M54" s="480"/>
      <c r="N54" s="480"/>
      <c r="O54" s="480"/>
      <c r="P54" s="480"/>
      <c r="Q54" s="412" t="s">
        <v>50</v>
      </c>
      <c r="R54" s="412"/>
      <c r="S54" s="479"/>
      <c r="T54" s="479"/>
      <c r="U54" s="265"/>
      <c r="V54" s="286" t="s">
        <v>120</v>
      </c>
      <c r="W54" s="266" t="s">
        <v>119</v>
      </c>
      <c r="X54" s="267"/>
      <c r="Y54" s="266" t="s">
        <v>18</v>
      </c>
      <c r="Z54" s="268" t="s">
        <v>1</v>
      </c>
      <c r="AA54" s="11">
        <f t="shared" si="0"/>
        <v>0</v>
      </c>
    </row>
    <row r="55" spans="1:27" ht="13.95" customHeight="1" x14ac:dyDescent="0.3">
      <c r="A55" s="37" t="s">
        <v>202</v>
      </c>
      <c r="B55" s="423">
        <v>18</v>
      </c>
      <c r="C55" s="330"/>
      <c r="D55" s="331" t="s">
        <v>130</v>
      </c>
      <c r="E55" s="332"/>
      <c r="F55" s="332"/>
      <c r="G55" s="332"/>
      <c r="H55" s="332"/>
      <c r="I55" s="333"/>
      <c r="J55" s="331" t="s">
        <v>56</v>
      </c>
      <c r="K55" s="332"/>
      <c r="L55" s="333"/>
      <c r="M55" s="345" t="s">
        <v>247</v>
      </c>
      <c r="N55" s="346"/>
      <c r="O55" s="346"/>
      <c r="P55" s="347"/>
      <c r="Q55" s="413"/>
      <c r="R55" s="414"/>
      <c r="S55" s="402"/>
      <c r="T55" s="403"/>
      <c r="U55" s="40"/>
      <c r="V55" s="89">
        <v>399.95</v>
      </c>
      <c r="W55" s="231">
        <v>399.95</v>
      </c>
      <c r="X55" s="505"/>
      <c r="Y55" s="156" t="str">
        <f>IF(SUM(Q55)&gt;0,SUM(Q55),"")</f>
        <v/>
      </c>
      <c r="Z55" s="144" t="str">
        <f>IFERROR(IF(Y55&lt;1,"",SUM(Y55*V55)),"")</f>
        <v/>
      </c>
      <c r="AA55" s="11">
        <f t="shared" si="0"/>
        <v>0</v>
      </c>
    </row>
    <row r="56" spans="1:27" ht="13.95" customHeight="1" x14ac:dyDescent="0.3">
      <c r="A56" s="7" t="s">
        <v>41</v>
      </c>
      <c r="B56" s="310">
        <v>15</v>
      </c>
      <c r="C56" s="323"/>
      <c r="D56" s="322" t="s">
        <v>131</v>
      </c>
      <c r="E56" s="335"/>
      <c r="F56" s="335"/>
      <c r="G56" s="335"/>
      <c r="H56" s="335"/>
      <c r="I56" s="336"/>
      <c r="J56" s="322" t="s">
        <v>56</v>
      </c>
      <c r="K56" s="335"/>
      <c r="L56" s="336"/>
      <c r="M56" s="470"/>
      <c r="N56" s="471"/>
      <c r="O56" s="471"/>
      <c r="P56" s="472"/>
      <c r="Q56" s="415"/>
      <c r="R56" s="416"/>
      <c r="S56" s="405"/>
      <c r="T56" s="406"/>
      <c r="U56" s="40"/>
      <c r="V56" s="90">
        <v>299.95</v>
      </c>
      <c r="W56" s="45">
        <v>299.95</v>
      </c>
      <c r="X56" s="458"/>
      <c r="Y56" s="157" t="str">
        <f t="shared" ref="Y56:Y66" si="1">IF(SUM(Q56)&gt;0,SUM(Q56),"")</f>
        <v/>
      </c>
      <c r="Z56" s="150" t="str">
        <f>IFERROR(IF(Y56&lt;1,"",SUM(Y56*V56)),"")</f>
        <v/>
      </c>
      <c r="AA56" s="11">
        <f t="shared" si="0"/>
        <v>0</v>
      </c>
    </row>
    <row r="57" spans="1:27" ht="13.95" customHeight="1" x14ac:dyDescent="0.3">
      <c r="A57" s="7" t="s">
        <v>42</v>
      </c>
      <c r="B57" s="310">
        <v>12</v>
      </c>
      <c r="C57" s="323"/>
      <c r="D57" s="322" t="s">
        <v>132</v>
      </c>
      <c r="E57" s="335"/>
      <c r="F57" s="335"/>
      <c r="G57" s="335"/>
      <c r="H57" s="335"/>
      <c r="I57" s="336"/>
      <c r="J57" s="322" t="s">
        <v>56</v>
      </c>
      <c r="K57" s="335"/>
      <c r="L57" s="336"/>
      <c r="M57" s="473"/>
      <c r="N57" s="474"/>
      <c r="O57" s="474"/>
      <c r="P57" s="475"/>
      <c r="Q57" s="415"/>
      <c r="R57" s="416"/>
      <c r="S57" s="405"/>
      <c r="T57" s="406"/>
      <c r="U57" s="40"/>
      <c r="V57" s="90">
        <v>249.95</v>
      </c>
      <c r="W57" s="45">
        <v>249.95</v>
      </c>
      <c r="X57" s="458"/>
      <c r="Y57" s="157" t="str">
        <f t="shared" si="1"/>
        <v/>
      </c>
      <c r="Z57" s="150" t="str">
        <f>IFERROR(IF(Y57&lt;1,"",SUM(Y57*V57)),"")</f>
        <v/>
      </c>
      <c r="AA57" s="11">
        <f t="shared" si="0"/>
        <v>0</v>
      </c>
    </row>
    <row r="58" spans="1:27" ht="13.95" customHeight="1" x14ac:dyDescent="0.3">
      <c r="A58" s="7" t="s">
        <v>203</v>
      </c>
      <c r="B58" s="310">
        <v>10</v>
      </c>
      <c r="C58" s="323"/>
      <c r="D58" s="322" t="s">
        <v>133</v>
      </c>
      <c r="E58" s="335"/>
      <c r="F58" s="335"/>
      <c r="G58" s="335"/>
      <c r="H58" s="335"/>
      <c r="I58" s="336"/>
      <c r="J58" s="322" t="s">
        <v>57</v>
      </c>
      <c r="K58" s="335"/>
      <c r="L58" s="336"/>
      <c r="M58" s="473"/>
      <c r="N58" s="474"/>
      <c r="O58" s="474"/>
      <c r="P58" s="475"/>
      <c r="Q58" s="415"/>
      <c r="R58" s="416"/>
      <c r="S58" s="405"/>
      <c r="T58" s="406"/>
      <c r="U58" s="40"/>
      <c r="V58" s="90">
        <v>129.94999999999999</v>
      </c>
      <c r="W58" s="45">
        <v>179.95</v>
      </c>
      <c r="X58" s="458"/>
      <c r="Y58" s="157" t="str">
        <f t="shared" si="1"/>
        <v/>
      </c>
      <c r="Z58" s="150" t="str">
        <f t="shared" ref="Z58:Z66" si="2">IFERROR(IF(Y58&lt;1,"",SUM(Y58*V58)),"")</f>
        <v/>
      </c>
      <c r="AA58" s="11">
        <f t="shared" si="0"/>
        <v>0</v>
      </c>
    </row>
    <row r="59" spans="1:27" ht="13.95" customHeight="1" x14ac:dyDescent="0.3">
      <c r="A59" s="7" t="s">
        <v>204</v>
      </c>
      <c r="B59" s="310">
        <v>7</v>
      </c>
      <c r="C59" s="323"/>
      <c r="D59" s="322" t="s">
        <v>134</v>
      </c>
      <c r="E59" s="335"/>
      <c r="F59" s="335"/>
      <c r="G59" s="335"/>
      <c r="H59" s="335"/>
      <c r="I59" s="336"/>
      <c r="J59" s="322" t="s">
        <v>57</v>
      </c>
      <c r="K59" s="335"/>
      <c r="L59" s="336"/>
      <c r="M59" s="473"/>
      <c r="N59" s="474"/>
      <c r="O59" s="474"/>
      <c r="P59" s="475"/>
      <c r="Q59" s="415"/>
      <c r="R59" s="416"/>
      <c r="S59" s="405"/>
      <c r="T59" s="406"/>
      <c r="U59" s="40"/>
      <c r="V59" s="90">
        <v>109.95</v>
      </c>
      <c r="W59" s="45">
        <v>129.94999999999999</v>
      </c>
      <c r="X59" s="458"/>
      <c r="Y59" s="157" t="str">
        <f t="shared" si="1"/>
        <v/>
      </c>
      <c r="Z59" s="150" t="str">
        <f t="shared" si="2"/>
        <v/>
      </c>
      <c r="AA59" s="11">
        <f t="shared" si="0"/>
        <v>0</v>
      </c>
    </row>
    <row r="60" spans="1:27" ht="13.95" customHeight="1" x14ac:dyDescent="0.3">
      <c r="A60" s="7" t="s">
        <v>205</v>
      </c>
      <c r="B60" s="310">
        <v>7</v>
      </c>
      <c r="C60" s="323"/>
      <c r="D60" s="322" t="s">
        <v>135</v>
      </c>
      <c r="E60" s="335"/>
      <c r="F60" s="335"/>
      <c r="G60" s="335"/>
      <c r="H60" s="335"/>
      <c r="I60" s="336"/>
      <c r="J60" s="322" t="s">
        <v>57</v>
      </c>
      <c r="K60" s="335"/>
      <c r="L60" s="336"/>
      <c r="M60" s="473"/>
      <c r="N60" s="474"/>
      <c r="O60" s="474"/>
      <c r="P60" s="475"/>
      <c r="Q60" s="415"/>
      <c r="R60" s="416"/>
      <c r="S60" s="405"/>
      <c r="T60" s="406"/>
      <c r="U60" s="40"/>
      <c r="V60" s="90">
        <v>89.95</v>
      </c>
      <c r="W60" s="45">
        <v>109.95</v>
      </c>
      <c r="X60" s="458"/>
      <c r="Y60" s="157" t="str">
        <f t="shared" si="1"/>
        <v/>
      </c>
      <c r="Z60" s="150" t="str">
        <f t="shared" si="2"/>
        <v/>
      </c>
      <c r="AA60" s="11">
        <f t="shared" si="0"/>
        <v>0</v>
      </c>
    </row>
    <row r="61" spans="1:27" ht="13.95" customHeight="1" x14ac:dyDescent="0.3">
      <c r="A61" s="23" t="s">
        <v>43</v>
      </c>
      <c r="B61" s="322" t="s">
        <v>49</v>
      </c>
      <c r="C61" s="323"/>
      <c r="D61" s="322" t="s">
        <v>52</v>
      </c>
      <c r="E61" s="335"/>
      <c r="F61" s="336"/>
      <c r="G61" s="455" t="s">
        <v>124</v>
      </c>
      <c r="H61" s="456"/>
      <c r="I61" s="456"/>
      <c r="J61" s="456"/>
      <c r="K61" s="456"/>
      <c r="L61" s="456"/>
      <c r="M61" s="456"/>
      <c r="N61" s="456"/>
      <c r="O61" s="456"/>
      <c r="P61" s="456"/>
      <c r="Q61" s="415"/>
      <c r="R61" s="416"/>
      <c r="S61" s="405"/>
      <c r="T61" s="406"/>
      <c r="U61" s="40"/>
      <c r="V61" s="93">
        <v>24.95</v>
      </c>
      <c r="W61" s="48">
        <v>24.95</v>
      </c>
      <c r="X61" s="458"/>
      <c r="Y61" s="157" t="str">
        <f t="shared" si="1"/>
        <v/>
      </c>
      <c r="Z61" s="150" t="str">
        <f t="shared" si="2"/>
        <v/>
      </c>
      <c r="AA61" s="11">
        <f t="shared" si="0"/>
        <v>0</v>
      </c>
    </row>
    <row r="62" spans="1:27" ht="13.95" customHeight="1" x14ac:dyDescent="0.3">
      <c r="A62" s="23" t="s">
        <v>44</v>
      </c>
      <c r="B62" s="322" t="s">
        <v>32</v>
      </c>
      <c r="C62" s="323"/>
      <c r="D62" s="322" t="s">
        <v>52</v>
      </c>
      <c r="E62" s="335"/>
      <c r="F62" s="336"/>
      <c r="G62" s="341" t="s">
        <v>125</v>
      </c>
      <c r="H62" s="342"/>
      <c r="I62" s="342"/>
      <c r="J62" s="342"/>
      <c r="K62" s="342"/>
      <c r="L62" s="342"/>
      <c r="M62" s="342"/>
      <c r="N62" s="342"/>
      <c r="O62" s="342"/>
      <c r="P62" s="342"/>
      <c r="Q62" s="415"/>
      <c r="R62" s="416"/>
      <c r="S62" s="405"/>
      <c r="T62" s="406"/>
      <c r="U62" s="40"/>
      <c r="V62" s="93">
        <v>24.95</v>
      </c>
      <c r="W62" s="48">
        <v>24.95</v>
      </c>
      <c r="X62" s="458"/>
      <c r="Y62" s="157" t="str">
        <f t="shared" si="1"/>
        <v/>
      </c>
      <c r="Z62" s="150" t="str">
        <f t="shared" si="2"/>
        <v/>
      </c>
      <c r="AA62" s="11">
        <f t="shared" si="0"/>
        <v>0</v>
      </c>
    </row>
    <row r="63" spans="1:27" ht="13.95" customHeight="1" x14ac:dyDescent="0.3">
      <c r="A63" s="23" t="s">
        <v>45</v>
      </c>
      <c r="B63" s="322" t="s">
        <v>31</v>
      </c>
      <c r="C63" s="323"/>
      <c r="D63" s="322" t="s">
        <v>52</v>
      </c>
      <c r="E63" s="335"/>
      <c r="F63" s="336"/>
      <c r="G63" s="341" t="s">
        <v>126</v>
      </c>
      <c r="H63" s="342"/>
      <c r="I63" s="342"/>
      <c r="J63" s="342"/>
      <c r="K63" s="342"/>
      <c r="L63" s="342"/>
      <c r="M63" s="342"/>
      <c r="N63" s="342"/>
      <c r="O63" s="342"/>
      <c r="P63" s="342"/>
      <c r="Q63" s="415"/>
      <c r="R63" s="416"/>
      <c r="S63" s="405"/>
      <c r="T63" s="406"/>
      <c r="U63" s="40"/>
      <c r="V63" s="93">
        <v>24.95</v>
      </c>
      <c r="W63" s="48">
        <v>24.95</v>
      </c>
      <c r="X63" s="458"/>
      <c r="Y63" s="157" t="str">
        <f t="shared" si="1"/>
        <v/>
      </c>
      <c r="Z63" s="150" t="str">
        <f t="shared" si="2"/>
        <v/>
      </c>
      <c r="AA63" s="11">
        <f t="shared" si="0"/>
        <v>0</v>
      </c>
    </row>
    <row r="64" spans="1:27" s="12" customFormat="1" ht="13.95" customHeight="1" x14ac:dyDescent="0.3">
      <c r="A64" s="23" t="s">
        <v>46</v>
      </c>
      <c r="B64" s="272" t="s">
        <v>49</v>
      </c>
      <c r="C64" s="271"/>
      <c r="D64" s="322" t="s">
        <v>52</v>
      </c>
      <c r="E64" s="335"/>
      <c r="F64" s="336"/>
      <c r="G64" s="341" t="s">
        <v>207</v>
      </c>
      <c r="H64" s="342"/>
      <c r="I64" s="342"/>
      <c r="J64" s="342"/>
      <c r="K64" s="342"/>
      <c r="L64" s="342"/>
      <c r="M64" s="342"/>
      <c r="N64" s="342"/>
      <c r="O64" s="342"/>
      <c r="P64" s="342"/>
      <c r="Q64" s="415"/>
      <c r="R64" s="416"/>
      <c r="S64" s="405"/>
      <c r="T64" s="406"/>
      <c r="U64" s="40"/>
      <c r="V64" s="93">
        <v>24.95</v>
      </c>
      <c r="W64" s="48">
        <v>24.95</v>
      </c>
      <c r="X64" s="458"/>
      <c r="Y64" s="157" t="str">
        <f t="shared" si="1"/>
        <v/>
      </c>
      <c r="Z64" s="150" t="str">
        <f t="shared" si="2"/>
        <v/>
      </c>
      <c r="AA64" s="11"/>
    </row>
    <row r="65" spans="1:27" ht="13.95" customHeight="1" x14ac:dyDescent="0.3">
      <c r="A65" s="23" t="s">
        <v>47</v>
      </c>
      <c r="B65" s="322" t="s">
        <v>32</v>
      </c>
      <c r="C65" s="323"/>
      <c r="D65" s="322" t="s">
        <v>52</v>
      </c>
      <c r="E65" s="335"/>
      <c r="F65" s="336"/>
      <c r="G65" s="341" t="s">
        <v>127</v>
      </c>
      <c r="H65" s="342"/>
      <c r="I65" s="342"/>
      <c r="J65" s="342"/>
      <c r="K65" s="342"/>
      <c r="L65" s="342"/>
      <c r="M65" s="342"/>
      <c r="N65" s="342"/>
      <c r="O65" s="342"/>
      <c r="P65" s="342"/>
      <c r="Q65" s="415"/>
      <c r="R65" s="416"/>
      <c r="S65" s="405"/>
      <c r="T65" s="406"/>
      <c r="U65" s="40"/>
      <c r="V65" s="93">
        <v>24.95</v>
      </c>
      <c r="W65" s="48">
        <v>24.95</v>
      </c>
      <c r="X65" s="458"/>
      <c r="Y65" s="157" t="str">
        <f t="shared" si="1"/>
        <v/>
      </c>
      <c r="Z65" s="150" t="str">
        <f t="shared" si="2"/>
        <v/>
      </c>
      <c r="AA65" s="11">
        <f t="shared" si="0"/>
        <v>0</v>
      </c>
    </row>
    <row r="66" spans="1:27" ht="13.95" customHeight="1" x14ac:dyDescent="0.3">
      <c r="A66" s="23" t="s">
        <v>206</v>
      </c>
      <c r="B66" s="322" t="s">
        <v>31</v>
      </c>
      <c r="C66" s="323"/>
      <c r="D66" s="322" t="s">
        <v>52</v>
      </c>
      <c r="E66" s="335"/>
      <c r="F66" s="336"/>
      <c r="G66" s="341" t="s">
        <v>128</v>
      </c>
      <c r="H66" s="342"/>
      <c r="I66" s="342"/>
      <c r="J66" s="342"/>
      <c r="K66" s="342"/>
      <c r="L66" s="342"/>
      <c r="M66" s="342"/>
      <c r="N66" s="342"/>
      <c r="O66" s="342"/>
      <c r="P66" s="342"/>
      <c r="Q66" s="415"/>
      <c r="R66" s="416"/>
      <c r="S66" s="408"/>
      <c r="T66" s="409"/>
      <c r="U66" s="41"/>
      <c r="V66" s="93">
        <v>24.95</v>
      </c>
      <c r="W66" s="48">
        <v>24.95</v>
      </c>
      <c r="X66" s="459"/>
      <c r="Y66" s="157" t="str">
        <f t="shared" si="1"/>
        <v/>
      </c>
      <c r="Z66" s="150" t="str">
        <f t="shared" si="2"/>
        <v/>
      </c>
      <c r="AA66" s="11">
        <f t="shared" si="0"/>
        <v>0</v>
      </c>
    </row>
    <row r="67" spans="1:27" s="12" customFormat="1" ht="12.6" thickBot="1" x14ac:dyDescent="0.35">
      <c r="A67" s="460" t="s">
        <v>101</v>
      </c>
      <c r="B67" s="461"/>
      <c r="C67" s="461"/>
      <c r="D67" s="461"/>
      <c r="E67" s="461"/>
      <c r="F67" s="461"/>
      <c r="G67" s="461"/>
      <c r="H67" s="461"/>
      <c r="I67" s="461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260"/>
      <c r="V67" s="313"/>
      <c r="W67" s="313"/>
      <c r="X67" s="313"/>
      <c r="Y67" s="313"/>
      <c r="Z67" s="314"/>
      <c r="AA67" s="11">
        <f t="shared" si="0"/>
        <v>0</v>
      </c>
    </row>
    <row r="68" spans="1:27" ht="14.7" customHeight="1" thickBot="1" x14ac:dyDescent="0.35">
      <c r="A68" s="213" t="s">
        <v>10</v>
      </c>
      <c r="B68" s="324" t="s">
        <v>12</v>
      </c>
      <c r="C68" s="324"/>
      <c r="D68" s="324"/>
      <c r="E68" s="324"/>
      <c r="F68" s="324" t="s">
        <v>24</v>
      </c>
      <c r="G68" s="324"/>
      <c r="H68" s="324"/>
      <c r="I68" s="324"/>
      <c r="J68" s="283"/>
      <c r="K68" s="216">
        <v>21.5</v>
      </c>
      <c r="L68" s="216">
        <v>22.5</v>
      </c>
      <c r="M68" s="216">
        <v>23.5</v>
      </c>
      <c r="N68" s="216">
        <v>24.5</v>
      </c>
      <c r="O68" s="216">
        <v>25.5</v>
      </c>
      <c r="P68" s="216">
        <v>26.5</v>
      </c>
      <c r="Q68" s="216">
        <v>27.5</v>
      </c>
      <c r="R68" s="216">
        <v>28.5</v>
      </c>
      <c r="S68" s="216">
        <v>29.5</v>
      </c>
      <c r="T68" s="290">
        <v>30.5</v>
      </c>
      <c r="U68" s="230"/>
      <c r="V68" s="280" t="s">
        <v>120</v>
      </c>
      <c r="W68" s="214" t="s">
        <v>119</v>
      </c>
      <c r="X68" s="214" t="s">
        <v>0</v>
      </c>
      <c r="Y68" s="214" t="s">
        <v>18</v>
      </c>
      <c r="Z68" s="215" t="s">
        <v>1</v>
      </c>
      <c r="AA68" s="11">
        <f t="shared" si="0"/>
        <v>0</v>
      </c>
    </row>
    <row r="69" spans="1:27" ht="13.95" customHeight="1" x14ac:dyDescent="0.3">
      <c r="A69" s="14" t="s">
        <v>39</v>
      </c>
      <c r="B69" s="423" t="s">
        <v>40</v>
      </c>
      <c r="C69" s="362"/>
      <c r="D69" s="362"/>
      <c r="E69" s="362"/>
      <c r="F69" s="362"/>
      <c r="G69" s="362"/>
      <c r="H69" s="362"/>
      <c r="I69" s="363"/>
      <c r="J69" s="402"/>
      <c r="K69" s="403"/>
      <c r="L69" s="404"/>
      <c r="M69" s="226"/>
      <c r="N69" s="226"/>
      <c r="O69" s="226"/>
      <c r="P69" s="226"/>
      <c r="Q69" s="226"/>
      <c r="R69" s="227"/>
      <c r="S69" s="228"/>
      <c r="T69" s="464"/>
      <c r="U69" s="19"/>
      <c r="V69" s="292">
        <v>119.95</v>
      </c>
      <c r="W69" s="229">
        <v>119.95</v>
      </c>
      <c r="X69" s="142" t="str">
        <f>IF(M69,M68,IF(N69,N68,IF(O69,O68,IF(P69,P68,IF(Q69,Q68,IF(R69,R68,IF(S69,S68,"")))))))</f>
        <v/>
      </c>
      <c r="Y69" s="143" t="str">
        <f>IF(SUM(M69:S69)&gt;0,SUM(M69:S69),"")</f>
        <v/>
      </c>
      <c r="Z69" s="144" t="str">
        <f>IFERROR(IF(Y69&lt;1,"",SUM(Y69*V69)),"")</f>
        <v/>
      </c>
      <c r="AA69" s="11">
        <f t="shared" si="0"/>
        <v>0</v>
      </c>
    </row>
    <row r="70" spans="1:27" ht="13.95" customHeight="1" x14ac:dyDescent="0.3">
      <c r="A70" s="22" t="s">
        <v>208</v>
      </c>
      <c r="B70" s="457">
        <v>150</v>
      </c>
      <c r="C70" s="323"/>
      <c r="D70" s="310" t="s">
        <v>27</v>
      </c>
      <c r="E70" s="312"/>
      <c r="F70" s="310" t="s">
        <v>33</v>
      </c>
      <c r="G70" s="311"/>
      <c r="H70" s="311"/>
      <c r="I70" s="312"/>
      <c r="J70" s="405"/>
      <c r="K70" s="406"/>
      <c r="L70" s="407"/>
      <c r="M70" s="222"/>
      <c r="N70" s="222"/>
      <c r="O70" s="222"/>
      <c r="P70" s="222"/>
      <c r="Q70" s="222"/>
      <c r="R70" s="222"/>
      <c r="S70" s="282"/>
      <c r="T70" s="465"/>
      <c r="U70" s="19"/>
      <c r="V70" s="289">
        <v>699.95</v>
      </c>
      <c r="W70" s="47">
        <v>799.95</v>
      </c>
      <c r="X70" s="155" t="str">
        <f>IF(M70,M68,IF(N70,N68,IF(O70,O68,IF(P70,P68,IF(Q70,Q68,IF(R70,R68,""))))))</f>
        <v/>
      </c>
      <c r="Y70" s="147" t="str">
        <f>IF(SUM(M70:R70)&gt;0,SUM(M70:R70),"")</f>
        <v/>
      </c>
      <c r="Z70" s="144" t="str">
        <f>IFERROR(IF(Y70&lt;1,"",SUM(Y70*V70)),"")</f>
        <v/>
      </c>
      <c r="AA70" s="11">
        <f t="shared" si="0"/>
        <v>0</v>
      </c>
    </row>
    <row r="71" spans="1:27" ht="13.95" customHeight="1" x14ac:dyDescent="0.3">
      <c r="A71" s="22" t="s">
        <v>209</v>
      </c>
      <c r="B71" s="457">
        <v>140</v>
      </c>
      <c r="C71" s="323"/>
      <c r="D71" s="310" t="s">
        <v>26</v>
      </c>
      <c r="E71" s="312"/>
      <c r="F71" s="310" t="s">
        <v>33</v>
      </c>
      <c r="G71" s="311"/>
      <c r="H71" s="311"/>
      <c r="I71" s="312"/>
      <c r="J71" s="405"/>
      <c r="K71" s="407"/>
      <c r="L71" s="222"/>
      <c r="M71" s="224"/>
      <c r="N71" s="222"/>
      <c r="O71" s="222"/>
      <c r="P71" s="222"/>
      <c r="Q71" s="222"/>
      <c r="R71" s="223"/>
      <c r="S71" s="225"/>
      <c r="T71" s="465"/>
      <c r="U71" s="19"/>
      <c r="V71" s="289">
        <v>699.95</v>
      </c>
      <c r="W71" s="47">
        <v>799.95</v>
      </c>
      <c r="X71" s="155" t="str">
        <f>IF(L71,L68,IF(M71,M68,IF(N71,N68,IF(O71,O68,IF(P71,P68,IF(Q71,Q68,IF(R71,R68,IF(S71,S68,""))))))))</f>
        <v/>
      </c>
      <c r="Y71" s="147" t="str">
        <f>IF(SUM(L71:S71)&gt;0,SUM(L71:S71),"")</f>
        <v/>
      </c>
      <c r="Z71" s="144" t="str">
        <f>IFERROR(IF(Y71&lt;1,"",SUM(Y71*V71)),"")</f>
        <v/>
      </c>
      <c r="AA71" s="11">
        <f t="shared" si="0"/>
        <v>0</v>
      </c>
    </row>
    <row r="72" spans="1:27" ht="13.95" customHeight="1" x14ac:dyDescent="0.3">
      <c r="A72" s="22" t="s">
        <v>210</v>
      </c>
      <c r="B72" s="457">
        <v>130</v>
      </c>
      <c r="C72" s="323"/>
      <c r="D72" s="310" t="s">
        <v>25</v>
      </c>
      <c r="E72" s="312"/>
      <c r="F72" s="310" t="s">
        <v>33</v>
      </c>
      <c r="G72" s="311"/>
      <c r="H72" s="311"/>
      <c r="I72" s="312"/>
      <c r="J72" s="405"/>
      <c r="K72" s="407"/>
      <c r="L72" s="222"/>
      <c r="M72" s="224"/>
      <c r="N72" s="222"/>
      <c r="O72" s="222"/>
      <c r="P72" s="222"/>
      <c r="Q72" s="222"/>
      <c r="R72" s="223"/>
      <c r="S72" s="225"/>
      <c r="T72" s="465"/>
      <c r="U72" s="19"/>
      <c r="V72" s="289">
        <v>699.95</v>
      </c>
      <c r="W72" s="47">
        <v>799.95</v>
      </c>
      <c r="X72" s="155" t="str">
        <f>IF(L72,L68,IF(M72,M68,IF(N72,N68,IF(O72,O68,IF(P72,P68,IF(Q72,Q68,IF(R72,R68,IF(S72,S68,""))))))))</f>
        <v/>
      </c>
      <c r="Y72" s="147" t="str">
        <f>IF(SUM(L72:S72)&gt;0,SUM(L72:S72),"")</f>
        <v/>
      </c>
      <c r="Z72" s="144" t="str">
        <f t="shared" ref="Z72:Z83" si="3">IFERROR(IF(Y72&lt;1,"",SUM(Y72*V72)),"")</f>
        <v/>
      </c>
      <c r="AA72" s="11">
        <f t="shared" si="0"/>
        <v>0</v>
      </c>
    </row>
    <row r="73" spans="1:27" ht="13.95" customHeight="1" x14ac:dyDescent="0.3">
      <c r="A73" s="22" t="s">
        <v>211</v>
      </c>
      <c r="B73" s="310">
        <v>130</v>
      </c>
      <c r="C73" s="323"/>
      <c r="D73" s="457" t="s">
        <v>28</v>
      </c>
      <c r="E73" s="462"/>
      <c r="F73" s="310" t="s">
        <v>33</v>
      </c>
      <c r="G73" s="311"/>
      <c r="H73" s="311"/>
      <c r="I73" s="312"/>
      <c r="J73" s="405"/>
      <c r="K73" s="407"/>
      <c r="L73" s="222"/>
      <c r="M73" s="224"/>
      <c r="N73" s="222"/>
      <c r="O73" s="222"/>
      <c r="P73" s="222"/>
      <c r="Q73" s="222"/>
      <c r="R73" s="222"/>
      <c r="S73" s="467"/>
      <c r="T73" s="465"/>
      <c r="U73" s="19"/>
      <c r="V73" s="289">
        <v>699.95</v>
      </c>
      <c r="W73" s="47">
        <v>799.95</v>
      </c>
      <c r="X73" s="155" t="str">
        <f>IF(L73,L68,IF(M73,M68,IF(N73,N68,IF(O73,O68,IF(P73,P68,IF(Q73,Q68,IF(R73,R68,"")))))))</f>
        <v/>
      </c>
      <c r="Y73" s="147" t="str">
        <f>IF(SUM(L73:R73)&gt;0,SUM(L73:R73),"")</f>
        <v/>
      </c>
      <c r="Z73" s="144" t="str">
        <f t="shared" si="3"/>
        <v/>
      </c>
      <c r="AA73" s="11">
        <f t="shared" si="0"/>
        <v>0</v>
      </c>
    </row>
    <row r="74" spans="1:27" ht="13.95" customHeight="1" x14ac:dyDescent="0.3">
      <c r="A74" s="22" t="s">
        <v>212</v>
      </c>
      <c r="B74" s="310">
        <v>120</v>
      </c>
      <c r="C74" s="323"/>
      <c r="D74" s="457" t="s">
        <v>29</v>
      </c>
      <c r="E74" s="462"/>
      <c r="F74" s="310" t="s">
        <v>33</v>
      </c>
      <c r="G74" s="311"/>
      <c r="H74" s="311"/>
      <c r="I74" s="312"/>
      <c r="J74" s="405"/>
      <c r="K74" s="407"/>
      <c r="L74" s="222"/>
      <c r="M74" s="224"/>
      <c r="N74" s="222"/>
      <c r="O74" s="222"/>
      <c r="P74" s="222"/>
      <c r="Q74" s="222"/>
      <c r="R74" s="222"/>
      <c r="S74" s="405"/>
      <c r="T74" s="465"/>
      <c r="U74" s="19"/>
      <c r="V74" s="289">
        <v>699.95</v>
      </c>
      <c r="W74" s="47">
        <v>799.95</v>
      </c>
      <c r="X74" s="155" t="str">
        <f>IF(L74,L68,IF(M74,M68,IF(N74,N68,IF(O74,O68,IF(P74,P68,IF(Q74,Q68,IF(R74,R68,"")))))))</f>
        <v/>
      </c>
      <c r="Y74" s="147" t="str">
        <f>IF(SUM(L74:R74)&gt;0,SUM(L74:R74),"")</f>
        <v/>
      </c>
      <c r="Z74" s="144" t="str">
        <f t="shared" si="3"/>
        <v/>
      </c>
      <c r="AA74" s="11">
        <f t="shared" si="0"/>
        <v>0</v>
      </c>
    </row>
    <row r="75" spans="1:27" s="12" customFormat="1" ht="13.95" customHeight="1" x14ac:dyDescent="0.3">
      <c r="A75" s="22" t="s">
        <v>213</v>
      </c>
      <c r="B75" s="270">
        <v>110</v>
      </c>
      <c r="C75" s="271"/>
      <c r="D75" s="435" t="s">
        <v>214</v>
      </c>
      <c r="E75" s="435"/>
      <c r="F75" s="310" t="s">
        <v>33</v>
      </c>
      <c r="G75" s="311"/>
      <c r="H75" s="311"/>
      <c r="I75" s="312"/>
      <c r="J75" s="405"/>
      <c r="K75" s="407"/>
      <c r="L75" s="222"/>
      <c r="M75" s="224"/>
      <c r="N75" s="222"/>
      <c r="O75" s="222"/>
      <c r="P75" s="222"/>
      <c r="Q75" s="222"/>
      <c r="R75" s="222"/>
      <c r="S75" s="408"/>
      <c r="T75" s="466"/>
      <c r="U75" s="88"/>
      <c r="V75" s="289">
        <v>599.99</v>
      </c>
      <c r="W75" s="47">
        <v>699.95</v>
      </c>
      <c r="X75" s="155" t="str">
        <f>IF(L75,L68,IF(M75,M68,IF(N75,N68,IF(O75,O68,IF(P75,P68,IF(Q75,Q68,IF(R75,R68,"")))))))</f>
        <v/>
      </c>
      <c r="Y75" s="147" t="str">
        <f>IF(SUM(L75:R75)&gt;0,SUM(L75:R75),"")</f>
        <v/>
      </c>
      <c r="Z75" s="144" t="str">
        <f t="shared" ref="Z75:Z82" si="4">IFERROR(IF(Y75&lt;1,"",SUM(Y75*V75)),"")</f>
        <v/>
      </c>
      <c r="AA75" s="11">
        <f t="shared" si="0"/>
        <v>0</v>
      </c>
    </row>
    <row r="76" spans="1:27" s="12" customFormat="1" ht="13.95" customHeight="1" x14ac:dyDescent="0.3">
      <c r="A76" s="279" t="s">
        <v>239</v>
      </c>
      <c r="B76" s="278">
        <v>130</v>
      </c>
      <c r="C76" s="281"/>
      <c r="D76" s="457" t="s">
        <v>240</v>
      </c>
      <c r="E76" s="463"/>
      <c r="F76" s="463"/>
      <c r="G76" s="463"/>
      <c r="H76" s="463"/>
      <c r="I76" s="462"/>
      <c r="J76" s="405"/>
      <c r="K76" s="407"/>
      <c r="L76" s="222"/>
      <c r="M76" s="224"/>
      <c r="N76" s="222"/>
      <c r="O76" s="222"/>
      <c r="P76" s="222"/>
      <c r="Q76" s="222"/>
      <c r="R76" s="222"/>
      <c r="S76" s="225"/>
      <c r="T76" s="291"/>
      <c r="U76" s="88"/>
      <c r="V76" s="289">
        <v>649.95000000000005</v>
      </c>
      <c r="W76" s="47">
        <v>749.95</v>
      </c>
      <c r="X76" s="155" t="str">
        <f>IF(L76,L68,IF(M76,M68,IF(N76,N68,IF(O76,O68,IF(P76,P68,IF(Q76,Q68,IF(R76,R68,IF(S76,S68,IF(T76,T68,"")))))))))</f>
        <v/>
      </c>
      <c r="Y76" s="147" t="str">
        <f>IF(SUM(L76:T76)&gt;0,SUM(L76:T76),"")</f>
        <v/>
      </c>
      <c r="Z76" s="144" t="str">
        <f t="shared" si="4"/>
        <v/>
      </c>
      <c r="AA76" s="11"/>
    </row>
    <row r="77" spans="1:27" s="12" customFormat="1" ht="13.95" customHeight="1" x14ac:dyDescent="0.3">
      <c r="A77" s="279" t="s">
        <v>241</v>
      </c>
      <c r="B77" s="278">
        <v>130</v>
      </c>
      <c r="C77" s="281"/>
      <c r="D77" s="457" t="s">
        <v>242</v>
      </c>
      <c r="E77" s="463"/>
      <c r="F77" s="463"/>
      <c r="G77" s="463"/>
      <c r="H77" s="463"/>
      <c r="I77" s="462"/>
      <c r="J77" s="405"/>
      <c r="K77" s="407"/>
      <c r="L77" s="222"/>
      <c r="M77" s="224"/>
      <c r="N77" s="222"/>
      <c r="O77" s="222"/>
      <c r="P77" s="222"/>
      <c r="Q77" s="222"/>
      <c r="R77" s="222"/>
      <c r="S77" s="225"/>
      <c r="T77" s="291"/>
      <c r="U77" s="88"/>
      <c r="V77" s="289">
        <v>649.95000000000005</v>
      </c>
      <c r="W77" s="47">
        <v>749.95</v>
      </c>
      <c r="X77" s="155" t="str">
        <f>IF(L77,L68,IF(M77,M68,IF(N77,N68,IF(O77,O68,IF(P77,P68,IF(Q77,Q68,IF(R77,R68,IF(S77,S68,IF(T77,T68,"")))))))))</f>
        <v/>
      </c>
      <c r="Y77" s="147" t="str">
        <f>IF(SUM(L77:T77)&gt;0,SUM(L77:T77),"")</f>
        <v/>
      </c>
      <c r="Z77" s="144" t="str">
        <f t="shared" si="4"/>
        <v/>
      </c>
      <c r="AA77" s="11"/>
    </row>
    <row r="78" spans="1:27" s="12" customFormat="1" ht="13.95" customHeight="1" x14ac:dyDescent="0.3">
      <c r="A78" s="279" t="s">
        <v>243</v>
      </c>
      <c r="B78" s="278">
        <v>120</v>
      </c>
      <c r="C78" s="281"/>
      <c r="D78" s="457" t="s">
        <v>245</v>
      </c>
      <c r="E78" s="463"/>
      <c r="F78" s="463"/>
      <c r="G78" s="463"/>
      <c r="H78" s="463"/>
      <c r="I78" s="462"/>
      <c r="J78" s="405"/>
      <c r="K78" s="407"/>
      <c r="L78" s="222"/>
      <c r="M78" s="224"/>
      <c r="N78" s="222"/>
      <c r="O78" s="222"/>
      <c r="P78" s="222"/>
      <c r="Q78" s="222"/>
      <c r="R78" s="222"/>
      <c r="S78" s="468"/>
      <c r="T78" s="469"/>
      <c r="U78" s="88"/>
      <c r="V78" s="289">
        <v>509.95</v>
      </c>
      <c r="W78" s="47">
        <v>599.95000000000005</v>
      </c>
      <c r="X78" s="155" t="str">
        <f>IF(L78,L68,IF(M78,M68,IF(N78,N68,IF(O78,O68,IF(P78,P68,IF(Q78,Q68,IF(R78,R68,"")))))))</f>
        <v/>
      </c>
      <c r="Y78" s="147" t="str">
        <f>IF(SUM(L78:R78)&gt;0,SUM(L78:R78),"")</f>
        <v/>
      </c>
      <c r="Z78" s="144" t="str">
        <f t="shared" si="4"/>
        <v/>
      </c>
      <c r="AA78" s="11"/>
    </row>
    <row r="79" spans="1:27" s="12" customFormat="1" ht="13.95" customHeight="1" x14ac:dyDescent="0.3">
      <c r="A79" s="279" t="s">
        <v>244</v>
      </c>
      <c r="B79" s="278">
        <v>120</v>
      </c>
      <c r="C79" s="281"/>
      <c r="D79" s="457" t="s">
        <v>246</v>
      </c>
      <c r="E79" s="463"/>
      <c r="F79" s="463"/>
      <c r="G79" s="463"/>
      <c r="H79" s="463"/>
      <c r="I79" s="462"/>
      <c r="J79" s="405"/>
      <c r="K79" s="407"/>
      <c r="L79" s="222"/>
      <c r="M79" s="224"/>
      <c r="N79" s="222"/>
      <c r="O79" s="222"/>
      <c r="P79" s="222"/>
      <c r="Q79" s="222"/>
      <c r="R79" s="222"/>
      <c r="S79" s="225"/>
      <c r="T79" s="291"/>
      <c r="U79" s="88"/>
      <c r="V79" s="289">
        <v>535.95000000000005</v>
      </c>
      <c r="W79" s="47">
        <v>649.95000000000005</v>
      </c>
      <c r="X79" s="155" t="str">
        <f>IF(L79,L68,IF(M79,M68,IF(N79,N68,IF(O79,O68,IF(P79,P68,IF(Q79,Q68,IF(R79,R68,IF(S79,S68,IF(T79,T68,"")))))))))</f>
        <v/>
      </c>
      <c r="Y79" s="147" t="str">
        <f>IF(SUM(L79:T79)&gt;0,SUM(L79:T79),"")</f>
        <v/>
      </c>
      <c r="Z79" s="144" t="str">
        <f t="shared" si="4"/>
        <v/>
      </c>
      <c r="AA79" s="11"/>
    </row>
    <row r="80" spans="1:27" ht="13.95" customHeight="1" x14ac:dyDescent="0.3">
      <c r="A80" s="22" t="s">
        <v>35</v>
      </c>
      <c r="B80" s="310">
        <v>110</v>
      </c>
      <c r="C80" s="323"/>
      <c r="D80" s="310" t="s">
        <v>67</v>
      </c>
      <c r="E80" s="311"/>
      <c r="F80" s="311"/>
      <c r="G80" s="311"/>
      <c r="H80" s="311"/>
      <c r="I80" s="312"/>
      <c r="J80" s="458"/>
      <c r="K80" s="222"/>
      <c r="L80" s="222"/>
      <c r="M80" s="224"/>
      <c r="N80" s="222"/>
      <c r="O80" s="222"/>
      <c r="P80" s="222"/>
      <c r="Q80" s="222"/>
      <c r="R80" s="222"/>
      <c r="S80" s="467"/>
      <c r="T80" s="481"/>
      <c r="U80" s="18"/>
      <c r="V80" s="289">
        <v>499.95</v>
      </c>
      <c r="W80" s="28">
        <v>549.95000000000005</v>
      </c>
      <c r="X80" s="155" t="str">
        <f>IF(K80,K68,IF(L80,L68,IF(M80,M68,IF(N80,N68,IF(O80,O68,IF(P80,P68,IF(Q80,Q68,IF(R80,R68,""))))))))</f>
        <v/>
      </c>
      <c r="Y80" s="147" t="str">
        <f>IF(SUM(K80:R80)&gt;0,SUM(K80:R80),"")</f>
        <v/>
      </c>
      <c r="Z80" s="144" t="str">
        <f t="shared" si="4"/>
        <v/>
      </c>
      <c r="AA80" s="11">
        <f t="shared" si="0"/>
        <v>0</v>
      </c>
    </row>
    <row r="81" spans="1:27" ht="13.95" customHeight="1" x14ac:dyDescent="0.3">
      <c r="A81" s="22" t="s">
        <v>36</v>
      </c>
      <c r="B81" s="310">
        <v>90</v>
      </c>
      <c r="C81" s="323"/>
      <c r="D81" s="310" t="s">
        <v>68</v>
      </c>
      <c r="E81" s="311"/>
      <c r="F81" s="311"/>
      <c r="G81" s="311"/>
      <c r="H81" s="311"/>
      <c r="I81" s="312"/>
      <c r="J81" s="458"/>
      <c r="K81" s="222"/>
      <c r="L81" s="222"/>
      <c r="M81" s="224"/>
      <c r="N81" s="222"/>
      <c r="O81" s="222"/>
      <c r="P81" s="222"/>
      <c r="Q81" s="222"/>
      <c r="R81" s="222"/>
      <c r="S81" s="405"/>
      <c r="T81" s="406"/>
      <c r="U81" s="18"/>
      <c r="V81" s="289">
        <v>429.95</v>
      </c>
      <c r="W81" s="28">
        <v>499.95</v>
      </c>
      <c r="X81" s="155" t="str">
        <f>IF(K81,K68,IF(L81,L68,IF(M81,M68,IF(N81,N68,IF(O81,O68,IF(P81,P68,IF(Q81,Q68,IF(R81,R68,""))))))))</f>
        <v/>
      </c>
      <c r="Y81" s="147" t="str">
        <f>IF(SUM(K81:R81)&gt;0,SUM(K81:R81),"")</f>
        <v/>
      </c>
      <c r="Z81" s="144" t="str">
        <f t="shared" si="4"/>
        <v/>
      </c>
      <c r="AA81" s="11">
        <f t="shared" si="0"/>
        <v>0</v>
      </c>
    </row>
    <row r="82" spans="1:27" ht="13.95" customHeight="1" x14ac:dyDescent="0.3">
      <c r="A82" s="22" t="s">
        <v>37</v>
      </c>
      <c r="B82" s="310">
        <v>70</v>
      </c>
      <c r="C82" s="323"/>
      <c r="D82" s="310" t="s">
        <v>69</v>
      </c>
      <c r="E82" s="311"/>
      <c r="F82" s="311"/>
      <c r="G82" s="311"/>
      <c r="H82" s="311"/>
      <c r="I82" s="312"/>
      <c r="J82" s="459"/>
      <c r="K82" s="222"/>
      <c r="L82" s="222"/>
      <c r="M82" s="224"/>
      <c r="N82" s="222"/>
      <c r="O82" s="222"/>
      <c r="P82" s="222"/>
      <c r="Q82" s="222"/>
      <c r="R82" s="222"/>
      <c r="S82" s="405"/>
      <c r="T82" s="406"/>
      <c r="U82" s="18"/>
      <c r="V82" s="289">
        <v>329.95</v>
      </c>
      <c r="W82" s="28">
        <v>399.95</v>
      </c>
      <c r="X82" s="155" t="str">
        <f>IF(K82,K68,IF(L82,L68,IF(M82,M68,IF(N82,N68,IF(O82,O68,IF(P82,P68,IF(Q82,Q68,IF(R82,R68,""))))))))</f>
        <v/>
      </c>
      <c r="Y82" s="147" t="str">
        <f>IF(SUM(K82:R82)&gt;0,SUM(K82:R82),"")</f>
        <v/>
      </c>
      <c r="Z82" s="144" t="str">
        <f t="shared" si="4"/>
        <v/>
      </c>
      <c r="AA82" s="11">
        <f t="shared" si="0"/>
        <v>0</v>
      </c>
    </row>
    <row r="83" spans="1:27" ht="13.95" customHeight="1" x14ac:dyDescent="0.3">
      <c r="A83" s="6" t="s">
        <v>230</v>
      </c>
      <c r="B83" s="322" t="s">
        <v>30</v>
      </c>
      <c r="C83" s="323"/>
      <c r="D83" s="457" t="s">
        <v>100</v>
      </c>
      <c r="E83" s="463"/>
      <c r="F83" s="463"/>
      <c r="G83" s="463"/>
      <c r="H83" s="463"/>
      <c r="I83" s="462"/>
      <c r="J83" s="232" t="s">
        <v>54</v>
      </c>
      <c r="K83" s="309"/>
      <c r="L83" s="222"/>
      <c r="M83" s="224"/>
      <c r="N83" s="222"/>
      <c r="O83" s="222"/>
      <c r="P83" s="222"/>
      <c r="Q83" s="222"/>
      <c r="R83" s="222"/>
      <c r="S83" s="405"/>
      <c r="T83" s="406"/>
      <c r="U83" s="19"/>
      <c r="V83" s="293">
        <v>240</v>
      </c>
      <c r="W83" s="49">
        <v>240</v>
      </c>
      <c r="X83" s="155" t="str">
        <f>IF(L83,L68,IF(M83,M68,IF(N83,N68,IF(O83,O68,IF(P83,P68,IF(Q83,Q68,IF(R83,R68,"")))))))</f>
        <v/>
      </c>
      <c r="Y83" s="147" t="str">
        <f>IF(SUM(L83:R83)&gt;0,SUM(L83:R83),"")</f>
        <v/>
      </c>
      <c r="Z83" s="144" t="str">
        <f t="shared" si="3"/>
        <v/>
      </c>
      <c r="AA83" s="11">
        <f t="shared" si="0"/>
        <v>0</v>
      </c>
    </row>
    <row r="84" spans="1:27" ht="13.95" customHeight="1" x14ac:dyDescent="0.3">
      <c r="A84" s="23" t="s">
        <v>182</v>
      </c>
      <c r="B84" s="310" t="s">
        <v>32</v>
      </c>
      <c r="C84" s="323"/>
      <c r="D84" s="310" t="s">
        <v>34</v>
      </c>
      <c r="E84" s="311"/>
      <c r="F84" s="311"/>
      <c r="G84" s="311"/>
      <c r="H84" s="311"/>
      <c r="I84" s="311"/>
      <c r="J84" s="120"/>
      <c r="K84" s="405"/>
      <c r="L84" s="406"/>
      <c r="M84" s="406"/>
      <c r="N84" s="406"/>
      <c r="O84" s="406"/>
      <c r="P84" s="406"/>
      <c r="Q84" s="406"/>
      <c r="R84" s="406"/>
      <c r="S84" s="406"/>
      <c r="T84" s="407"/>
      <c r="U84" s="19"/>
      <c r="V84" s="294">
        <v>25</v>
      </c>
      <c r="W84" s="47">
        <v>34.950000000000003</v>
      </c>
      <c r="X84" s="155" t="str">
        <f>IF(J84,B84,"")</f>
        <v/>
      </c>
      <c r="Y84" s="147" t="str">
        <f>IF(J84,J84,"")</f>
        <v/>
      </c>
      <c r="Z84" s="144" t="str">
        <f>IFERROR(IF(Y84&lt;1,"",SUM(Y84*V84)),"")</f>
        <v/>
      </c>
      <c r="AA84" s="11">
        <f t="shared" si="0"/>
        <v>0</v>
      </c>
    </row>
    <row r="85" spans="1:27" ht="13.95" customHeight="1" x14ac:dyDescent="0.3">
      <c r="A85" s="23" t="s">
        <v>183</v>
      </c>
      <c r="B85" s="310" t="s">
        <v>31</v>
      </c>
      <c r="C85" s="323"/>
      <c r="D85" s="310" t="s">
        <v>34</v>
      </c>
      <c r="E85" s="311"/>
      <c r="F85" s="311"/>
      <c r="G85" s="311"/>
      <c r="H85" s="311"/>
      <c r="I85" s="311"/>
      <c r="J85" s="120"/>
      <c r="K85" s="408"/>
      <c r="L85" s="409"/>
      <c r="M85" s="409"/>
      <c r="N85" s="409"/>
      <c r="O85" s="409"/>
      <c r="P85" s="409"/>
      <c r="Q85" s="409"/>
      <c r="R85" s="409"/>
      <c r="S85" s="409"/>
      <c r="T85" s="410"/>
      <c r="U85" s="20"/>
      <c r="V85" s="294">
        <v>25</v>
      </c>
      <c r="W85" s="47">
        <v>34.950000000000003</v>
      </c>
      <c r="X85" s="155" t="str">
        <f>IF(J85,B85,"")</f>
        <v/>
      </c>
      <c r="Y85" s="147" t="str">
        <f>IF(J85,J85,"")</f>
        <v/>
      </c>
      <c r="Z85" s="144" t="str">
        <f>IFERROR(IF(Y85&lt;1,"",SUM(Y85*V85)),"")</f>
        <v/>
      </c>
      <c r="AA85" s="11">
        <f t="shared" si="0"/>
        <v>0</v>
      </c>
    </row>
    <row r="86" spans="1:27" ht="12.6" thickBot="1" x14ac:dyDescent="0.35">
      <c r="A86" s="315" t="s">
        <v>180</v>
      </c>
      <c r="B86" s="316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7"/>
      <c r="AA86" s="11">
        <f t="shared" si="0"/>
        <v>0</v>
      </c>
    </row>
    <row r="87" spans="1:27" ht="12.45" customHeight="1" thickBot="1" x14ac:dyDescent="0.35">
      <c r="A87" s="213" t="s">
        <v>10</v>
      </c>
      <c r="B87" s="324" t="s">
        <v>12</v>
      </c>
      <c r="C87" s="324"/>
      <c r="D87" s="324"/>
      <c r="E87" s="324"/>
      <c r="F87" s="324" t="s">
        <v>24</v>
      </c>
      <c r="G87" s="324"/>
      <c r="H87" s="324"/>
      <c r="I87" s="324"/>
      <c r="J87" s="249"/>
      <c r="K87" s="216">
        <v>19.5</v>
      </c>
      <c r="L87" s="216">
        <v>20.5</v>
      </c>
      <c r="M87" s="216">
        <v>21.5</v>
      </c>
      <c r="N87" s="216">
        <v>22.5</v>
      </c>
      <c r="O87" s="216">
        <v>23.5</v>
      </c>
      <c r="P87" s="216">
        <v>24.5</v>
      </c>
      <c r="Q87" s="216">
        <v>25.5</v>
      </c>
      <c r="R87" s="216">
        <v>26.5</v>
      </c>
      <c r="S87" s="221">
        <v>27.5</v>
      </c>
      <c r="T87" s="250"/>
      <c r="U87" s="233"/>
      <c r="V87" s="280" t="s">
        <v>120</v>
      </c>
      <c r="W87" s="214" t="s">
        <v>119</v>
      </c>
      <c r="X87" s="214" t="s">
        <v>0</v>
      </c>
      <c r="Y87" s="214" t="s">
        <v>18</v>
      </c>
      <c r="Z87" s="215" t="s">
        <v>1</v>
      </c>
      <c r="AA87" s="11">
        <f t="shared" si="0"/>
        <v>0</v>
      </c>
    </row>
    <row r="88" spans="1:27" ht="13.95" customHeight="1" x14ac:dyDescent="0.3">
      <c r="A88" s="14" t="s">
        <v>236</v>
      </c>
      <c r="B88" s="364">
        <v>65</v>
      </c>
      <c r="C88" s="365"/>
      <c r="D88" s="364" t="s">
        <v>4</v>
      </c>
      <c r="E88" s="366"/>
      <c r="F88" s="364" t="s">
        <v>38</v>
      </c>
      <c r="G88" s="517"/>
      <c r="H88" s="517"/>
      <c r="I88" s="366"/>
      <c r="J88" s="509"/>
      <c r="K88" s="234"/>
      <c r="L88" s="234"/>
      <c r="M88" s="234"/>
      <c r="N88" s="234"/>
      <c r="O88" s="234"/>
      <c r="P88" s="234"/>
      <c r="Q88" s="234"/>
      <c r="R88" s="234"/>
      <c r="S88" s="234"/>
      <c r="T88" s="403"/>
      <c r="U88" s="19"/>
      <c r="V88" s="261">
        <v>189.95</v>
      </c>
      <c r="W88" s="30">
        <v>229.95</v>
      </c>
      <c r="X88" s="142" t="str">
        <f>IF(K88,K87,IF(L88,L87,IF(M88,M87,IF(N88,N87,IF(O88,O87,IF(P88,P87,IF(Q88,Q87,IF(R88,R87,IF(S88,S87,"")))))))))</f>
        <v/>
      </c>
      <c r="Y88" s="143" t="str">
        <f>IF(SUM(K88:S88)&gt;0,SUM(K88:S88),"")</f>
        <v/>
      </c>
      <c r="Z88" s="144" t="str">
        <f>IFERROR(IF(Y88&lt;1,"",SUM(Y88*V88)),"")</f>
        <v/>
      </c>
      <c r="AA88" s="11">
        <f t="shared" si="0"/>
        <v>0</v>
      </c>
    </row>
    <row r="89" spans="1:27" s="12" customFormat="1" ht="13.95" customHeight="1" thickBot="1" x14ac:dyDescent="0.35">
      <c r="A89" s="14" t="s">
        <v>237</v>
      </c>
      <c r="B89" s="310">
        <v>60</v>
      </c>
      <c r="C89" s="323"/>
      <c r="D89" s="310" t="s">
        <v>4</v>
      </c>
      <c r="E89" s="312"/>
      <c r="F89" s="310" t="s">
        <v>178</v>
      </c>
      <c r="G89" s="311"/>
      <c r="H89" s="311"/>
      <c r="I89" s="312"/>
      <c r="J89" s="510"/>
      <c r="K89" s="141"/>
      <c r="L89" s="141"/>
      <c r="M89" s="141"/>
      <c r="N89" s="141"/>
      <c r="O89" s="141"/>
      <c r="P89" s="141"/>
      <c r="Q89" s="141"/>
      <c r="R89" s="141"/>
      <c r="S89" s="247"/>
      <c r="T89" s="511"/>
      <c r="U89" s="88"/>
      <c r="V89" s="261">
        <v>169.95</v>
      </c>
      <c r="W89" s="30">
        <v>199.95</v>
      </c>
      <c r="X89" s="142" t="str">
        <f>IF(K89,K87,IF(L89,L87,IF(M89,M87,IF(N89,N87,IF(O89,O87,IF(P89,P87,IF(Q89,Q87,IF(R89,R87,""))))))))</f>
        <v/>
      </c>
      <c r="Y89" s="143" t="str">
        <f>IF(SUM(K89:R89)&gt;0,SUM(K89:R89),"")</f>
        <v/>
      </c>
      <c r="Z89" s="144" t="str">
        <f>IFERROR(IF(Y89&lt;1,"",SUM(Y89*V89)),"")</f>
        <v/>
      </c>
      <c r="AA89" s="11">
        <f t="shared" si="0"/>
        <v>0</v>
      </c>
    </row>
    <row r="90" spans="1:27" s="12" customFormat="1" ht="12.45" customHeight="1" thickBot="1" x14ac:dyDescent="0.35">
      <c r="A90" s="213" t="s">
        <v>10</v>
      </c>
      <c r="B90" s="324" t="s">
        <v>12</v>
      </c>
      <c r="C90" s="324"/>
      <c r="D90" s="324"/>
      <c r="E90" s="324"/>
      <c r="F90" s="324" t="s">
        <v>24</v>
      </c>
      <c r="G90" s="324"/>
      <c r="H90" s="324"/>
      <c r="I90" s="324"/>
      <c r="J90" s="249"/>
      <c r="K90" s="216">
        <v>17.5</v>
      </c>
      <c r="L90" s="216">
        <v>18.5</v>
      </c>
      <c r="M90" s="216">
        <v>19.5</v>
      </c>
      <c r="N90" s="216">
        <v>20.5</v>
      </c>
      <c r="O90" s="216">
        <v>21.5</v>
      </c>
      <c r="P90" s="251"/>
      <c r="Q90" s="252"/>
      <c r="R90" s="252"/>
      <c r="S90" s="252"/>
      <c r="T90" s="253"/>
      <c r="U90" s="88"/>
      <c r="V90" s="280" t="s">
        <v>120</v>
      </c>
      <c r="W90" s="214" t="s">
        <v>119</v>
      </c>
      <c r="X90" s="214" t="s">
        <v>0</v>
      </c>
      <c r="Y90" s="214" t="s">
        <v>18</v>
      </c>
      <c r="Z90" s="215" t="s">
        <v>1</v>
      </c>
      <c r="AA90" s="11">
        <f t="shared" si="0"/>
        <v>0</v>
      </c>
    </row>
    <row r="91" spans="1:27" s="12" customFormat="1" ht="13.95" customHeight="1" x14ac:dyDescent="0.3">
      <c r="A91" s="14" t="s">
        <v>238</v>
      </c>
      <c r="B91" s="310">
        <v>50</v>
      </c>
      <c r="C91" s="323"/>
      <c r="D91" s="310" t="s">
        <v>4</v>
      </c>
      <c r="E91" s="312"/>
      <c r="F91" s="310" t="s">
        <v>179</v>
      </c>
      <c r="G91" s="311"/>
      <c r="H91" s="311"/>
      <c r="I91" s="312"/>
      <c r="J91" s="246"/>
      <c r="K91" s="248"/>
      <c r="L91" s="248"/>
      <c r="M91" s="248"/>
      <c r="N91" s="248"/>
      <c r="O91" s="248"/>
      <c r="P91" s="512"/>
      <c r="Q91" s="513"/>
      <c r="R91" s="513"/>
      <c r="S91" s="513"/>
      <c r="T91" s="513"/>
      <c r="U91" s="88"/>
      <c r="V91" s="261">
        <v>149.94999999999999</v>
      </c>
      <c r="W91" s="30">
        <v>179.95</v>
      </c>
      <c r="X91" s="142" t="str">
        <f>IF(K91,K90,IF(L91,L90,IF(M91,M90,IF(N91,N90,IF(O91,O90,"")))))</f>
        <v/>
      </c>
      <c r="Y91" s="143" t="str">
        <f>IF(SUM(K91:O91)&gt;0,SUM(K91:O91),"")</f>
        <v/>
      </c>
      <c r="Z91" s="144" t="str">
        <f>IFERROR(IF(Y91&lt;1,"",SUM(Y91*V91)),"")</f>
        <v/>
      </c>
      <c r="AA91" s="11">
        <f t="shared" ref="AA91:AA115" si="5">IFERROR(SUM(W91*Y91)-Z91,)</f>
        <v>0</v>
      </c>
    </row>
    <row r="92" spans="1:27" ht="12.45" customHeight="1" thickBot="1" x14ac:dyDescent="0.35">
      <c r="A92" s="315" t="s">
        <v>181</v>
      </c>
      <c r="B92" s="316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7"/>
      <c r="AA92" s="11">
        <f t="shared" si="5"/>
        <v>0</v>
      </c>
    </row>
    <row r="93" spans="1:27" ht="12" customHeight="1" thickBot="1" x14ac:dyDescent="0.35">
      <c r="A93" s="213" t="s">
        <v>10</v>
      </c>
      <c r="B93" s="324" t="s">
        <v>24</v>
      </c>
      <c r="C93" s="324"/>
      <c r="D93" s="324"/>
      <c r="E93" s="324"/>
      <c r="F93" s="324"/>
      <c r="G93" s="324"/>
      <c r="H93" s="324" t="s">
        <v>79</v>
      </c>
      <c r="I93" s="324"/>
      <c r="J93" s="324"/>
      <c r="K93" s="324" t="s">
        <v>87</v>
      </c>
      <c r="L93" s="324"/>
      <c r="M93" s="214" t="s">
        <v>54</v>
      </c>
      <c r="N93" s="518"/>
      <c r="O93" s="518"/>
      <c r="P93" s="518"/>
      <c r="Q93" s="518"/>
      <c r="R93" s="518"/>
      <c r="S93" s="518"/>
      <c r="T93" s="518"/>
      <c r="U93" s="233"/>
      <c r="V93" s="280" t="s">
        <v>120</v>
      </c>
      <c r="W93" s="214" t="s">
        <v>119</v>
      </c>
      <c r="X93" s="235"/>
      <c r="Y93" s="214" t="s">
        <v>18</v>
      </c>
      <c r="Z93" s="215" t="s">
        <v>1</v>
      </c>
      <c r="AA93" s="11">
        <f t="shared" si="5"/>
        <v>0</v>
      </c>
    </row>
    <row r="94" spans="1:27" ht="13.95" customHeight="1" x14ac:dyDescent="0.3">
      <c r="A94" s="9" t="s">
        <v>74</v>
      </c>
      <c r="B94" s="322" t="s">
        <v>84</v>
      </c>
      <c r="C94" s="335"/>
      <c r="D94" s="335"/>
      <c r="E94" s="335"/>
      <c r="F94" s="335"/>
      <c r="G94" s="336"/>
      <c r="H94" s="322" t="s">
        <v>88</v>
      </c>
      <c r="I94" s="335"/>
      <c r="J94" s="336"/>
      <c r="K94" s="515" t="s">
        <v>215</v>
      </c>
      <c r="L94" s="516"/>
      <c r="M94" s="234"/>
      <c r="N94" s="403"/>
      <c r="O94" s="403"/>
      <c r="P94" s="403"/>
      <c r="Q94" s="403"/>
      <c r="R94" s="403"/>
      <c r="S94" s="403"/>
      <c r="T94" s="403"/>
      <c r="U94" s="18"/>
      <c r="V94" s="261">
        <v>279.95</v>
      </c>
      <c r="W94" s="30">
        <v>279.95</v>
      </c>
      <c r="X94" s="505"/>
      <c r="Y94" s="143" t="str">
        <f t="shared" ref="Y94:Y96" si="6">IF(SUM(M94)&gt;0,SUM(M94),"")</f>
        <v/>
      </c>
      <c r="Z94" s="144" t="str">
        <f t="shared" ref="Z94:Z102" si="7">IFERROR(IF(Y94&lt;1,"",SUM(Y94*V94)),"")</f>
        <v/>
      </c>
      <c r="AA94" s="11">
        <f t="shared" si="5"/>
        <v>0</v>
      </c>
    </row>
    <row r="95" spans="1:27" ht="13.95" customHeight="1" x14ac:dyDescent="0.3">
      <c r="A95" s="9" t="s">
        <v>75</v>
      </c>
      <c r="B95" s="321" t="s">
        <v>85</v>
      </c>
      <c r="C95" s="321"/>
      <c r="D95" s="321"/>
      <c r="E95" s="321"/>
      <c r="F95" s="321"/>
      <c r="G95" s="321"/>
      <c r="H95" s="322" t="s">
        <v>88</v>
      </c>
      <c r="I95" s="335"/>
      <c r="J95" s="336"/>
      <c r="K95" s="321" t="s">
        <v>89</v>
      </c>
      <c r="L95" s="322"/>
      <c r="M95" s="120"/>
      <c r="N95" s="406"/>
      <c r="O95" s="406"/>
      <c r="P95" s="406"/>
      <c r="Q95" s="406"/>
      <c r="R95" s="406"/>
      <c r="S95" s="406"/>
      <c r="T95" s="406"/>
      <c r="U95" s="18"/>
      <c r="V95" s="261">
        <v>179.95</v>
      </c>
      <c r="W95" s="50">
        <v>179.95</v>
      </c>
      <c r="X95" s="458"/>
      <c r="Y95" s="147" t="str">
        <f t="shared" si="6"/>
        <v/>
      </c>
      <c r="Z95" s="144" t="str">
        <f t="shared" si="7"/>
        <v/>
      </c>
      <c r="AA95" s="11">
        <f t="shared" si="5"/>
        <v>0</v>
      </c>
    </row>
    <row r="96" spans="1:27" ht="13.95" customHeight="1" x14ac:dyDescent="0.3">
      <c r="A96" s="9" t="s">
        <v>76</v>
      </c>
      <c r="B96" s="321" t="s">
        <v>136</v>
      </c>
      <c r="C96" s="321"/>
      <c r="D96" s="321"/>
      <c r="E96" s="321"/>
      <c r="F96" s="321"/>
      <c r="G96" s="321"/>
      <c r="H96" s="322" t="s">
        <v>88</v>
      </c>
      <c r="I96" s="335"/>
      <c r="J96" s="336"/>
      <c r="K96" s="321" t="s">
        <v>90</v>
      </c>
      <c r="L96" s="322"/>
      <c r="M96" s="120"/>
      <c r="N96" s="406"/>
      <c r="O96" s="406"/>
      <c r="P96" s="406"/>
      <c r="Q96" s="406"/>
      <c r="R96" s="406"/>
      <c r="S96" s="406"/>
      <c r="T96" s="406"/>
      <c r="U96" s="18"/>
      <c r="V96" s="261">
        <v>279.95</v>
      </c>
      <c r="W96" s="50">
        <v>279.95</v>
      </c>
      <c r="X96" s="458"/>
      <c r="Y96" s="147" t="str">
        <f t="shared" si="6"/>
        <v/>
      </c>
      <c r="Z96" s="144" t="str">
        <f t="shared" si="7"/>
        <v/>
      </c>
      <c r="AA96" s="11">
        <f t="shared" si="5"/>
        <v>0</v>
      </c>
    </row>
    <row r="97" spans="1:27" ht="13.95" customHeight="1" x14ac:dyDescent="0.3">
      <c r="A97" s="9" t="s">
        <v>77</v>
      </c>
      <c r="B97" s="321" t="s">
        <v>86</v>
      </c>
      <c r="C97" s="321"/>
      <c r="D97" s="321"/>
      <c r="E97" s="321"/>
      <c r="F97" s="321"/>
      <c r="G97" s="321"/>
      <c r="H97" s="322" t="s">
        <v>88</v>
      </c>
      <c r="I97" s="335"/>
      <c r="J97" s="336"/>
      <c r="K97" s="321" t="s">
        <v>90</v>
      </c>
      <c r="L97" s="322"/>
      <c r="M97" s="120"/>
      <c r="N97" s="406"/>
      <c r="O97" s="406"/>
      <c r="P97" s="406"/>
      <c r="Q97" s="406"/>
      <c r="R97" s="406"/>
      <c r="S97" s="406"/>
      <c r="T97" s="406"/>
      <c r="U97" s="18"/>
      <c r="V97" s="261">
        <v>109.95</v>
      </c>
      <c r="W97" s="50">
        <v>109.95</v>
      </c>
      <c r="X97" s="458"/>
      <c r="Y97" s="147" t="str">
        <f>IF(SUM(M97)&gt;0,SUM(M97),"")</f>
        <v/>
      </c>
      <c r="Z97" s="144" t="str">
        <f t="shared" si="7"/>
        <v/>
      </c>
      <c r="AA97" s="11">
        <f t="shared" si="5"/>
        <v>0</v>
      </c>
    </row>
    <row r="98" spans="1:27" ht="13.95" customHeight="1" x14ac:dyDescent="0.3">
      <c r="A98" s="9" t="s">
        <v>71</v>
      </c>
      <c r="B98" s="321" t="s">
        <v>81</v>
      </c>
      <c r="C98" s="321"/>
      <c r="D98" s="321"/>
      <c r="E98" s="321"/>
      <c r="F98" s="321"/>
      <c r="G98" s="321"/>
      <c r="H98" s="322" t="s">
        <v>80</v>
      </c>
      <c r="I98" s="335"/>
      <c r="J98" s="336"/>
      <c r="K98" s="321" t="s">
        <v>94</v>
      </c>
      <c r="L98" s="322"/>
      <c r="M98" s="120"/>
      <c r="N98" s="406"/>
      <c r="O98" s="406"/>
      <c r="P98" s="406"/>
      <c r="Q98" s="406"/>
      <c r="R98" s="406"/>
      <c r="S98" s="406"/>
      <c r="T98" s="406"/>
      <c r="U98" s="18"/>
      <c r="V98" s="261">
        <v>299.95</v>
      </c>
      <c r="W98" s="50">
        <v>299.95</v>
      </c>
      <c r="X98" s="458"/>
      <c r="Y98" s="147" t="str">
        <f>IF(SUM(M98)&gt;0,SUM(M98),"")</f>
        <v/>
      </c>
      <c r="Z98" s="144" t="str">
        <f t="shared" si="7"/>
        <v/>
      </c>
      <c r="AA98" s="11">
        <f t="shared" si="5"/>
        <v>0</v>
      </c>
    </row>
    <row r="99" spans="1:27" s="12" customFormat="1" ht="13.95" customHeight="1" x14ac:dyDescent="0.3">
      <c r="A99" s="9" t="s">
        <v>72</v>
      </c>
      <c r="B99" s="321" t="s">
        <v>82</v>
      </c>
      <c r="C99" s="321"/>
      <c r="D99" s="321"/>
      <c r="E99" s="321"/>
      <c r="F99" s="321"/>
      <c r="G99" s="321"/>
      <c r="H99" s="322" t="s">
        <v>80</v>
      </c>
      <c r="I99" s="335"/>
      <c r="J99" s="336"/>
      <c r="K99" s="321" t="s">
        <v>91</v>
      </c>
      <c r="L99" s="322"/>
      <c r="M99" s="120"/>
      <c r="N99" s="406"/>
      <c r="O99" s="406"/>
      <c r="P99" s="406"/>
      <c r="Q99" s="406"/>
      <c r="R99" s="406"/>
      <c r="S99" s="406"/>
      <c r="T99" s="406"/>
      <c r="U99" s="18"/>
      <c r="V99" s="261">
        <v>169.95</v>
      </c>
      <c r="W99" s="50">
        <v>169.95</v>
      </c>
      <c r="X99" s="458"/>
      <c r="Y99" s="147" t="str">
        <f>IF(SUM(M99)&gt;0,SUM(M99),"")</f>
        <v/>
      </c>
      <c r="Z99" s="144" t="str">
        <f t="shared" si="7"/>
        <v/>
      </c>
      <c r="AA99" s="11">
        <f t="shared" si="5"/>
        <v>0</v>
      </c>
    </row>
    <row r="100" spans="1:27" ht="13.95" customHeight="1" x14ac:dyDescent="0.3">
      <c r="A100" s="10" t="s">
        <v>73</v>
      </c>
      <c r="B100" s="321" t="s">
        <v>83</v>
      </c>
      <c r="C100" s="321"/>
      <c r="D100" s="321"/>
      <c r="E100" s="321"/>
      <c r="F100" s="321"/>
      <c r="G100" s="321"/>
      <c r="H100" s="322" t="s">
        <v>80</v>
      </c>
      <c r="I100" s="335"/>
      <c r="J100" s="336"/>
      <c r="K100" s="321" t="s">
        <v>92</v>
      </c>
      <c r="L100" s="322"/>
      <c r="M100" s="120"/>
      <c r="N100" s="406"/>
      <c r="O100" s="406"/>
      <c r="P100" s="406"/>
      <c r="Q100" s="406"/>
      <c r="R100" s="406"/>
      <c r="S100" s="406"/>
      <c r="T100" s="406"/>
      <c r="U100" s="18"/>
      <c r="V100" s="261">
        <v>139.94999999999999</v>
      </c>
      <c r="W100" s="50">
        <v>139.94999999999999</v>
      </c>
      <c r="X100" s="458"/>
      <c r="Y100" s="147" t="str">
        <f>IF(SUM(M100)&gt;0,SUM(M100),"")</f>
        <v/>
      </c>
      <c r="Z100" s="144" t="str">
        <f t="shared" si="7"/>
        <v/>
      </c>
      <c r="AA100" s="11">
        <f t="shared" si="5"/>
        <v>0</v>
      </c>
    </row>
    <row r="101" spans="1:27" ht="13.95" customHeight="1" x14ac:dyDescent="0.3">
      <c r="A101" s="8" t="s">
        <v>70</v>
      </c>
      <c r="B101" s="331" t="s">
        <v>78</v>
      </c>
      <c r="C101" s="332"/>
      <c r="D101" s="332"/>
      <c r="E101" s="332"/>
      <c r="F101" s="332"/>
      <c r="G101" s="333"/>
      <c r="H101" s="331" t="s">
        <v>80</v>
      </c>
      <c r="I101" s="332"/>
      <c r="J101" s="333"/>
      <c r="K101" s="331" t="s">
        <v>93</v>
      </c>
      <c r="L101" s="332"/>
      <c r="M101" s="120"/>
      <c r="N101" s="406"/>
      <c r="O101" s="406"/>
      <c r="P101" s="406"/>
      <c r="Q101" s="406"/>
      <c r="R101" s="406"/>
      <c r="S101" s="406"/>
      <c r="T101" s="406"/>
      <c r="U101" s="18"/>
      <c r="V101" s="261">
        <v>249.95</v>
      </c>
      <c r="W101" s="50">
        <v>249.95</v>
      </c>
      <c r="X101" s="458"/>
      <c r="Y101" s="147" t="str">
        <f>IF(SUM(M101)&gt;0,SUM(M101),"")</f>
        <v/>
      </c>
      <c r="Z101" s="144" t="str">
        <f t="shared" si="7"/>
        <v/>
      </c>
      <c r="AA101" s="11">
        <f t="shared" si="5"/>
        <v>0</v>
      </c>
    </row>
    <row r="102" spans="1:27" s="12" customFormat="1" ht="13.95" customHeight="1" x14ac:dyDescent="0.3">
      <c r="A102" s="7" t="s">
        <v>248</v>
      </c>
      <c r="B102" s="321" t="s">
        <v>249</v>
      </c>
      <c r="C102" s="321"/>
      <c r="D102" s="321"/>
      <c r="E102" s="321"/>
      <c r="F102" s="321"/>
      <c r="G102" s="321"/>
      <c r="H102" s="321" t="s">
        <v>250</v>
      </c>
      <c r="I102" s="321"/>
      <c r="J102" s="321"/>
      <c r="K102" s="321" t="s">
        <v>251</v>
      </c>
      <c r="L102" s="321"/>
      <c r="M102" s="120"/>
      <c r="N102" s="406"/>
      <c r="O102" s="406"/>
      <c r="P102" s="406"/>
      <c r="Q102" s="406"/>
      <c r="R102" s="406"/>
      <c r="S102" s="406"/>
      <c r="T102" s="406"/>
      <c r="U102" s="18"/>
      <c r="V102" s="261">
        <v>229.95</v>
      </c>
      <c r="W102" s="50">
        <v>229.95</v>
      </c>
      <c r="X102" s="458"/>
      <c r="Y102" s="147" t="str">
        <f>IF(SUM(M102)&gt;0,SUM(M102),"")</f>
        <v/>
      </c>
      <c r="Z102" s="144" t="str">
        <f>IFERROR(IF(Y102&lt;1,"",SUM(Y102*V102)),"")</f>
        <v/>
      </c>
      <c r="AA102" s="11"/>
    </row>
    <row r="103" spans="1:27" s="12" customFormat="1" ht="12.45" customHeight="1" thickBot="1" x14ac:dyDescent="0.35">
      <c r="A103" s="318" t="s">
        <v>98</v>
      </c>
      <c r="B103" s="319"/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20"/>
      <c r="AA103" s="11">
        <f t="shared" si="5"/>
        <v>0</v>
      </c>
    </row>
    <row r="104" spans="1:27" s="2" customFormat="1" ht="12.6" thickBot="1" x14ac:dyDescent="0.35">
      <c r="A104" s="70" t="s">
        <v>10</v>
      </c>
      <c r="B104" s="392" t="s">
        <v>24</v>
      </c>
      <c r="C104" s="324"/>
      <c r="D104" s="324"/>
      <c r="E104" s="324"/>
      <c r="F104" s="324"/>
      <c r="G104" s="214"/>
      <c r="H104" s="214">
        <v>75</v>
      </c>
      <c r="I104" s="214">
        <v>80</v>
      </c>
      <c r="J104" s="214">
        <v>85</v>
      </c>
      <c r="K104" s="214">
        <v>90</v>
      </c>
      <c r="L104" s="214">
        <v>95</v>
      </c>
      <c r="M104" s="214">
        <v>100</v>
      </c>
      <c r="N104" s="214">
        <v>105</v>
      </c>
      <c r="O104" s="214">
        <v>110</v>
      </c>
      <c r="P104" s="214">
        <v>115</v>
      </c>
      <c r="Q104" s="214">
        <v>120</v>
      </c>
      <c r="R104" s="214">
        <v>125</v>
      </c>
      <c r="S104" s="214">
        <v>130</v>
      </c>
      <c r="T104" s="214">
        <v>135</v>
      </c>
      <c r="U104" s="236"/>
      <c r="V104" s="280" t="s">
        <v>120</v>
      </c>
      <c r="W104" s="214" t="s">
        <v>119</v>
      </c>
      <c r="X104" s="274" t="s">
        <v>0</v>
      </c>
      <c r="Y104" s="274" t="s">
        <v>18</v>
      </c>
      <c r="Z104" s="275" t="s">
        <v>1</v>
      </c>
      <c r="AA104" s="11">
        <f t="shared" si="5"/>
        <v>0</v>
      </c>
    </row>
    <row r="105" spans="1:27" ht="13.95" customHeight="1" x14ac:dyDescent="0.3">
      <c r="A105" s="37" t="s">
        <v>216</v>
      </c>
      <c r="B105" s="328" t="s">
        <v>95</v>
      </c>
      <c r="C105" s="328"/>
      <c r="D105" s="328"/>
      <c r="E105" s="328"/>
      <c r="F105" s="328"/>
      <c r="G105" s="402"/>
      <c r="H105" s="403"/>
      <c r="I105" s="403"/>
      <c r="J105" s="403"/>
      <c r="K105" s="403"/>
      <c r="L105" s="403"/>
      <c r="M105" s="403"/>
      <c r="N105" s="403"/>
      <c r="O105" s="404"/>
      <c r="P105" s="238"/>
      <c r="Q105" s="238"/>
      <c r="R105" s="238"/>
      <c r="S105" s="238"/>
      <c r="T105" s="238"/>
      <c r="U105" s="18"/>
      <c r="V105" s="261">
        <v>109.95</v>
      </c>
      <c r="W105" s="50">
        <v>109.95</v>
      </c>
      <c r="X105" s="147" t="str">
        <f>IF(P105,P104,IF(Q105,Q104,IF(R105,R104,IF(S105,S104,IF(T105,T104,"")))))</f>
        <v/>
      </c>
      <c r="Y105" s="147" t="str">
        <f>IF(SUM(P105:T105)&gt;0,SUM(P105:T105),"")</f>
        <v/>
      </c>
      <c r="Z105" s="150" t="str">
        <f>IFERROR(IF(Y105&lt;1,"",SUM(Y105*V105)),"")</f>
        <v/>
      </c>
      <c r="AA105" s="11">
        <f t="shared" si="5"/>
        <v>0</v>
      </c>
    </row>
    <row r="106" spans="1:27" ht="13.95" customHeight="1" x14ac:dyDescent="0.3">
      <c r="A106" s="7" t="s">
        <v>217</v>
      </c>
      <c r="B106" s="310" t="s">
        <v>116</v>
      </c>
      <c r="C106" s="311"/>
      <c r="D106" s="311"/>
      <c r="E106" s="311"/>
      <c r="F106" s="312"/>
      <c r="G106" s="405"/>
      <c r="H106" s="514"/>
      <c r="I106" s="514"/>
      <c r="J106" s="514"/>
      <c r="K106" s="409"/>
      <c r="L106" s="409"/>
      <c r="M106" s="409"/>
      <c r="N106" s="409"/>
      <c r="O106" s="410"/>
      <c r="P106" s="238"/>
      <c r="Q106" s="238"/>
      <c r="R106" s="238"/>
      <c r="S106" s="238"/>
      <c r="T106" s="238"/>
      <c r="U106" s="18"/>
      <c r="V106" s="261">
        <v>109.95</v>
      </c>
      <c r="W106" s="50">
        <v>109.95</v>
      </c>
      <c r="X106" s="147" t="str">
        <f>IF(P106,P104,IF(Q106,Q104,IF(R106,R104,IF(S106,S104,IF(T106,T104,"")))))</f>
        <v/>
      </c>
      <c r="Y106" s="147" t="str">
        <f>IF(SUM(P106:T106)&gt;0,SUM(P106:T106),"")</f>
        <v/>
      </c>
      <c r="Z106" s="144" t="str">
        <f>IFERROR(IF(Y106&lt;1,"",SUM(Y106*V106)),"")</f>
        <v/>
      </c>
      <c r="AA106" s="11">
        <f t="shared" si="5"/>
        <v>0</v>
      </c>
    </row>
    <row r="107" spans="1:27" ht="13.95" customHeight="1" x14ac:dyDescent="0.3">
      <c r="A107" s="32" t="s">
        <v>218</v>
      </c>
      <c r="B107" s="310" t="s">
        <v>96</v>
      </c>
      <c r="C107" s="311"/>
      <c r="D107" s="311"/>
      <c r="E107" s="311"/>
      <c r="F107" s="312"/>
      <c r="G107" s="405"/>
      <c r="H107" s="514"/>
      <c r="I107" s="514"/>
      <c r="J107" s="514"/>
      <c r="K107" s="238"/>
      <c r="L107" s="238"/>
      <c r="M107" s="238"/>
      <c r="N107" s="239"/>
      <c r="O107" s="238"/>
      <c r="P107" s="406"/>
      <c r="Q107" s="406"/>
      <c r="R107" s="406"/>
      <c r="S107" s="406"/>
      <c r="T107" s="406"/>
      <c r="U107" s="18"/>
      <c r="V107" s="299">
        <v>54.95</v>
      </c>
      <c r="W107" s="51">
        <v>54.95</v>
      </c>
      <c r="X107" s="148" t="str">
        <f>IF(K107,K104,IF(L107,L104,IF(M107,M104,IF(N107,N104,IF(O107,O104,"")))))</f>
        <v/>
      </c>
      <c r="Y107" s="148" t="str">
        <f>IF(SUM(K107:O107)&gt;0,SUM(K107:O107),"")</f>
        <v/>
      </c>
      <c r="Z107" s="149" t="str">
        <f>IFERROR(IF(Y107&lt;1,"",SUM(Y107*V107)),"")</f>
        <v/>
      </c>
      <c r="AA107" s="11">
        <f t="shared" si="5"/>
        <v>0</v>
      </c>
    </row>
    <row r="108" spans="1:27" ht="13.95" customHeight="1" x14ac:dyDescent="0.3">
      <c r="A108" s="22" t="s">
        <v>219</v>
      </c>
      <c r="B108" s="310" t="s">
        <v>97</v>
      </c>
      <c r="C108" s="311"/>
      <c r="D108" s="311"/>
      <c r="E108" s="311"/>
      <c r="F108" s="312"/>
      <c r="G108" s="408"/>
      <c r="H108" s="409"/>
      <c r="I108" s="409"/>
      <c r="J108" s="409"/>
      <c r="K108" s="238"/>
      <c r="L108" s="238"/>
      <c r="M108" s="238"/>
      <c r="N108" s="238"/>
      <c r="O108" s="238"/>
      <c r="P108" s="409"/>
      <c r="Q108" s="409"/>
      <c r="R108" s="409"/>
      <c r="S108" s="409"/>
      <c r="T108" s="409"/>
      <c r="U108" s="25"/>
      <c r="V108" s="261">
        <v>54.95</v>
      </c>
      <c r="W108" s="50">
        <v>54.95</v>
      </c>
      <c r="X108" s="147" t="str">
        <f>IF(K108,K104,IF(L108,L104,IF(M108,M104,IF(N108,N104,IF(O108,O104,"")))))</f>
        <v/>
      </c>
      <c r="Y108" s="147" t="str">
        <f>IF(SUM(K108:O108)&gt;0,SUM(K108:O108),"")</f>
        <v/>
      </c>
      <c r="Z108" s="150" t="str">
        <f>IFERROR(IF(Y108&lt;1,"",SUM(Y108*V108)),"")</f>
        <v/>
      </c>
      <c r="AA108" s="11">
        <f t="shared" si="5"/>
        <v>0</v>
      </c>
    </row>
    <row r="109" spans="1:27" ht="12.45" customHeight="1" thickBot="1" x14ac:dyDescent="0.35">
      <c r="A109" s="396" t="s">
        <v>117</v>
      </c>
      <c r="B109" s="397"/>
      <c r="C109" s="397"/>
      <c r="D109" s="397"/>
      <c r="E109" s="397"/>
      <c r="F109" s="397"/>
      <c r="G109" s="397"/>
      <c r="H109" s="397"/>
      <c r="I109" s="397"/>
      <c r="J109" s="397"/>
      <c r="K109" s="397"/>
      <c r="L109" s="397"/>
      <c r="M109" s="397"/>
      <c r="N109" s="397"/>
      <c r="O109" s="397"/>
      <c r="P109" s="397"/>
      <c r="Q109" s="397"/>
      <c r="R109" s="397"/>
      <c r="S109" s="397"/>
      <c r="T109" s="397"/>
      <c r="U109" s="397"/>
      <c r="V109" s="397"/>
      <c r="W109" s="397"/>
      <c r="X109" s="397"/>
      <c r="Y109" s="397"/>
      <c r="Z109" s="398"/>
      <c r="AA109" s="11">
        <f t="shared" si="5"/>
        <v>0</v>
      </c>
    </row>
    <row r="110" spans="1:27" s="12" customFormat="1" ht="15.75" customHeight="1" thickBot="1" x14ac:dyDescent="0.35">
      <c r="A110" s="213" t="s">
        <v>10</v>
      </c>
      <c r="B110" s="356" t="s">
        <v>24</v>
      </c>
      <c r="C110" s="357"/>
      <c r="D110" s="357"/>
      <c r="E110" s="357"/>
      <c r="F110" s="357"/>
      <c r="G110" s="357"/>
      <c r="H110" s="357"/>
      <c r="I110" s="357"/>
      <c r="J110" s="244"/>
      <c r="K110" s="214" t="s">
        <v>54</v>
      </c>
      <c r="L110" s="245"/>
      <c r="M110" s="72"/>
      <c r="N110" s="72"/>
      <c r="O110" s="72"/>
      <c r="P110" s="72"/>
      <c r="Q110" s="72"/>
      <c r="R110" s="72"/>
      <c r="S110" s="72"/>
      <c r="T110" s="244"/>
      <c r="U110" s="236"/>
      <c r="V110" s="280" t="s">
        <v>120</v>
      </c>
      <c r="W110" s="214" t="s">
        <v>119</v>
      </c>
      <c r="X110" s="235"/>
      <c r="Y110" s="214" t="s">
        <v>18</v>
      </c>
      <c r="Z110" s="215" t="s">
        <v>1</v>
      </c>
      <c r="AA110" s="11">
        <f t="shared" si="5"/>
        <v>0</v>
      </c>
    </row>
    <row r="111" spans="1:27" ht="13.95" customHeight="1" x14ac:dyDescent="0.3">
      <c r="A111" s="3" t="s">
        <v>220</v>
      </c>
      <c r="B111" s="325" t="s">
        <v>221</v>
      </c>
      <c r="C111" s="326"/>
      <c r="D111" s="326"/>
      <c r="E111" s="326"/>
      <c r="F111" s="326"/>
      <c r="G111" s="326"/>
      <c r="H111" s="326"/>
      <c r="I111" s="326"/>
      <c r="J111" s="327"/>
      <c r="K111" s="237"/>
      <c r="L111" s="402"/>
      <c r="M111" s="403"/>
      <c r="N111" s="403"/>
      <c r="O111" s="403"/>
      <c r="P111" s="403"/>
      <c r="Q111" s="403"/>
      <c r="R111" s="403"/>
      <c r="S111" s="403"/>
      <c r="T111" s="404"/>
      <c r="U111" s="67"/>
      <c r="V111" s="137">
        <v>149.94999999999999</v>
      </c>
      <c r="W111" s="68">
        <v>149.94999999999999</v>
      </c>
      <c r="X111" s="506"/>
      <c r="Y111" s="143" t="str">
        <f>IF(K111,K111,"")</f>
        <v/>
      </c>
      <c r="Z111" s="151" t="str">
        <f t="shared" ref="Z111:Z115" si="8">IFERROR(IF(Y111&lt;1,"",SUM(Y111*V111)),"")</f>
        <v/>
      </c>
      <c r="AA111" s="11">
        <f t="shared" si="5"/>
        <v>0</v>
      </c>
    </row>
    <row r="112" spans="1:27" s="12" customFormat="1" ht="13.95" customHeight="1" x14ac:dyDescent="0.25">
      <c r="A112" s="33" t="s">
        <v>222</v>
      </c>
      <c r="B112" s="328" t="s">
        <v>223</v>
      </c>
      <c r="C112" s="328"/>
      <c r="D112" s="328"/>
      <c r="E112" s="328"/>
      <c r="F112" s="328"/>
      <c r="G112" s="328"/>
      <c r="H112" s="328"/>
      <c r="I112" s="328"/>
      <c r="J112" s="328"/>
      <c r="K112" s="238"/>
      <c r="L112" s="405"/>
      <c r="M112" s="406"/>
      <c r="N112" s="406"/>
      <c r="O112" s="406"/>
      <c r="P112" s="406"/>
      <c r="Q112" s="406"/>
      <c r="R112" s="406"/>
      <c r="S112" s="406"/>
      <c r="T112" s="407"/>
      <c r="U112" s="18"/>
      <c r="V112" s="137">
        <v>139.94999999999999</v>
      </c>
      <c r="W112" s="64">
        <v>139.94999999999999</v>
      </c>
      <c r="X112" s="507"/>
      <c r="Y112" s="152" t="str">
        <f t="shared" ref="Y112:Y115" si="9">IF(K112,K112,"")</f>
        <v/>
      </c>
      <c r="Z112" s="153" t="str">
        <f t="shared" si="8"/>
        <v/>
      </c>
      <c r="AA112" s="11">
        <f t="shared" si="5"/>
        <v>0</v>
      </c>
    </row>
    <row r="113" spans="1:28" s="12" customFormat="1" ht="13.95" customHeight="1" x14ac:dyDescent="0.25">
      <c r="A113" s="33" t="s">
        <v>224</v>
      </c>
      <c r="B113" s="310" t="s">
        <v>225</v>
      </c>
      <c r="C113" s="311"/>
      <c r="D113" s="311"/>
      <c r="E113" s="311"/>
      <c r="F113" s="311"/>
      <c r="G113" s="311"/>
      <c r="H113" s="311"/>
      <c r="I113" s="311"/>
      <c r="J113" s="312"/>
      <c r="K113" s="238"/>
      <c r="L113" s="405"/>
      <c r="M113" s="406"/>
      <c r="N113" s="406"/>
      <c r="O113" s="406"/>
      <c r="P113" s="406"/>
      <c r="Q113" s="406"/>
      <c r="R113" s="406"/>
      <c r="S113" s="406"/>
      <c r="T113" s="407"/>
      <c r="U113" s="18"/>
      <c r="V113" s="137">
        <v>69.95</v>
      </c>
      <c r="W113" s="64">
        <v>69.95</v>
      </c>
      <c r="X113" s="507"/>
      <c r="Y113" s="152" t="str">
        <f t="shared" si="9"/>
        <v/>
      </c>
      <c r="Z113" s="153" t="str">
        <f t="shared" si="8"/>
        <v/>
      </c>
      <c r="AA113" s="11"/>
    </row>
    <row r="114" spans="1:28" s="12" customFormat="1" ht="13.95" customHeight="1" x14ac:dyDescent="0.25">
      <c r="A114" s="33" t="s">
        <v>226</v>
      </c>
      <c r="B114" s="310" t="s">
        <v>227</v>
      </c>
      <c r="C114" s="311"/>
      <c r="D114" s="311"/>
      <c r="E114" s="311"/>
      <c r="F114" s="311"/>
      <c r="G114" s="311"/>
      <c r="H114" s="311"/>
      <c r="I114" s="311"/>
      <c r="J114" s="312"/>
      <c r="K114" s="238"/>
      <c r="L114" s="405"/>
      <c r="M114" s="406"/>
      <c r="N114" s="406"/>
      <c r="O114" s="406"/>
      <c r="P114" s="406"/>
      <c r="Q114" s="406"/>
      <c r="R114" s="406"/>
      <c r="S114" s="406"/>
      <c r="T114" s="407"/>
      <c r="U114" s="18"/>
      <c r="V114" s="137">
        <v>89.95</v>
      </c>
      <c r="W114" s="64">
        <v>89.95</v>
      </c>
      <c r="X114" s="507"/>
      <c r="Y114" s="152" t="str">
        <f t="shared" si="9"/>
        <v/>
      </c>
      <c r="Z114" s="153" t="str">
        <f t="shared" si="8"/>
        <v/>
      </c>
      <c r="AA114" s="11"/>
    </row>
    <row r="115" spans="1:28" s="12" customFormat="1" ht="13.95" customHeight="1" x14ac:dyDescent="0.3">
      <c r="A115" s="23" t="s">
        <v>228</v>
      </c>
      <c r="B115" s="310" t="s">
        <v>229</v>
      </c>
      <c r="C115" s="311"/>
      <c r="D115" s="311"/>
      <c r="E115" s="311"/>
      <c r="F115" s="311"/>
      <c r="G115" s="311"/>
      <c r="H115" s="311"/>
      <c r="I115" s="311"/>
      <c r="J115" s="312"/>
      <c r="K115" s="238"/>
      <c r="L115" s="408"/>
      <c r="M115" s="409"/>
      <c r="N115" s="409"/>
      <c r="O115" s="409"/>
      <c r="P115" s="409"/>
      <c r="Q115" s="409"/>
      <c r="R115" s="409"/>
      <c r="S115" s="409"/>
      <c r="T115" s="410"/>
      <c r="U115" s="18"/>
      <c r="V115" s="261">
        <v>99.95</v>
      </c>
      <c r="W115" s="50">
        <v>99.95</v>
      </c>
      <c r="X115" s="508"/>
      <c r="Y115" s="147" t="str">
        <f t="shared" si="9"/>
        <v/>
      </c>
      <c r="Z115" s="153" t="str">
        <f t="shared" si="8"/>
        <v/>
      </c>
      <c r="AA115" s="11">
        <f t="shared" si="5"/>
        <v>0</v>
      </c>
    </row>
    <row r="116" spans="1:28" ht="4.2" customHeight="1" thickBot="1" x14ac:dyDescent="0.35">
      <c r="A116" s="240"/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2"/>
      <c r="U116" s="187"/>
      <c r="V116" s="382"/>
      <c r="W116" s="383"/>
      <c r="X116" s="384"/>
      <c r="Y116" s="187"/>
      <c r="Z116" s="187"/>
      <c r="AB116" s="36"/>
    </row>
    <row r="117" spans="1:28" ht="10.95" customHeight="1" thickBot="1" x14ac:dyDescent="0.35">
      <c r="A117" s="388" t="s">
        <v>123</v>
      </c>
      <c r="B117" s="389"/>
      <c r="C117" s="389"/>
      <c r="D117" s="389"/>
      <c r="E117" s="389"/>
      <c r="F117" s="390"/>
      <c r="G117" s="390"/>
      <c r="H117" s="390"/>
      <c r="I117" s="390"/>
      <c r="J117" s="390"/>
      <c r="K117" s="390"/>
      <c r="L117" s="390"/>
      <c r="M117" s="390"/>
      <c r="N117" s="390"/>
      <c r="O117" s="390"/>
      <c r="P117" s="390"/>
      <c r="Q117" s="390"/>
      <c r="R117" s="390"/>
      <c r="S117" s="390"/>
      <c r="T117" s="391"/>
      <c r="U117" s="88"/>
      <c r="V117" s="385"/>
      <c r="W117" s="386"/>
      <c r="X117" s="387"/>
      <c r="Y117" s="73" t="s">
        <v>54</v>
      </c>
      <c r="Z117" s="70" t="s">
        <v>99</v>
      </c>
    </row>
    <row r="118" spans="1:28" ht="14.7" customHeight="1" x14ac:dyDescent="0.3">
      <c r="A118" s="43"/>
      <c r="B118" s="44"/>
      <c r="C118" s="44"/>
      <c r="D118" s="44"/>
      <c r="E118" s="44"/>
      <c r="F118" s="390"/>
      <c r="G118" s="390"/>
      <c r="H118" s="390"/>
      <c r="I118" s="39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1"/>
      <c r="U118" s="361" t="s">
        <v>61</v>
      </c>
      <c r="V118" s="362"/>
      <c r="W118" s="362"/>
      <c r="X118" s="363"/>
      <c r="Y118" s="143" t="str">
        <f>IF(SUM(Y19:Y23),SUM(Y19:Y23),"")</f>
        <v/>
      </c>
      <c r="Z118" s="254" t="str">
        <f>IF(SUM(Z19:Z23),SUM(Z19:Z23),"")</f>
        <v/>
      </c>
    </row>
    <row r="119" spans="1:28" s="12" customFormat="1" ht="12" hidden="1" customHeight="1" x14ac:dyDescent="0.3">
      <c r="A119" s="43"/>
      <c r="B119" s="44"/>
      <c r="C119" s="44"/>
      <c r="D119" s="44"/>
      <c r="E119" s="44"/>
      <c r="F119" s="390"/>
      <c r="G119" s="390"/>
      <c r="H119" s="390"/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1"/>
      <c r="U119" s="349" t="s">
        <v>102</v>
      </c>
      <c r="V119" s="311"/>
      <c r="W119" s="311"/>
      <c r="X119" s="312"/>
      <c r="Y119" s="154" t="str">
        <f>IFERROR(SUM(VLOOKUP(#REF!,SHIPTYPE_TO_COST,2,FALSE)*Y118),"Ship")</f>
        <v>Ship</v>
      </c>
      <c r="Z119" s="255">
        <f>IFERROR(Z118*(VLOOKUP(#REF!,ATHLETE_TYPE,2,FALSE)),0)</f>
        <v>0</v>
      </c>
    </row>
    <row r="120" spans="1:28" ht="14.7" customHeight="1" x14ac:dyDescent="0.3">
      <c r="A120" s="43"/>
      <c r="B120" s="44"/>
      <c r="C120" s="44"/>
      <c r="D120" s="44"/>
      <c r="E120" s="44"/>
      <c r="F120" s="390"/>
      <c r="G120" s="390"/>
      <c r="H120" s="390"/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1"/>
      <c r="U120" s="349" t="s">
        <v>62</v>
      </c>
      <c r="V120" s="311"/>
      <c r="W120" s="311"/>
      <c r="X120" s="312"/>
      <c r="Y120" s="146" t="str">
        <f>IF(SUM(Y27:Y30,Y40,Y34:Y36,Y44,Y48:Y48,Y52),SUM(Y27:Y30,Y40,Y34:Y36,Y44,Y48:Y48,Y52),"")</f>
        <v/>
      </c>
      <c r="Z120" s="256" t="str">
        <f>IF(SUM(Z27:Z30,Z40,Z34:Z36,Z44,Z48:Z48,Z52),SUM(Z27:Z30,Z40,Z34:Z36,Z44,Z48:Z48,Z52),"")</f>
        <v/>
      </c>
    </row>
    <row r="121" spans="1:28" s="12" customFormat="1" ht="14.25" hidden="1" customHeight="1" x14ac:dyDescent="0.3">
      <c r="A121" s="43"/>
      <c r="B121" s="44"/>
      <c r="C121" s="44"/>
      <c r="D121" s="44"/>
      <c r="E121" s="44"/>
      <c r="F121" s="390"/>
      <c r="G121" s="390"/>
      <c r="H121" s="390"/>
      <c r="I121" s="390"/>
      <c r="J121" s="390"/>
      <c r="K121" s="390"/>
      <c r="L121" s="390"/>
      <c r="M121" s="390"/>
      <c r="N121" s="390"/>
      <c r="O121" s="390"/>
      <c r="P121" s="390"/>
      <c r="Q121" s="390"/>
      <c r="R121" s="390"/>
      <c r="S121" s="390"/>
      <c r="T121" s="391"/>
      <c r="U121" s="349" t="s">
        <v>103</v>
      </c>
      <c r="V121" s="311"/>
      <c r="W121" s="311"/>
      <c r="X121" s="312"/>
      <c r="Y121" s="154" t="str">
        <f>IFERROR(SUM(VLOOKUP(#REF!,SHIPTYPE_TO_COST,2,FALSE)*Y120),"Ship")</f>
        <v>Ship</v>
      </c>
      <c r="Z121" s="255">
        <f>IFERROR(Z120*(VLOOKUP(#REF!,ATHLETE_TYPE,3,FALSE)),0)</f>
        <v>0</v>
      </c>
    </row>
    <row r="122" spans="1:28" ht="14.7" customHeight="1" x14ac:dyDescent="0.3">
      <c r="A122" s="43"/>
      <c r="B122" s="44"/>
      <c r="C122" s="44"/>
      <c r="D122" s="44"/>
      <c r="E122" s="44"/>
      <c r="F122" s="390"/>
      <c r="G122" s="390"/>
      <c r="H122" s="390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1"/>
      <c r="U122" s="349" t="s">
        <v>63</v>
      </c>
      <c r="V122" s="311"/>
      <c r="W122" s="311"/>
      <c r="X122" s="312"/>
      <c r="Y122" s="146" t="str">
        <f>IF(SUM(Y55:Y60),SUM(Y55:Y60),"")</f>
        <v/>
      </c>
      <c r="Z122" s="256" t="str">
        <f>IF(SUM(Z55:Z60),SUM(Z55:Z60),"")</f>
        <v/>
      </c>
    </row>
    <row r="123" spans="1:28" s="12" customFormat="1" ht="14.25" hidden="1" customHeight="1" x14ac:dyDescent="0.3">
      <c r="A123" s="43"/>
      <c r="B123" s="44"/>
      <c r="C123" s="44"/>
      <c r="D123" s="44"/>
      <c r="E123" s="44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1"/>
      <c r="U123" s="349" t="s">
        <v>102</v>
      </c>
      <c r="V123" s="311"/>
      <c r="W123" s="311"/>
      <c r="X123" s="312"/>
      <c r="Y123" s="154" t="str">
        <f>IFERROR(SUM(VLOOKUP(#REF!,SHIPTYPE_TO_COST,3,FALSE)*Y122),"Ship")</f>
        <v>Ship</v>
      </c>
      <c r="Z123" s="255">
        <f>IFERROR(Z122*(VLOOKUP(#REF!,ATHLETE_TYPE,4,FALSE)),0)</f>
        <v>0</v>
      </c>
    </row>
    <row r="124" spans="1:28" ht="14.7" customHeight="1" x14ac:dyDescent="0.3">
      <c r="A124" s="43"/>
      <c r="B124" s="44"/>
      <c r="C124" s="44"/>
      <c r="D124" s="44"/>
      <c r="E124" s="44"/>
      <c r="F124" s="390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1"/>
      <c r="U124" s="349" t="s">
        <v>64</v>
      </c>
      <c r="V124" s="311"/>
      <c r="W124" s="311"/>
      <c r="X124" s="312"/>
      <c r="Y124" s="147" t="str">
        <f>IF(SUM(Y69:Y82,Y88:Y89,Y91),SUM(Y69:Y82,Y88:Y89,Y91),"")</f>
        <v/>
      </c>
      <c r="Z124" s="256" t="str">
        <f>IF(SUM(Z69:Z82,Z88:Z89,Z91),SUM(Z69:Z82,Z88:Z89,Z91),"")</f>
        <v/>
      </c>
    </row>
    <row r="125" spans="1:28" s="12" customFormat="1" ht="14.25" hidden="1" customHeight="1" x14ac:dyDescent="0.3">
      <c r="A125" s="43"/>
      <c r="B125" s="44"/>
      <c r="C125" s="44"/>
      <c r="D125" s="44"/>
      <c r="E125" s="44"/>
      <c r="F125" s="390"/>
      <c r="G125" s="390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1"/>
      <c r="U125" s="349" t="s">
        <v>102</v>
      </c>
      <c r="V125" s="311"/>
      <c r="W125" s="311"/>
      <c r="X125" s="312"/>
      <c r="Y125" s="154" t="str">
        <f>IFERROR(SUM(VLOOKUP(#REF!,SHIPTYPE_TO_COST,4,FALSE)*Y124),"Ship")</f>
        <v>Ship</v>
      </c>
      <c r="Z125" s="255">
        <f>IFERROR(Z124*(VLOOKUP(#REF!,ATHLETE_TYPE,5,FALSE)),0)</f>
        <v>0</v>
      </c>
    </row>
    <row r="126" spans="1:28" ht="15" customHeight="1" thickBot="1" x14ac:dyDescent="0.35">
      <c r="A126" s="43"/>
      <c r="B126" s="44"/>
      <c r="C126" s="44"/>
      <c r="D126" s="44"/>
      <c r="E126" s="44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1"/>
      <c r="U126" s="349" t="s">
        <v>65</v>
      </c>
      <c r="V126" s="311"/>
      <c r="W126" s="311"/>
      <c r="X126" s="312"/>
      <c r="Y126" s="147" t="str">
        <f>IF(SUM(Y61:Y66,Y83:Y85,Y94:Y102,Y105:Y108,Y111:Y115),SUM(Y61:Y66,Y83:Y85,Y94:Y102,Y105:Y108,Y111:Y115),"")</f>
        <v/>
      </c>
      <c r="Z126" s="256" t="str">
        <f>IF(SUM(Z61:Z66,Z84:Z85,Z94:Z102,Z105:Z115),SUM(Z61:Z66,Z84:Z85,Z94:Z102,Z105:Z115),"")</f>
        <v/>
      </c>
    </row>
    <row r="127" spans="1:28" s="12" customFormat="1" ht="14.25" hidden="1" customHeight="1" thickBot="1" x14ac:dyDescent="0.35">
      <c r="A127" s="43"/>
      <c r="B127" s="44"/>
      <c r="C127" s="44"/>
      <c r="D127" s="44"/>
      <c r="E127" s="44"/>
      <c r="F127" s="390"/>
      <c r="G127" s="390"/>
      <c r="H127" s="390"/>
      <c r="I127" s="390"/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1"/>
      <c r="U127" s="393" t="s">
        <v>102</v>
      </c>
      <c r="V127" s="394"/>
      <c r="W127" s="394"/>
      <c r="X127" s="395"/>
      <c r="Y127" s="42" t="str">
        <f>IFERROR(SUM(VLOOKUP(#REF!,SHIPTYPE_TO_COST,5,FALSE)*Y126),"Ship")</f>
        <v>Ship</v>
      </c>
      <c r="Z127" s="257"/>
    </row>
    <row r="128" spans="1:28" ht="12.45" customHeight="1" thickBot="1" x14ac:dyDescent="0.35">
      <c r="A128" s="43"/>
      <c r="B128" s="44"/>
      <c r="C128" s="44"/>
      <c r="D128" s="44"/>
      <c r="E128" s="44"/>
      <c r="F128" s="390"/>
      <c r="G128" s="390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1"/>
      <c r="U128" s="399" t="s">
        <v>66</v>
      </c>
      <c r="V128" s="400"/>
      <c r="W128" s="400"/>
      <c r="X128" s="401"/>
      <c r="Y128" s="166" t="str">
        <f>IF(SUM(Y126,Y124,Y122,Y120,Y118),SUM(Y126,Y124,Y122,Y120,Y118),"")</f>
        <v/>
      </c>
      <c r="Z128" s="258" t="str">
        <f>IF(SUM(Z126,Z124,Z122,Z120,Z118),SUM(Z126,Z124,Z122,Z120,Z118),"")</f>
        <v/>
      </c>
    </row>
    <row r="129" spans="1:26" s="12" customFormat="1" ht="14.25" hidden="1" customHeight="1" x14ac:dyDescent="0.3">
      <c r="A129" s="43"/>
      <c r="B129" s="44"/>
      <c r="C129" s="44"/>
      <c r="D129" s="44"/>
      <c r="E129" s="44"/>
      <c r="F129" s="390"/>
      <c r="G129" s="39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1"/>
      <c r="U129" s="167"/>
      <c r="V129" s="300"/>
      <c r="W129" s="167"/>
      <c r="X129" s="167"/>
      <c r="Y129" s="168">
        <f>SUM(Y119,Y121,Y123,Y125,Y127)</f>
        <v>0</v>
      </c>
      <c r="Z129" s="259">
        <f>SUM(Z127,Z125,Z123,Z121,Z119)</f>
        <v>0</v>
      </c>
    </row>
    <row r="130" spans="1:26" ht="15" customHeight="1" thickBot="1" x14ac:dyDescent="0.35">
      <c r="A130" s="43"/>
      <c r="B130" s="44"/>
      <c r="C130" s="44"/>
      <c r="D130" s="44"/>
      <c r="E130" s="44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1"/>
      <c r="U130" s="243"/>
      <c r="V130" s="399" t="s">
        <v>121</v>
      </c>
      <c r="W130" s="400"/>
      <c r="X130" s="400"/>
      <c r="Y130" s="169"/>
      <c r="Z130" s="277">
        <f>SUM(,AA19:AA23,AA27:AA30,AA34:AA36,AA40,AA44,AA48,AA52,AA55:AA66,AA69:AA85,AA88:AA89,AA91,AA94:AA101,AA105:AA108,AA111:AA115)</f>
        <v>0</v>
      </c>
    </row>
    <row r="131" spans="1:26" ht="11.7" customHeight="1" x14ac:dyDescent="0.3">
      <c r="A131" s="21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17"/>
      <c r="M131" s="21"/>
      <c r="N131" s="21"/>
      <c r="O131" s="21"/>
      <c r="P131" s="21"/>
      <c r="Q131" s="21"/>
      <c r="R131" s="21"/>
      <c r="S131" s="21"/>
      <c r="T131" s="21"/>
      <c r="U131" s="21"/>
      <c r="V131" s="301"/>
      <c r="W131" s="21"/>
      <c r="X131" s="21"/>
      <c r="Y131" s="21"/>
      <c r="Z131" s="21"/>
    </row>
    <row r="132" spans="1:26" ht="14.7" customHeight="1" x14ac:dyDescent="0.3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302"/>
      <c r="W132" s="27"/>
      <c r="X132" s="27"/>
      <c r="Y132" s="27"/>
      <c r="Z132" s="27"/>
    </row>
    <row r="133" spans="1:26" x14ac:dyDescent="0.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302"/>
      <c r="W133" s="27"/>
      <c r="X133" s="27"/>
      <c r="Y133" s="27"/>
      <c r="Z133" s="27"/>
    </row>
  </sheetData>
  <mergeCells count="343">
    <mergeCell ref="K102:L102"/>
    <mergeCell ref="X55:X66"/>
    <mergeCell ref="Q60:R60"/>
    <mergeCell ref="Q63:R63"/>
    <mergeCell ref="X111:X115"/>
    <mergeCell ref="K84:T85"/>
    <mergeCell ref="S80:T83"/>
    <mergeCell ref="J88:J89"/>
    <mergeCell ref="T88:T89"/>
    <mergeCell ref="P91:T91"/>
    <mergeCell ref="G105:J108"/>
    <mergeCell ref="K105:O106"/>
    <mergeCell ref="K93:L93"/>
    <mergeCell ref="K94:L94"/>
    <mergeCell ref="K101:L101"/>
    <mergeCell ref="F87:I87"/>
    <mergeCell ref="F88:I88"/>
    <mergeCell ref="B99:G99"/>
    <mergeCell ref="H99:J99"/>
    <mergeCell ref="K99:L99"/>
    <mergeCell ref="B83:C83"/>
    <mergeCell ref="N93:T93"/>
    <mergeCell ref="P107:T108"/>
    <mergeCell ref="K29:L29"/>
    <mergeCell ref="B35:C35"/>
    <mergeCell ref="B43:C43"/>
    <mergeCell ref="K30:L30"/>
    <mergeCell ref="B52:C52"/>
    <mergeCell ref="B47:C47"/>
    <mergeCell ref="G39:H39"/>
    <mergeCell ref="K34:L34"/>
    <mergeCell ref="I33:J33"/>
    <mergeCell ref="K26:L26"/>
    <mergeCell ref="K27:L27"/>
    <mergeCell ref="D22:F22"/>
    <mergeCell ref="D20:F20"/>
    <mergeCell ref="B21:C21"/>
    <mergeCell ref="I27:J27"/>
    <mergeCell ref="B30:C30"/>
    <mergeCell ref="B28:C28"/>
    <mergeCell ref="S54:T54"/>
    <mergeCell ref="M54:P54"/>
    <mergeCell ref="M18:M23"/>
    <mergeCell ref="N19:O22"/>
    <mergeCell ref="P19:Q21"/>
    <mergeCell ref="R19:R20"/>
    <mergeCell ref="T18:T23"/>
    <mergeCell ref="S21:S23"/>
    <mergeCell ref="R22:R23"/>
    <mergeCell ref="P23:Q23"/>
    <mergeCell ref="M26:M30"/>
    <mergeCell ref="N27:P29"/>
    <mergeCell ref="Q27:Q28"/>
    <mergeCell ref="T26:T30"/>
    <mergeCell ref="S28:S30"/>
    <mergeCell ref="R29:R30"/>
    <mergeCell ref="B34:C34"/>
    <mergeCell ref="B33:C33"/>
    <mergeCell ref="I34:J34"/>
    <mergeCell ref="I35:J35"/>
    <mergeCell ref="I36:J36"/>
    <mergeCell ref="G26:H26"/>
    <mergeCell ref="I26:J26"/>
    <mergeCell ref="I18:J18"/>
    <mergeCell ref="I19:J19"/>
    <mergeCell ref="B19:C19"/>
    <mergeCell ref="B20:C20"/>
    <mergeCell ref="B26:C26"/>
    <mergeCell ref="G29:H29"/>
    <mergeCell ref="G30:H30"/>
    <mergeCell ref="D30:F30"/>
    <mergeCell ref="I29:J29"/>
    <mergeCell ref="I30:J30"/>
    <mergeCell ref="D61:F61"/>
    <mergeCell ref="Q65:R65"/>
    <mergeCell ref="Q66:R66"/>
    <mergeCell ref="D66:F66"/>
    <mergeCell ref="D65:F65"/>
    <mergeCell ref="D63:F63"/>
    <mergeCell ref="D83:I83"/>
    <mergeCell ref="T69:T75"/>
    <mergeCell ref="S73:S75"/>
    <mergeCell ref="S78:T78"/>
    <mergeCell ref="D77:I77"/>
    <mergeCell ref="D78:I78"/>
    <mergeCell ref="D79:I79"/>
    <mergeCell ref="G65:P65"/>
    <mergeCell ref="G66:P66"/>
    <mergeCell ref="D82:I82"/>
    <mergeCell ref="G63:P63"/>
    <mergeCell ref="Q64:R64"/>
    <mergeCell ref="D75:E75"/>
    <mergeCell ref="F75:I75"/>
    <mergeCell ref="Q61:R61"/>
    <mergeCell ref="Q62:R62"/>
    <mergeCell ref="S55:T66"/>
    <mergeCell ref="M56:P60"/>
    <mergeCell ref="G61:P61"/>
    <mergeCell ref="G62:P62"/>
    <mergeCell ref="B71:C71"/>
    <mergeCell ref="B72:C72"/>
    <mergeCell ref="B73:C73"/>
    <mergeCell ref="J69:L70"/>
    <mergeCell ref="J71:K79"/>
    <mergeCell ref="J80:J82"/>
    <mergeCell ref="B74:C74"/>
    <mergeCell ref="B80:C80"/>
    <mergeCell ref="B81:C81"/>
    <mergeCell ref="B82:C82"/>
    <mergeCell ref="B70:C70"/>
    <mergeCell ref="B63:C63"/>
    <mergeCell ref="B65:C65"/>
    <mergeCell ref="A67:I67"/>
    <mergeCell ref="B69:I69"/>
    <mergeCell ref="D74:E74"/>
    <mergeCell ref="D73:E73"/>
    <mergeCell ref="D80:I80"/>
    <mergeCell ref="D81:I81"/>
    <mergeCell ref="D76:I76"/>
    <mergeCell ref="J67:T67"/>
    <mergeCell ref="D62:F62"/>
    <mergeCell ref="Q59:R59"/>
    <mergeCell ref="G48:H48"/>
    <mergeCell ref="G44:H44"/>
    <mergeCell ref="I44:J44"/>
    <mergeCell ref="K44:L44"/>
    <mergeCell ref="G40:H40"/>
    <mergeCell ref="G43:H43"/>
    <mergeCell ref="I43:J43"/>
    <mergeCell ref="K43:L43"/>
    <mergeCell ref="I40:J40"/>
    <mergeCell ref="K40:L40"/>
    <mergeCell ref="J57:L57"/>
    <mergeCell ref="J55:L55"/>
    <mergeCell ref="J56:L56"/>
    <mergeCell ref="M43:N44"/>
    <mergeCell ref="M47:N48"/>
    <mergeCell ref="M51:M52"/>
    <mergeCell ref="Q57:R57"/>
    <mergeCell ref="Q58:R58"/>
    <mergeCell ref="K35:L35"/>
    <mergeCell ref="D43:F43"/>
    <mergeCell ref="B40:C40"/>
    <mergeCell ref="B36:C36"/>
    <mergeCell ref="B44:C44"/>
    <mergeCell ref="G47:H47"/>
    <mergeCell ref="G51:H51"/>
    <mergeCell ref="D52:F52"/>
    <mergeCell ref="B57:C57"/>
    <mergeCell ref="B39:C39"/>
    <mergeCell ref="M33:N36"/>
    <mergeCell ref="B51:C51"/>
    <mergeCell ref="K39:L39"/>
    <mergeCell ref="O34:O35"/>
    <mergeCell ref="R33:T36"/>
    <mergeCell ref="Q35:Q36"/>
    <mergeCell ref="S43:T44"/>
    <mergeCell ref="S47:T48"/>
    <mergeCell ref="T51:T52"/>
    <mergeCell ref="I21:J21"/>
    <mergeCell ref="I22:J22"/>
    <mergeCell ref="B9:Y9"/>
    <mergeCell ref="B15:H15"/>
    <mergeCell ref="B11:Y11"/>
    <mergeCell ref="B12:Y12"/>
    <mergeCell ref="B13:Y13"/>
    <mergeCell ref="I23:J23"/>
    <mergeCell ref="J15:L15"/>
    <mergeCell ref="D23:F23"/>
    <mergeCell ref="B22:C22"/>
    <mergeCell ref="G21:H21"/>
    <mergeCell ref="K18:L18"/>
    <mergeCell ref="D18:F18"/>
    <mergeCell ref="D19:F19"/>
    <mergeCell ref="B18:C18"/>
    <mergeCell ref="D26:F26"/>
    <mergeCell ref="D27:F27"/>
    <mergeCell ref="D29:F29"/>
    <mergeCell ref="G27:H27"/>
    <mergeCell ref="G36:H36"/>
    <mergeCell ref="G34:H34"/>
    <mergeCell ref="G35:H35"/>
    <mergeCell ref="G33:H33"/>
    <mergeCell ref="A7:Z7"/>
    <mergeCell ref="A8:Z8"/>
    <mergeCell ref="B29:C29"/>
    <mergeCell ref="G22:H22"/>
    <mergeCell ref="G23:H23"/>
    <mergeCell ref="G18:H18"/>
    <mergeCell ref="G19:H19"/>
    <mergeCell ref="G20:H20"/>
    <mergeCell ref="B23:C23"/>
    <mergeCell ref="I20:J20"/>
    <mergeCell ref="K19:L19"/>
    <mergeCell ref="K20:L20"/>
    <mergeCell ref="K21:L21"/>
    <mergeCell ref="K22:L22"/>
    <mergeCell ref="K23:L23"/>
    <mergeCell ref="D21:F21"/>
    <mergeCell ref="J60:L60"/>
    <mergeCell ref="A53:Z53"/>
    <mergeCell ref="K51:L51"/>
    <mergeCell ref="I51:J51"/>
    <mergeCell ref="B59:C59"/>
    <mergeCell ref="Q54:R54"/>
    <mergeCell ref="Q55:R55"/>
    <mergeCell ref="Q56:R56"/>
    <mergeCell ref="D33:F33"/>
    <mergeCell ref="D36:F36"/>
    <mergeCell ref="D39:F39"/>
    <mergeCell ref="I39:J39"/>
    <mergeCell ref="D44:F44"/>
    <mergeCell ref="B54:C54"/>
    <mergeCell ref="B55:C55"/>
    <mergeCell ref="B56:C56"/>
    <mergeCell ref="I52:J52"/>
    <mergeCell ref="G52:H52"/>
    <mergeCell ref="D40:F40"/>
    <mergeCell ref="B58:C58"/>
    <mergeCell ref="D54:I54"/>
    <mergeCell ref="J54:L54"/>
    <mergeCell ref="J58:L58"/>
    <mergeCell ref="K52:L52"/>
    <mergeCell ref="U125:X125"/>
    <mergeCell ref="V116:X117"/>
    <mergeCell ref="A117:E117"/>
    <mergeCell ref="F117:T130"/>
    <mergeCell ref="B101:G101"/>
    <mergeCell ref="B97:G97"/>
    <mergeCell ref="B98:G98"/>
    <mergeCell ref="B100:G100"/>
    <mergeCell ref="B105:F105"/>
    <mergeCell ref="B104:F104"/>
    <mergeCell ref="U127:X127"/>
    <mergeCell ref="A109:Z109"/>
    <mergeCell ref="V130:X130"/>
    <mergeCell ref="U128:X128"/>
    <mergeCell ref="U126:X126"/>
    <mergeCell ref="U124:X124"/>
    <mergeCell ref="H98:J98"/>
    <mergeCell ref="H100:J100"/>
    <mergeCell ref="U123:X123"/>
    <mergeCell ref="L111:T115"/>
    <mergeCell ref="H101:J101"/>
    <mergeCell ref="K97:L97"/>
    <mergeCell ref="U121:X121"/>
    <mergeCell ref="U119:X119"/>
    <mergeCell ref="A1:Z1"/>
    <mergeCell ref="U118:X118"/>
    <mergeCell ref="U120:X120"/>
    <mergeCell ref="B96:G96"/>
    <mergeCell ref="B94:G94"/>
    <mergeCell ref="B95:G95"/>
    <mergeCell ref="B88:C88"/>
    <mergeCell ref="D88:E88"/>
    <mergeCell ref="F74:I74"/>
    <mergeCell ref="F73:I73"/>
    <mergeCell ref="B93:G93"/>
    <mergeCell ref="B85:C85"/>
    <mergeCell ref="B84:C84"/>
    <mergeCell ref="B61:C61"/>
    <mergeCell ref="B62:C62"/>
    <mergeCell ref="F70:I70"/>
    <mergeCell ref="F71:I71"/>
    <mergeCell ref="F72:I72"/>
    <mergeCell ref="D71:E71"/>
    <mergeCell ref="D72:E72"/>
    <mergeCell ref="A2:Z6"/>
    <mergeCell ref="B10:Y10"/>
    <mergeCell ref="B14:Y14"/>
    <mergeCell ref="K98:L98"/>
    <mergeCell ref="U122:X122"/>
    <mergeCell ref="A16:Z16"/>
    <mergeCell ref="B106:F106"/>
    <mergeCell ref="B107:F107"/>
    <mergeCell ref="B108:F108"/>
    <mergeCell ref="D84:I84"/>
    <mergeCell ref="D85:I85"/>
    <mergeCell ref="D55:I55"/>
    <mergeCell ref="D56:I56"/>
    <mergeCell ref="D57:I57"/>
    <mergeCell ref="D58:I58"/>
    <mergeCell ref="D59:I59"/>
    <mergeCell ref="D60:I60"/>
    <mergeCell ref="H93:J93"/>
    <mergeCell ref="B68:E68"/>
    <mergeCell ref="D70:E70"/>
    <mergeCell ref="H96:J96"/>
    <mergeCell ref="H97:J97"/>
    <mergeCell ref="A17:H17"/>
    <mergeCell ref="B113:J113"/>
    <mergeCell ref="B110:I110"/>
    <mergeCell ref="K100:L100"/>
    <mergeCell ref="H94:J94"/>
    <mergeCell ref="H95:J95"/>
    <mergeCell ref="B27:C27"/>
    <mergeCell ref="B66:C66"/>
    <mergeCell ref="K48:L48"/>
    <mergeCell ref="I48:J48"/>
    <mergeCell ref="K47:L47"/>
    <mergeCell ref="I47:J47"/>
    <mergeCell ref="D48:F48"/>
    <mergeCell ref="D47:F47"/>
    <mergeCell ref="B48:C48"/>
    <mergeCell ref="B60:C60"/>
    <mergeCell ref="J59:L59"/>
    <mergeCell ref="D28:F28"/>
    <mergeCell ref="G28:H28"/>
    <mergeCell ref="I28:J28"/>
    <mergeCell ref="K28:L28"/>
    <mergeCell ref="D64:F64"/>
    <mergeCell ref="G64:P64"/>
    <mergeCell ref="D34:F34"/>
    <mergeCell ref="K33:L33"/>
    <mergeCell ref="M39:M40"/>
    <mergeCell ref="M55:P55"/>
    <mergeCell ref="K36:L36"/>
    <mergeCell ref="D35:F35"/>
    <mergeCell ref="D51:F51"/>
    <mergeCell ref="B115:J115"/>
    <mergeCell ref="V67:Z67"/>
    <mergeCell ref="A92:Z92"/>
    <mergeCell ref="A103:Z103"/>
    <mergeCell ref="K95:L95"/>
    <mergeCell ref="K96:L96"/>
    <mergeCell ref="B89:C89"/>
    <mergeCell ref="D89:E89"/>
    <mergeCell ref="F89:I89"/>
    <mergeCell ref="B91:C91"/>
    <mergeCell ref="D91:E91"/>
    <mergeCell ref="F91:I91"/>
    <mergeCell ref="B90:E90"/>
    <mergeCell ref="F90:I90"/>
    <mergeCell ref="B114:J114"/>
    <mergeCell ref="B87:E87"/>
    <mergeCell ref="F68:I68"/>
    <mergeCell ref="B111:J111"/>
    <mergeCell ref="B112:J112"/>
    <mergeCell ref="A86:Z86"/>
    <mergeCell ref="X94:X102"/>
    <mergeCell ref="N94:T102"/>
    <mergeCell ref="B102:G102"/>
    <mergeCell ref="H102:J102"/>
  </mergeCells>
  <dataValidations count="1">
    <dataValidation allowBlank="1" showErrorMessage="1" sqref="D73:D79 D30:D31 B30:B31 D83 K30:K31 A34:A35 A27:A31 B34:B36 K34:K35 I34:I35 A48:A50 B44:B45 D34:D35 A46 B70:B72 A52 A80"/>
  </dataValidations>
  <pageMargins left="0.106059711286089" right="8.3332239720035006E-2" top="6.6666666666666693E-2" bottom="8.3322397200350003E-3" header="0.3" footer="0.3"/>
  <pageSetup scale="81" fitToHeight="0" orientation="portrait" r:id="rId1"/>
  <rowBreaks count="2" manualBreakCount="2">
    <brk id="52" max="16383" man="1"/>
    <brk id="115" max="25" man="1"/>
  </rowBreaks>
  <colBreaks count="1" manualBreakCount="1">
    <brk id="30" max="1048575" man="1"/>
  </colBreaks>
  <ignoredErrors>
    <ignoredError sqref="Y120 Y78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Formulas!$D$1:$D$13</xm:f>
          </x14:formula1>
          <xm:sqref>J15:L15</xm:sqref>
        </x14:dataValidation>
        <x14:dataValidation type="list" allowBlank="1" showInputMessage="1" showErrorMessage="1">
          <x14:formula1>
            <xm:f>Formulas!$A$1:$A$12</xm:f>
          </x14:formula1>
          <xm:sqref>S12:U12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0" workbookViewId="0">
      <selection activeCell="E3" sqref="E3"/>
    </sheetView>
  </sheetViews>
  <sheetFormatPr defaultColWidth="8.6640625" defaultRowHeight="14.4" x14ac:dyDescent="0.3"/>
  <cols>
    <col min="2" max="2" width="10.44140625" bestFit="1" customWidth="1"/>
    <col min="6" max="6" width="11.6640625" bestFit="1" customWidth="1"/>
    <col min="8" max="9" width="9.6640625" bestFit="1" customWidth="1"/>
    <col min="10" max="10" width="15.44140625" bestFit="1" customWidth="1"/>
    <col min="11" max="11" width="11" bestFit="1" customWidth="1"/>
  </cols>
  <sheetData>
    <row r="1" spans="1:5" x14ac:dyDescent="0.3">
      <c r="A1" s="57" t="s">
        <v>104</v>
      </c>
      <c r="B1" s="54">
        <v>1</v>
      </c>
      <c r="C1" s="59">
        <v>2019</v>
      </c>
      <c r="D1" s="60">
        <v>2010</v>
      </c>
      <c r="E1" s="62">
        <f>IFERROR(SUM('Dynastar Bronze Race Form'!W19*'Dynastar Bronze Race Form'!Y19)-'Dynastar Bronze Race Form'!Z19,)</f>
        <v>0</v>
      </c>
    </row>
    <row r="2" spans="1:5" x14ac:dyDescent="0.3">
      <c r="A2" s="57" t="s">
        <v>105</v>
      </c>
      <c r="B2" s="54">
        <v>2</v>
      </c>
      <c r="C2" s="59">
        <v>2020</v>
      </c>
      <c r="D2" s="60">
        <v>2009</v>
      </c>
      <c r="E2" s="62">
        <f>IFERROR(SUM('Dynastar Bronze Race Form'!W20*'Dynastar Bronze Race Form'!Y20)-'Dynastar Bronze Race Form'!Z20,)</f>
        <v>0</v>
      </c>
    </row>
    <row r="3" spans="1:5" x14ac:dyDescent="0.3">
      <c r="A3" s="57" t="s">
        <v>106</v>
      </c>
      <c r="B3" s="54">
        <v>3</v>
      </c>
      <c r="C3" s="59">
        <v>2021</v>
      </c>
      <c r="D3" s="60">
        <v>2008</v>
      </c>
      <c r="E3" s="62">
        <f>IFERROR(SUM('Dynastar Bronze Race Form'!W21*'Dynastar Bronze Race Form'!Y21)-'Dynastar Bronze Race Form'!Z21,)</f>
        <v>0</v>
      </c>
    </row>
    <row r="4" spans="1:5" x14ac:dyDescent="0.3">
      <c r="A4" s="57" t="s">
        <v>107</v>
      </c>
      <c r="B4" s="54">
        <v>4</v>
      </c>
      <c r="C4" s="59">
        <v>2022</v>
      </c>
      <c r="D4" s="60">
        <v>2007</v>
      </c>
      <c r="E4" s="62">
        <f>IFERROR(SUM('Dynastar Bronze Race Form'!W22*'Dynastar Bronze Race Form'!Y22)-'Dynastar Bronze Race Form'!Z22,)</f>
        <v>0</v>
      </c>
    </row>
    <row r="5" spans="1:5" x14ac:dyDescent="0.3">
      <c r="A5" s="57" t="s">
        <v>108</v>
      </c>
      <c r="B5" s="55">
        <v>5</v>
      </c>
      <c r="C5" s="59">
        <v>2023</v>
      </c>
      <c r="D5" s="60">
        <v>2006</v>
      </c>
      <c r="E5" s="62">
        <f>IFERROR(SUM('Dynastar Bronze Race Form'!W23*'Dynastar Bronze Race Form'!Y23)-'Dynastar Bronze Race Form'!Z23,)</f>
        <v>0</v>
      </c>
    </row>
    <row r="6" spans="1:5" x14ac:dyDescent="0.3">
      <c r="A6" s="57" t="s">
        <v>109</v>
      </c>
      <c r="B6" s="56">
        <v>6</v>
      </c>
      <c r="C6" s="59">
        <v>2024</v>
      </c>
      <c r="D6" s="60">
        <v>2005</v>
      </c>
      <c r="E6" s="62"/>
    </row>
    <row r="7" spans="1:5" x14ac:dyDescent="0.3">
      <c r="A7" s="57" t="s">
        <v>110</v>
      </c>
      <c r="B7" s="56">
        <v>7</v>
      </c>
      <c r="C7" s="59">
        <v>2025</v>
      </c>
      <c r="D7" s="60">
        <v>2004</v>
      </c>
      <c r="E7" s="62"/>
    </row>
    <row r="8" spans="1:5" x14ac:dyDescent="0.3">
      <c r="A8" s="66" t="s">
        <v>137</v>
      </c>
      <c r="B8" s="56">
        <v>8</v>
      </c>
      <c r="C8" s="59">
        <v>2026</v>
      </c>
      <c r="D8" s="60">
        <v>2003</v>
      </c>
      <c r="E8" s="62">
        <f>IFERROR(SUM('Dynastar Bronze Race Form'!W27*'Dynastar Bronze Race Form'!Y27)-'Dynastar Bronze Race Form'!Z27,)</f>
        <v>0</v>
      </c>
    </row>
    <row r="9" spans="1:5" x14ac:dyDescent="0.3">
      <c r="A9" s="66" t="s">
        <v>138</v>
      </c>
      <c r="B9" s="56">
        <v>9</v>
      </c>
      <c r="C9" s="59">
        <v>2027</v>
      </c>
      <c r="D9" s="60">
        <v>2002</v>
      </c>
      <c r="E9" s="62">
        <f>IFERROR(SUM('Dynastar Bronze Race Form'!W29*'Dynastar Bronze Race Form'!Y29)-'Dynastar Bronze Race Form'!Z29,)</f>
        <v>0</v>
      </c>
    </row>
    <row r="10" spans="1:5" x14ac:dyDescent="0.3">
      <c r="A10" s="65" t="s">
        <v>111</v>
      </c>
      <c r="B10" s="56">
        <v>10</v>
      </c>
      <c r="D10" s="60">
        <v>2001</v>
      </c>
      <c r="E10" s="62">
        <f>IFERROR(SUM('Dynastar Bronze Race Form'!W30*'Dynastar Bronze Race Form'!Y30)-'Dynastar Bronze Race Form'!Z30,)</f>
        <v>0</v>
      </c>
    </row>
    <row r="11" spans="1:5" x14ac:dyDescent="0.3">
      <c r="A11" s="65" t="s">
        <v>112</v>
      </c>
      <c r="B11" s="56">
        <v>11</v>
      </c>
      <c r="D11" s="60">
        <v>2000</v>
      </c>
      <c r="E11" s="62"/>
    </row>
    <row r="12" spans="1:5" x14ac:dyDescent="0.3">
      <c r="A12" s="58" t="s">
        <v>113</v>
      </c>
      <c r="B12" s="56">
        <v>12</v>
      </c>
      <c r="D12" s="61">
        <v>1999</v>
      </c>
      <c r="E12" s="62"/>
    </row>
    <row r="13" spans="1:5" x14ac:dyDescent="0.3">
      <c r="D13" s="61" t="s">
        <v>129</v>
      </c>
      <c r="E13" s="62">
        <f>IFERROR(SUM('Dynastar Bronze Race Form'!W40*'Dynastar Bronze Race Form'!Y40)-'Dynastar Bronze Race Form'!Z40,)</f>
        <v>0</v>
      </c>
    </row>
    <row r="14" spans="1:5" x14ac:dyDescent="0.3">
      <c r="E14" s="62"/>
    </row>
    <row r="15" spans="1:5" x14ac:dyDescent="0.3">
      <c r="E15" s="62"/>
    </row>
    <row r="16" spans="1:5" x14ac:dyDescent="0.3">
      <c r="E16" s="62">
        <f>IFERROR(SUM('Dynastar Bronze Race Form'!W34*'Dynastar Bronze Race Form'!Y34)-'Dynastar Bronze Race Form'!Z34,)</f>
        <v>0</v>
      </c>
    </row>
    <row r="17" spans="5:5" x14ac:dyDescent="0.3">
      <c r="E17" s="62">
        <f>IFERROR(SUM('Dynastar Bronze Race Form'!W35*'Dynastar Bronze Race Form'!Y35)-'Dynastar Bronze Race Form'!Z35,)</f>
        <v>0</v>
      </c>
    </row>
    <row r="18" spans="5:5" x14ac:dyDescent="0.3">
      <c r="E18" s="62">
        <f>IFERROR(SUM('Dynastar Bronze Race Form'!W36*'Dynastar Bronze Race Form'!Y36)-'Dynastar Bronze Race Form'!Z36,)</f>
        <v>0</v>
      </c>
    </row>
    <row r="19" spans="5:5" x14ac:dyDescent="0.3">
      <c r="E19" s="62">
        <f>IFERROR(SUM('Dynastar Bronze Race Form'!#REF!*'Dynastar Bronze Race Form'!#REF!)-'Dynastar Bronze Race Form'!#REF!,)</f>
        <v>0</v>
      </c>
    </row>
    <row r="20" spans="5:5" x14ac:dyDescent="0.3">
      <c r="E20" s="62"/>
    </row>
    <row r="21" spans="5:5" x14ac:dyDescent="0.3">
      <c r="E21" s="62"/>
    </row>
    <row r="22" spans="5:5" x14ac:dyDescent="0.3">
      <c r="E22" s="62">
        <f>IFERROR(SUM('Dynastar Bronze Race Form'!W48*'Dynastar Bronze Race Form'!Y48)-'Dynastar Bronze Race Form'!Z48,)</f>
        <v>0</v>
      </c>
    </row>
    <row r="23" spans="5:5" x14ac:dyDescent="0.3">
      <c r="E23" s="62"/>
    </row>
    <row r="24" spans="5:5" x14ac:dyDescent="0.3">
      <c r="E24" s="62"/>
    </row>
    <row r="25" spans="5:5" x14ac:dyDescent="0.3">
      <c r="E25" s="62">
        <f>IFERROR(SUM('Dynastar Bronze Race Form'!W52*'Dynastar Bronze Race Form'!Y52)-'Dynastar Bronze Race Form'!Z52,)</f>
        <v>0</v>
      </c>
    </row>
    <row r="26" spans="5:5" x14ac:dyDescent="0.3">
      <c r="E26" s="62"/>
    </row>
    <row r="27" spans="5:5" x14ac:dyDescent="0.3">
      <c r="E27" s="62"/>
    </row>
    <row r="28" spans="5:5" x14ac:dyDescent="0.3">
      <c r="E28" s="62"/>
    </row>
    <row r="29" spans="5:5" x14ac:dyDescent="0.3">
      <c r="E29" s="62"/>
    </row>
    <row r="30" spans="5:5" x14ac:dyDescent="0.3">
      <c r="E30" s="62"/>
    </row>
    <row r="31" spans="5:5" x14ac:dyDescent="0.3">
      <c r="E31" s="62">
        <f>IFERROR(SUM('Dynastar Bronze Race Form'!W55*'Dynastar Bronze Race Form'!Y55)-'Dynastar Bronze Race Form'!Z55,)</f>
        <v>0</v>
      </c>
    </row>
    <row r="32" spans="5:5" x14ac:dyDescent="0.3">
      <c r="E32" s="62">
        <f>IFERROR(SUM('Dynastar Bronze Race Form'!W56*'Dynastar Bronze Race Form'!Y56)-'Dynastar Bronze Race Form'!Z56,)</f>
        <v>0</v>
      </c>
    </row>
    <row r="33" spans="5:5" x14ac:dyDescent="0.3">
      <c r="E33" s="62">
        <f>IFERROR(SUM('Dynastar Bronze Race Form'!W57*'Dynastar Bronze Race Form'!Y57)-'Dynastar Bronze Race Form'!Z57,)</f>
        <v>0</v>
      </c>
    </row>
    <row r="34" spans="5:5" x14ac:dyDescent="0.3">
      <c r="E34" s="62">
        <f>IFERROR(SUM('Dynastar Bronze Race Form'!W58*'Dynastar Bronze Race Form'!Y58)-'Dynastar Bronze Race Form'!Z58,)</f>
        <v>0</v>
      </c>
    </row>
    <row r="35" spans="5:5" x14ac:dyDescent="0.3">
      <c r="E35" s="62">
        <f>IFERROR(SUM('Dynastar Bronze Race Form'!W59*'Dynastar Bronze Race Form'!Y59)-'Dynastar Bronze Race Form'!Z59,)</f>
        <v>0</v>
      </c>
    </row>
    <row r="36" spans="5:5" x14ac:dyDescent="0.3">
      <c r="E36" s="62">
        <f>IFERROR(SUM('Dynastar Bronze Race Form'!W60*'Dynastar Bronze Race Form'!Y60)-'Dynastar Bronze Race Form'!Z60,)</f>
        <v>0</v>
      </c>
    </row>
    <row r="37" spans="5:5" x14ac:dyDescent="0.3">
      <c r="E37" s="62">
        <f>IFERROR(SUM('Dynastar Bronze Race Form'!W61*'Dynastar Bronze Race Form'!Y61)-'Dynastar Bronze Race Form'!Z61,)</f>
        <v>0</v>
      </c>
    </row>
    <row r="38" spans="5:5" x14ac:dyDescent="0.3">
      <c r="E38" s="62">
        <f>IFERROR(SUM('Dynastar Bronze Race Form'!W62*'Dynastar Bronze Race Form'!Y62)-'Dynastar Bronze Race Form'!Z62,)</f>
        <v>0</v>
      </c>
    </row>
    <row r="39" spans="5:5" x14ac:dyDescent="0.3">
      <c r="E39" s="62">
        <f>IFERROR(SUM('Dynastar Bronze Race Form'!W63*'Dynastar Bronze Race Form'!Y63)-'Dynastar Bronze Race Form'!Z63,)</f>
        <v>0</v>
      </c>
    </row>
    <row r="40" spans="5:5" x14ac:dyDescent="0.3">
      <c r="E40" s="62">
        <f>IFERROR(SUM('Dynastar Bronze Race Form'!W65*'Dynastar Bronze Race Form'!Y65)-'Dynastar Bronze Race Form'!Z65,)</f>
        <v>0</v>
      </c>
    </row>
    <row r="41" spans="5:5" x14ac:dyDescent="0.3">
      <c r="E41" s="62">
        <f>IFERROR(SUM('Dynastar Bronze Race Form'!W66*'Dynastar Bronze Race Form'!Y66)-'Dynastar Bronze Race Form'!Z66,)</f>
        <v>0</v>
      </c>
    </row>
    <row r="42" spans="5:5" x14ac:dyDescent="0.3">
      <c r="E42" s="63"/>
    </row>
    <row r="43" spans="5:5" x14ac:dyDescent="0.3">
      <c r="E43" s="62"/>
    </row>
    <row r="44" spans="5:5" x14ac:dyDescent="0.3">
      <c r="E44" s="62">
        <f>IFERROR(SUM('Dynastar Bronze Race Form'!W69*'Dynastar Bronze Race Form'!Y69)-'Dynastar Bronze Race Form'!Z69,)</f>
        <v>0</v>
      </c>
    </row>
    <row r="45" spans="5:5" x14ac:dyDescent="0.3">
      <c r="E45" s="62">
        <f>IFERROR(SUM('Dynastar Bronze Race Form'!W70*'Dynastar Bronze Race Form'!Y70)-'Dynastar Bronze Race Form'!Z70,)</f>
        <v>0</v>
      </c>
    </row>
    <row r="46" spans="5:5" x14ac:dyDescent="0.3">
      <c r="E46" s="62">
        <f>IFERROR(SUM('Dynastar Bronze Race Form'!W71*'Dynastar Bronze Race Form'!Y71)-'Dynastar Bronze Race Form'!Z71,)</f>
        <v>0</v>
      </c>
    </row>
    <row r="47" spans="5:5" x14ac:dyDescent="0.3">
      <c r="E47" s="62">
        <f>IFERROR(SUM('Dynastar Bronze Race Form'!W72*'Dynastar Bronze Race Form'!Y72)-'Dynastar Bronze Race Form'!Z72,)</f>
        <v>0</v>
      </c>
    </row>
    <row r="48" spans="5:5" x14ac:dyDescent="0.3">
      <c r="E48" s="62">
        <f>IFERROR(SUM('Dynastar Bronze Race Form'!W73*'Dynastar Bronze Race Form'!Y73)-'Dynastar Bronze Race Form'!Z73,)</f>
        <v>0</v>
      </c>
    </row>
    <row r="49" spans="5:5" x14ac:dyDescent="0.3">
      <c r="E49" s="62">
        <f>IFERROR(SUM('Dynastar Bronze Race Form'!W74*'Dynastar Bronze Race Form'!Y74)-'Dynastar Bronze Race Form'!Z74,)</f>
        <v>0</v>
      </c>
    </row>
    <row r="50" spans="5:5" x14ac:dyDescent="0.3">
      <c r="E50" s="62">
        <f>IFERROR(SUM('Dynastar Bronze Race Form'!W80*'Dynastar Bronze Race Form'!Y80)-'Dynastar Bronze Race Form'!Z80,)</f>
        <v>0</v>
      </c>
    </row>
    <row r="51" spans="5:5" x14ac:dyDescent="0.3">
      <c r="E51" s="62">
        <f>IFERROR(SUM('Dynastar Bronze Race Form'!W81*'Dynastar Bronze Race Form'!Y81)-'Dynastar Bronze Race Form'!Z81,)</f>
        <v>0</v>
      </c>
    </row>
    <row r="52" spans="5:5" x14ac:dyDescent="0.3">
      <c r="E52" s="62">
        <f>IFERROR(SUM('Dynastar Bronze Race Form'!W82*'Dynastar Bronze Race Form'!Y82)-'Dynastar Bronze Race Form'!Z82,)</f>
        <v>0</v>
      </c>
    </row>
    <row r="53" spans="5:5" x14ac:dyDescent="0.3">
      <c r="E53" s="62">
        <f>IFERROR(SUM('Dynastar Bronze Race Form'!W83*'Dynastar Bronze Race Form'!Y83)-'Dynastar Bronze Race Form'!Z83,)</f>
        <v>0</v>
      </c>
    </row>
    <row r="54" spans="5:5" x14ac:dyDescent="0.3">
      <c r="E54" s="62">
        <f>IFERROR(SUM('Dynastar Bronze Race Form'!W84*'Dynastar Bronze Race Form'!Y84)-'Dynastar Bronze Race Form'!Z84,)</f>
        <v>0</v>
      </c>
    </row>
    <row r="55" spans="5:5" x14ac:dyDescent="0.3">
      <c r="E55" s="62">
        <f>IFERROR(SUM('Dynastar Bronze Race Form'!W85*'Dynastar Bronze Race Form'!Y85)-'Dynastar Bronze Race Form'!Z85,)</f>
        <v>0</v>
      </c>
    </row>
    <row r="56" spans="5:5" x14ac:dyDescent="0.3">
      <c r="E56" s="63"/>
    </row>
    <row r="57" spans="5:5" x14ac:dyDescent="0.3">
      <c r="E57" s="62"/>
    </row>
    <row r="58" spans="5:5" x14ac:dyDescent="0.3">
      <c r="E58" s="62">
        <f>IFERROR(SUM('Dynastar Bronze Race Form'!W88*'Dynastar Bronze Race Form'!Y88)-'Dynastar Bronze Race Form'!Z88,)</f>
        <v>0</v>
      </c>
    </row>
    <row r="59" spans="5:5" x14ac:dyDescent="0.3">
      <c r="E59" s="62"/>
    </row>
    <row r="60" spans="5:5" x14ac:dyDescent="0.3">
      <c r="E60" s="62"/>
    </row>
    <row r="61" spans="5:5" x14ac:dyDescent="0.3">
      <c r="E61" s="62">
        <f>IFERROR(SUM('Dynastar Bronze Race Form'!W94*'Dynastar Bronze Race Form'!Y94)-'Dynastar Bronze Race Form'!Z94,)</f>
        <v>0</v>
      </c>
    </row>
    <row r="62" spans="5:5" x14ac:dyDescent="0.3">
      <c r="E62" s="62">
        <f>IFERROR(SUM('Dynastar Bronze Race Form'!#REF!*'Dynastar Bronze Race Form'!#REF!)-'Dynastar Bronze Race Form'!#REF!,)</f>
        <v>0</v>
      </c>
    </row>
    <row r="63" spans="5:5" x14ac:dyDescent="0.3">
      <c r="E63" s="62">
        <f>IFERROR(SUM('Dynastar Bronze Race Form'!W95*'Dynastar Bronze Race Form'!Y95)-'Dynastar Bronze Race Form'!Z95,)</f>
        <v>0</v>
      </c>
    </row>
    <row r="64" spans="5:5" x14ac:dyDescent="0.3">
      <c r="E64" s="62">
        <f>IFERROR(SUM('Dynastar Bronze Race Form'!#REF!*'Dynastar Bronze Race Form'!#REF!)-'Dynastar Bronze Race Form'!#REF!,)</f>
        <v>0</v>
      </c>
    </row>
    <row r="65" spans="5:5" x14ac:dyDescent="0.3">
      <c r="E65" s="62">
        <f>IFERROR(SUM('Dynastar Bronze Race Form'!W96*'Dynastar Bronze Race Form'!Y96)-'Dynastar Bronze Race Form'!Z96,)</f>
        <v>0</v>
      </c>
    </row>
    <row r="66" spans="5:5" x14ac:dyDescent="0.3">
      <c r="E66" s="62">
        <f>IFERROR(SUM('Dynastar Bronze Race Form'!W97*'Dynastar Bronze Race Form'!Y97)-'Dynastar Bronze Race Form'!Z97,)</f>
        <v>0</v>
      </c>
    </row>
    <row r="67" spans="5:5" x14ac:dyDescent="0.3">
      <c r="E67" s="62">
        <f>IFERROR(SUM('Dynastar Bronze Race Form'!#REF!*'Dynastar Bronze Race Form'!#REF!)-'Dynastar Bronze Race Form'!#REF!,)</f>
        <v>0</v>
      </c>
    </row>
    <row r="68" spans="5:5" x14ac:dyDescent="0.3">
      <c r="E68" s="62">
        <f>IFERROR(SUM('Dynastar Bronze Race Form'!W98*'Dynastar Bronze Race Form'!Y98)-'Dynastar Bronze Race Form'!Z98,)</f>
        <v>0</v>
      </c>
    </row>
    <row r="69" spans="5:5" x14ac:dyDescent="0.3">
      <c r="E69" s="62">
        <f>IFERROR(SUM('Dynastar Bronze Race Form'!W100*'Dynastar Bronze Race Form'!Y100)-'Dynastar Bronze Race Form'!Z100,)</f>
        <v>0</v>
      </c>
    </row>
    <row r="70" spans="5:5" x14ac:dyDescent="0.3">
      <c r="E70" s="62">
        <f>IFERROR(SUM('Dynastar Bronze Race Form'!W101*'Dynastar Bronze Race Form'!Y101)-'Dynastar Bronze Race Form'!Z101,)</f>
        <v>0</v>
      </c>
    </row>
    <row r="71" spans="5:5" x14ac:dyDescent="0.3">
      <c r="E71" s="63"/>
    </row>
    <row r="72" spans="5:5" x14ac:dyDescent="0.3">
      <c r="E72" s="62"/>
    </row>
    <row r="73" spans="5:5" x14ac:dyDescent="0.3">
      <c r="E73" s="62">
        <f>IFERROR(SUM('Dynastar Bronze Race Form'!W105*'Dynastar Bronze Race Form'!Y105)-'Dynastar Bronze Race Form'!Z105,)</f>
        <v>0</v>
      </c>
    </row>
    <row r="74" spans="5:5" x14ac:dyDescent="0.3">
      <c r="E74" s="62">
        <f>IFERROR(SUM('Dynastar Bronze Race Form'!W106*'Dynastar Bronze Race Form'!Y106)-'Dynastar Bronze Race Form'!Z106,)</f>
        <v>0</v>
      </c>
    </row>
    <row r="75" spans="5:5" x14ac:dyDescent="0.3">
      <c r="E75" s="62">
        <f>IFERROR(SUM('Dynastar Bronze Race Form'!W107*'Dynastar Bronze Race Form'!Y107)-'Dynastar Bronze Race Form'!Z107,)</f>
        <v>0</v>
      </c>
    </row>
    <row r="76" spans="5:5" x14ac:dyDescent="0.3">
      <c r="E76" s="62">
        <f>IFERROR(SUM('Dynastar Bronze Race Form'!W108*'Dynastar Bronze Race Form'!Y108)-'Dynastar Bronze Race Form'!Z108,)</f>
        <v>0</v>
      </c>
    </row>
    <row r="77" spans="5:5" x14ac:dyDescent="0.3">
      <c r="E77" s="63"/>
    </row>
    <row r="78" spans="5:5" x14ac:dyDescent="0.3">
      <c r="E78" s="62">
        <f>IFERROR(SUM('Dynastar Bronze Race Form'!W111*'Dynastar Bronze Race Form'!Y111)-'Dynastar Bronze Race Form'!Z111,)</f>
        <v>0</v>
      </c>
    </row>
    <row r="79" spans="5:5" x14ac:dyDescent="0.3">
      <c r="E79" s="62">
        <f>IFERROR(SUM('Dynastar Bronze Race Form'!W112*'Dynastar Bronze Race Form'!Y112)-'Dynastar Bronze Race Form'!Z112,)</f>
        <v>0</v>
      </c>
    </row>
    <row r="80" spans="5:5" x14ac:dyDescent="0.3">
      <c r="E80" s="62">
        <f>IFERROR(SUM('Dynastar Bronze Race Form'!W115*'Dynastar Bronze Race Form'!Y115)-'Dynastar Bronze Race Form'!Z115,)</f>
        <v>0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Dynastar Bronze Race Form</vt:lpstr>
      <vt:lpstr>Formulas</vt:lpstr>
      <vt:lpstr>'Dynastar Bronze Race Form'!Print_Area</vt:lpstr>
    </vt:vector>
  </TitlesOfParts>
  <Company>SKIS  ROSSIGNOL SAS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Gaisford, Shawn</dc:creator>
  <cp:lastModifiedBy>Gaisford, Shawn</cp:lastModifiedBy>
  <cp:lastPrinted>2019-04-14T13:59:33Z</cp:lastPrinted>
  <dcterms:created xsi:type="dcterms:W3CDTF">2019-02-11T18:00:57Z</dcterms:created>
  <dcterms:modified xsi:type="dcterms:W3CDTF">2020-04-09T19:57:05Z</dcterms:modified>
</cp:coreProperties>
</file>