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b7a2b2b1b4e58c/consulting business setup/Site to Success/Lead magnets/Charge-out Calculator 2025/"/>
    </mc:Choice>
  </mc:AlternateContent>
  <xr:revisionPtr revIDLastSave="10" documentId="8_{238080BD-22CD-45E6-8603-56AD822B8859}" xr6:coauthVersionLast="47" xr6:coauthVersionMax="47" xr10:uidLastSave="{C8CDD841-26F9-4CF0-B8B7-A9A57D81D8FD}"/>
  <workbookProtection workbookAlgorithmName="SHA-512" workbookHashValue="Ri1AqgrGwt8toI5Q+iR26MAK15dvaIuAJljjcT4Jveo4ffvCSoycOPIo8kqYEiwzHFMVYuicZiw/w+LnsLHmNg==" workbookSaltValue="GSIWOPq224JZ9wqvh7lYBg==" workbookSpinCount="100000" lockStructure="1"/>
  <bookViews>
    <workbookView xWindow="-120" yWindow="-120" windowWidth="29040" windowHeight="15720" xr2:uid="{85491C8F-0602-49FC-8773-1A2820EB5FB6}"/>
  </bookViews>
  <sheets>
    <sheet name="Australia_Project" sheetId="2" r:id="rId1"/>
    <sheet name="Australia_Servic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2" l="1"/>
  <c r="F30" i="2"/>
  <c r="F28" i="2"/>
  <c r="G13" i="2"/>
  <c r="H13" i="2" s="1"/>
  <c r="F13" i="2"/>
  <c r="F33" i="2" s="1"/>
  <c r="F26" i="1"/>
  <c r="F25" i="1"/>
  <c r="F27" i="1" s="1"/>
  <c r="G10" i="1"/>
  <c r="H10" i="1" s="1"/>
  <c r="F10" i="1"/>
  <c r="F29" i="1" s="1"/>
  <c r="C38" i="1" s="1"/>
  <c r="C39" i="1" s="1"/>
  <c r="H14" i="2" l="1"/>
  <c r="H15" i="2" s="1"/>
  <c r="C37" i="2" s="1"/>
  <c r="C38" i="2" s="1"/>
  <c r="C42" i="2" s="1"/>
  <c r="H12" i="1"/>
  <c r="C33" i="1" s="1"/>
  <c r="C34" i="1" s="1"/>
  <c r="H11" i="1"/>
  <c r="C44" i="1" l="1"/>
  <c r="C41" i="1"/>
</calcChain>
</file>

<file path=xl/sharedStrings.xml><?xml version="1.0" encoding="utf-8"?>
<sst xmlns="http://schemas.openxmlformats.org/spreadsheetml/2006/main" count="68" uniqueCount="39">
  <si>
    <t xml:space="preserve">HOURLY CHARGE-OUT RATE CALCULATOR </t>
  </si>
  <si>
    <t xml:space="preserve">SERVICE/MAINTENANCE - AUSTRALIA </t>
  </si>
  <si>
    <t>Enter information into BLUE cells</t>
  </si>
  <si>
    <t xml:space="preserve">Hourly Rate </t>
  </si>
  <si>
    <t xml:space="preserve">Superannuation </t>
  </si>
  <si>
    <t xml:space="preserve">TOTAL </t>
  </si>
  <si>
    <t xml:space="preserve">Entitlements (Days/yr) </t>
  </si>
  <si>
    <t>Days per year</t>
  </si>
  <si>
    <t xml:space="preserve">Annual Leave </t>
  </si>
  <si>
    <t xml:space="preserve">Public Holidays </t>
  </si>
  <si>
    <t xml:space="preserve">RDO's, Weather holdups (rain, heat etc) </t>
  </si>
  <si>
    <t xml:space="preserve">Sick Leave </t>
  </si>
  <si>
    <t xml:space="preserve">Non Billable Time / Poor Efficiencies </t>
  </si>
  <si>
    <t xml:space="preserve">Hours per week </t>
  </si>
  <si>
    <t xml:space="preserve">Admin, non chargeable travel, callbacks / work errors </t>
  </si>
  <si>
    <t>Paid lunch breaks, training, meetings etc</t>
  </si>
  <si>
    <t xml:space="preserve">SUB TOTAL OF DAYS LOST </t>
  </si>
  <si>
    <t xml:space="preserve">NET DAYS AVAILABLE TO BILL </t>
  </si>
  <si>
    <t xml:space="preserve">Days </t>
  </si>
  <si>
    <t xml:space="preserve">True hard cost per available day </t>
  </si>
  <si>
    <t xml:space="preserve">True hard cost per available hour </t>
  </si>
  <si>
    <t xml:space="preserve">True hard cost per day / 8 hours </t>
  </si>
  <si>
    <t xml:space="preserve">Total overheads / operating expense (Year) </t>
  </si>
  <si>
    <t xml:space="preserve">Number of billable employees (Full time equivalent) </t>
  </si>
  <si>
    <t xml:space="preserve">Total billable hours available (year) </t>
  </si>
  <si>
    <t>Overhead cost per hour</t>
  </si>
  <si>
    <t xml:space="preserve">Net chargeout rate </t>
  </si>
  <si>
    <t>Excluding GST</t>
  </si>
  <si>
    <t>NET PROFIT MARGIN DESIRED</t>
  </si>
  <si>
    <t xml:space="preserve">CHARGEABLE RATE PER HOUR REQUIRED </t>
  </si>
  <si>
    <r>
      <t>Calculated on</t>
    </r>
    <r>
      <rPr>
        <b/>
        <sz val="12"/>
        <color rgb="FF000000"/>
        <rFont val="Segoe UI"/>
        <family val="2"/>
      </rPr>
      <t xml:space="preserve"> Weeks per Year </t>
    </r>
    <r>
      <rPr>
        <sz val="12"/>
        <color rgb="FF000000"/>
        <rFont val="Segoe UI"/>
        <family val="2"/>
      </rPr>
      <t xml:space="preserve">less entitlement days </t>
    </r>
  </si>
  <si>
    <t xml:space="preserve">PROJECT/CONSTRUCTION - AUSTRALIA </t>
  </si>
  <si>
    <t xml:space="preserve">Weeks per year </t>
  </si>
  <si>
    <t xml:space="preserve">Days per year </t>
  </si>
  <si>
    <t xml:space="preserve">Hours per year </t>
  </si>
  <si>
    <t xml:space="preserve">Annual Cost </t>
  </si>
  <si>
    <t xml:space="preserve">Poor workflow, re-work, errors, supply holdups, travel,  </t>
  </si>
  <si>
    <t>parking, disorganised trades, reactive trips to suppliers</t>
  </si>
  <si>
    <t>GROSS PROFIT MARGIN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</si>
</sst>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"/>
    <numFmt numFmtId="165" formatCode="0.0&quot;%&quot;"/>
    <numFmt numFmtId="166" formatCode="&quot;$&quot;#,##0.00"/>
    <numFmt numFmtId="167" formatCode="0.0"/>
    <numFmt numFmtId="168" formatCode="0&quot;%&quot;"/>
  </numFmts>
  <fonts count="8" x14ac:knownFonts="1">
    <font>
      <sz val="11"/>
      <color theme="1"/>
      <name val="Aptos Narrow"/>
      <family val="2"/>
      <scheme val="minor"/>
    </font>
    <font>
      <sz val="12"/>
      <color rgb="FF000000"/>
      <name val="Segoe UI"/>
      <family val="2"/>
    </font>
    <font>
      <b/>
      <sz val="16"/>
      <color rgb="FF2A427E"/>
      <name val="Segoe UI"/>
      <family val="2"/>
    </font>
    <font>
      <sz val="12"/>
      <color rgb="FF0E2841"/>
      <name val="Segoe UI"/>
      <family val="2"/>
    </font>
    <font>
      <sz val="12"/>
      <color rgb="FF2A427E"/>
      <name val="Segoe UI"/>
      <family val="2"/>
    </font>
    <font>
      <sz val="16"/>
      <color rgb="FF000000"/>
      <name val="Segoe UI"/>
      <family val="2"/>
    </font>
    <font>
      <b/>
      <sz val="12"/>
      <color rgb="FF000000"/>
      <name val="Segoe UI"/>
      <family val="2"/>
    </font>
    <font>
      <b/>
      <sz val="12"/>
      <color rgb="FF2A427E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2A427E"/>
        <bgColor rgb="FF000000"/>
      </patternFill>
    </fill>
    <fill>
      <patternFill patternType="solid">
        <fgColor rgb="FFE0E9F4"/>
        <bgColor rgb="FF000000"/>
      </patternFill>
    </fill>
  </fills>
  <borders count="14">
    <border>
      <left/>
      <right/>
      <top/>
      <bottom/>
      <diagonal/>
    </border>
    <border>
      <left style="thick">
        <color rgb="FF2A427E"/>
      </left>
      <right/>
      <top/>
      <bottom/>
      <diagonal/>
    </border>
    <border>
      <left style="thick">
        <color rgb="FF2A427E"/>
      </left>
      <right/>
      <top style="thin">
        <color rgb="FF2A427E"/>
      </top>
      <bottom style="thin">
        <color rgb="FF2A427E"/>
      </bottom>
      <diagonal/>
    </border>
    <border>
      <left/>
      <right/>
      <top style="thin">
        <color rgb="FF2A427E"/>
      </top>
      <bottom style="thin">
        <color rgb="FF2A427E"/>
      </bottom>
      <diagonal/>
    </border>
    <border>
      <left/>
      <right style="thin">
        <color rgb="FF2A427E"/>
      </right>
      <top style="thin">
        <color rgb="FF2A427E"/>
      </top>
      <bottom style="thin">
        <color rgb="FF2A427E"/>
      </bottom>
      <diagonal/>
    </border>
    <border>
      <left style="thin">
        <color rgb="FF2A427E"/>
      </left>
      <right/>
      <top/>
      <bottom/>
      <diagonal/>
    </border>
    <border>
      <left style="thin">
        <color rgb="FF2A427E"/>
      </left>
      <right style="thin">
        <color rgb="FF2A427E"/>
      </right>
      <top style="thin">
        <color rgb="FF2A427E"/>
      </top>
      <bottom style="thin">
        <color rgb="FF2A427E"/>
      </bottom>
      <diagonal/>
    </border>
    <border>
      <left/>
      <right style="thin">
        <color rgb="FF2A427E"/>
      </right>
      <top/>
      <bottom/>
      <diagonal/>
    </border>
    <border>
      <left style="thin">
        <color rgb="FF2A427E"/>
      </left>
      <right/>
      <top/>
      <bottom style="thin">
        <color rgb="FF2A427E"/>
      </bottom>
      <diagonal/>
    </border>
    <border>
      <left/>
      <right/>
      <top/>
      <bottom style="thin">
        <color rgb="FF2A427E"/>
      </bottom>
      <diagonal/>
    </border>
    <border>
      <left/>
      <right style="thin">
        <color rgb="FF2A427E"/>
      </right>
      <top/>
      <bottom style="thin">
        <color rgb="FF2A427E"/>
      </bottom>
      <diagonal/>
    </border>
    <border>
      <left style="thin">
        <color rgb="FF2A427E"/>
      </left>
      <right/>
      <top style="thin">
        <color rgb="FF2A427E"/>
      </top>
      <bottom/>
      <diagonal/>
    </border>
    <border>
      <left/>
      <right/>
      <top style="thin">
        <color rgb="FF2A427E"/>
      </top>
      <bottom/>
      <diagonal/>
    </border>
    <border>
      <left/>
      <right style="thin">
        <color rgb="FF2A427E"/>
      </right>
      <top style="thin">
        <color rgb="FF2A427E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2" borderId="1" xfId="0" applyFont="1" applyFill="1" applyBorder="1"/>
    <xf numFmtId="0" fontId="3" fillId="2" borderId="0" xfId="0" applyFont="1" applyFill="1"/>
    <xf numFmtId="0" fontId="4" fillId="2" borderId="1" xfId="0" applyFont="1" applyFill="1" applyBorder="1"/>
    <xf numFmtId="0" fontId="1" fillId="4" borderId="0" xfId="0" applyFont="1" applyFill="1"/>
    <xf numFmtId="0" fontId="5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2" borderId="5" xfId="0" applyFont="1" applyFill="1" applyBorder="1"/>
    <xf numFmtId="164" fontId="1" fillId="5" borderId="6" xfId="0" applyNumberFormat="1" applyFont="1" applyFill="1" applyBorder="1" applyProtection="1">
      <protection locked="0"/>
    </xf>
    <xf numFmtId="0" fontId="1" fillId="5" borderId="6" xfId="0" applyFont="1" applyFill="1" applyBorder="1" applyProtection="1">
      <protection locked="0"/>
    </xf>
    <xf numFmtId="0" fontId="1" fillId="2" borderId="6" xfId="0" applyFont="1" applyFill="1" applyBorder="1"/>
    <xf numFmtId="164" fontId="1" fillId="2" borderId="6" xfId="0" applyNumberFormat="1" applyFont="1" applyFill="1" applyBorder="1"/>
    <xf numFmtId="0" fontId="1" fillId="2" borderId="7" xfId="0" applyFont="1" applyFill="1" applyBorder="1"/>
    <xf numFmtId="165" fontId="1" fillId="5" borderId="6" xfId="0" applyNumberFormat="1" applyFont="1" applyFill="1" applyBorder="1" applyProtection="1">
      <protection locked="0"/>
    </xf>
    <xf numFmtId="0" fontId="6" fillId="2" borderId="5" xfId="0" applyFont="1" applyFill="1" applyBorder="1"/>
    <xf numFmtId="164" fontId="6" fillId="2" borderId="6" xfId="0" applyNumberFormat="1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164" fontId="1" fillId="2" borderId="9" xfId="0" applyNumberFormat="1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6" fillId="2" borderId="0" xfId="0" applyFont="1" applyFill="1"/>
    <xf numFmtId="2" fontId="1" fillId="2" borderId="6" xfId="0" applyNumberFormat="1" applyFont="1" applyFill="1" applyBorder="1"/>
    <xf numFmtId="2" fontId="1" fillId="2" borderId="0" xfId="0" applyNumberFormat="1" applyFont="1" applyFill="1"/>
    <xf numFmtId="0" fontId="7" fillId="2" borderId="5" xfId="0" applyFont="1" applyFill="1" applyBorder="1"/>
    <xf numFmtId="0" fontId="7" fillId="2" borderId="0" xfId="0" applyFont="1" applyFill="1"/>
    <xf numFmtId="2" fontId="7" fillId="2" borderId="0" xfId="0" applyNumberFormat="1" applyFont="1" applyFill="1"/>
    <xf numFmtId="2" fontId="1" fillId="2" borderId="9" xfId="0" applyNumberFormat="1" applyFont="1" applyFill="1" applyBorder="1"/>
    <xf numFmtId="166" fontId="1" fillId="2" borderId="6" xfId="0" applyNumberFormat="1" applyFont="1" applyFill="1" applyBorder="1"/>
    <xf numFmtId="167" fontId="1" fillId="5" borderId="6" xfId="0" applyNumberFormat="1" applyFont="1" applyFill="1" applyBorder="1" applyProtection="1">
      <protection locked="0"/>
    </xf>
    <xf numFmtId="3" fontId="1" fillId="2" borderId="6" xfId="0" applyNumberFormat="1" applyFont="1" applyFill="1" applyBorder="1"/>
    <xf numFmtId="168" fontId="1" fillId="5" borderId="6" xfId="0" applyNumberFormat="1" applyFont="1" applyFill="1" applyBorder="1" applyProtection="1">
      <protection locked="0"/>
    </xf>
    <xf numFmtId="166" fontId="7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178595</xdr:colOff>
      <xdr:row>0</xdr:row>
      <xdr:rowOff>83344</xdr:rowOff>
    </xdr:from>
    <xdr:to>
      <xdr:col>2</xdr:col>
      <xdr:colOff>226219</xdr:colOff>
      <xdr:row>6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3F1554-7F0B-4BCE-8215-4A0FBD50B8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582" b="29085"/>
        <a:stretch/>
      </xdr:blipFill>
      <xdr:spPr>
        <a:xfrm>
          <a:off x="178595" y="83344"/>
          <a:ext cx="3638549" cy="12311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178595</xdr:colOff>
      <xdr:row>0</xdr:row>
      <xdr:rowOff>83344</xdr:rowOff>
    </xdr:from>
    <xdr:to>
      <xdr:col>2</xdr:col>
      <xdr:colOff>226219</xdr:colOff>
      <xdr:row>6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D2238E2-90AC-482E-852A-107880A740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582" b="29085"/>
        <a:stretch/>
      </xdr:blipFill>
      <xdr:spPr>
        <a:xfrm>
          <a:off x="178595" y="83344"/>
          <a:ext cx="3638549" cy="123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D0F6-729F-4359-9D1C-1662ABDCC968}">
  <dimension ref="A1:L43"/>
  <sheetViews>
    <sheetView tabSelected="1" workbookViewId="0">
      <selection activeCell="F20" sqref="F20"/>
    </sheetView>
  </sheetViews>
  <sheetFormatPr defaultRowHeight="17.25" x14ac:dyDescent="0.3"/>
  <cols>
    <col min="1" max="1" width="4.28515625" style="2" customWidth="1"/>
    <col min="2" max="2" width="49.5703125" style="2" bestFit="1" customWidth="1"/>
    <col min="3" max="3" width="10.85546875" style="2" bestFit="1" customWidth="1"/>
    <col min="4" max="4" width="19.42578125" style="2" customWidth="1"/>
    <col min="5" max="5" width="19.85546875" style="2" customWidth="1"/>
    <col min="6" max="6" width="17" style="2" customWidth="1"/>
    <col min="7" max="7" width="18.28515625" style="2" customWidth="1"/>
    <col min="8" max="8" width="14.85546875" style="2" customWidth="1"/>
    <col min="9" max="16384" width="9.140625" style="2"/>
  </cols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5.5" x14ac:dyDescent="0.5">
      <c r="A3" s="1"/>
      <c r="B3" s="1"/>
      <c r="C3" s="3" t="s">
        <v>0</v>
      </c>
      <c r="D3" s="4"/>
      <c r="E3" s="4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5" t="s">
        <v>31</v>
      </c>
      <c r="D4" s="4"/>
      <c r="E4" s="4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8" spans="1:12" ht="25.5" x14ac:dyDescent="0.3">
      <c r="B8" s="7" t="s">
        <v>2</v>
      </c>
      <c r="C8" s="8"/>
      <c r="D8" s="8"/>
      <c r="E8" s="8"/>
      <c r="F8" s="8"/>
      <c r="G8" s="8"/>
      <c r="H8" s="8"/>
      <c r="I8" s="8"/>
      <c r="J8" s="8"/>
      <c r="K8" s="8"/>
      <c r="L8" s="9"/>
    </row>
    <row r="11" spans="1:12" x14ac:dyDescent="0.3"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3">
      <c r="B12" s="10"/>
      <c r="C12" s="1"/>
      <c r="D12" s="26" t="s">
        <v>13</v>
      </c>
      <c r="E12" s="26" t="s">
        <v>32</v>
      </c>
      <c r="F12" s="26" t="s">
        <v>33</v>
      </c>
      <c r="G12" s="26" t="s">
        <v>34</v>
      </c>
      <c r="H12" s="26" t="s">
        <v>35</v>
      </c>
      <c r="I12" s="1"/>
      <c r="J12" s="1"/>
      <c r="K12" s="1"/>
      <c r="L12" s="15"/>
    </row>
    <row r="13" spans="1:12" x14ac:dyDescent="0.3">
      <c r="B13" s="10" t="s">
        <v>3</v>
      </c>
      <c r="C13" s="11">
        <v>45</v>
      </c>
      <c r="D13" s="12">
        <v>40</v>
      </c>
      <c r="E13" s="12">
        <v>52</v>
      </c>
      <c r="F13" s="13">
        <f>(E13*D13)/8</f>
        <v>260</v>
      </c>
      <c r="G13" s="13">
        <f>D13*E13</f>
        <v>2080</v>
      </c>
      <c r="H13" s="14">
        <f>C13*G13</f>
        <v>93600</v>
      </c>
      <c r="I13" s="1"/>
      <c r="J13" s="1"/>
      <c r="K13" s="1"/>
      <c r="L13" s="15"/>
    </row>
    <row r="14" spans="1:12" x14ac:dyDescent="0.3">
      <c r="B14" s="10" t="s">
        <v>4</v>
      </c>
      <c r="C14" s="16">
        <v>11.5</v>
      </c>
      <c r="D14" s="1"/>
      <c r="E14" s="1"/>
      <c r="F14" s="1"/>
      <c r="G14" s="1"/>
      <c r="H14" s="14">
        <f>C14*H13/100</f>
        <v>10764</v>
      </c>
      <c r="I14" s="1"/>
      <c r="J14" s="1"/>
      <c r="K14" s="1"/>
      <c r="L14" s="15"/>
    </row>
    <row r="15" spans="1:12" x14ac:dyDescent="0.3">
      <c r="B15" s="17" t="s">
        <v>5</v>
      </c>
      <c r="C15" s="1"/>
      <c r="D15" s="1"/>
      <c r="E15" s="1"/>
      <c r="F15" s="1"/>
      <c r="G15" s="1"/>
      <c r="H15" s="18">
        <f>SUM(H13:H14)</f>
        <v>104364</v>
      </c>
      <c r="I15" s="1"/>
      <c r="J15" s="1"/>
      <c r="K15" s="1"/>
      <c r="L15" s="15"/>
    </row>
    <row r="16" spans="1:12" x14ac:dyDescent="0.3">
      <c r="B16" s="19"/>
      <c r="C16" s="20"/>
      <c r="D16" s="20"/>
      <c r="E16" s="20"/>
      <c r="F16" s="20"/>
      <c r="G16" s="20"/>
      <c r="H16" s="21"/>
      <c r="I16" s="20"/>
      <c r="J16" s="20"/>
      <c r="K16" s="20"/>
      <c r="L16" s="22"/>
    </row>
    <row r="18" spans="2:12" x14ac:dyDescent="0.3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2:12" x14ac:dyDescent="0.3">
      <c r="B19" s="17" t="s">
        <v>6</v>
      </c>
      <c r="C19" s="1"/>
      <c r="D19" s="1"/>
      <c r="E19" s="1"/>
      <c r="F19" s="26" t="s">
        <v>7</v>
      </c>
      <c r="G19" s="1"/>
      <c r="H19" s="1"/>
      <c r="I19" s="1"/>
      <c r="J19" s="1"/>
      <c r="K19" s="1"/>
      <c r="L19" s="15"/>
    </row>
    <row r="20" spans="2:12" x14ac:dyDescent="0.3">
      <c r="B20" s="10" t="s">
        <v>8</v>
      </c>
      <c r="C20" s="1"/>
      <c r="D20" s="1"/>
      <c r="E20" s="1"/>
      <c r="F20" s="12">
        <v>20</v>
      </c>
      <c r="G20" s="1"/>
      <c r="H20" s="1"/>
      <c r="I20" s="1"/>
      <c r="J20" s="1"/>
      <c r="K20" s="1"/>
      <c r="L20" s="15"/>
    </row>
    <row r="21" spans="2:12" x14ac:dyDescent="0.3">
      <c r="B21" s="10" t="s">
        <v>9</v>
      </c>
      <c r="C21" s="1"/>
      <c r="D21" s="1"/>
      <c r="E21" s="1"/>
      <c r="F21" s="12">
        <v>11</v>
      </c>
      <c r="G21" s="1"/>
      <c r="H21" s="1"/>
      <c r="I21" s="1"/>
      <c r="J21" s="1"/>
      <c r="K21" s="1"/>
      <c r="L21" s="15"/>
    </row>
    <row r="22" spans="2:12" x14ac:dyDescent="0.3">
      <c r="B22" s="10" t="s">
        <v>10</v>
      </c>
      <c r="C22" s="1"/>
      <c r="D22" s="1"/>
      <c r="E22" s="1"/>
      <c r="F22" s="12">
        <v>12</v>
      </c>
      <c r="G22" s="1"/>
      <c r="H22" s="1"/>
      <c r="I22" s="1"/>
      <c r="J22" s="1"/>
      <c r="K22" s="1"/>
      <c r="L22" s="15"/>
    </row>
    <row r="23" spans="2:12" x14ac:dyDescent="0.3">
      <c r="B23" s="10" t="s">
        <v>11</v>
      </c>
      <c r="C23" s="1"/>
      <c r="D23" s="1"/>
      <c r="E23" s="1"/>
      <c r="F23" s="12">
        <v>10</v>
      </c>
      <c r="G23" s="1"/>
      <c r="H23" s="1"/>
      <c r="I23" s="1"/>
      <c r="J23" s="1"/>
      <c r="K23" s="1"/>
      <c r="L23" s="15"/>
    </row>
    <row r="24" spans="2:12" x14ac:dyDescent="0.3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2"/>
    </row>
    <row r="26" spans="2:12" x14ac:dyDescent="0.3"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2:12" x14ac:dyDescent="0.3">
      <c r="B27" s="17" t="s">
        <v>12</v>
      </c>
      <c r="C27" s="1"/>
      <c r="D27" s="26" t="s">
        <v>13</v>
      </c>
      <c r="E27" s="1"/>
      <c r="F27" s="26" t="s">
        <v>7</v>
      </c>
      <c r="G27" s="1"/>
      <c r="H27" s="1"/>
      <c r="I27" s="1"/>
      <c r="J27" s="1"/>
      <c r="K27" s="1"/>
      <c r="L27" s="15"/>
    </row>
    <row r="28" spans="2:12" x14ac:dyDescent="0.3">
      <c r="B28" s="10" t="s">
        <v>36</v>
      </c>
      <c r="C28" s="1"/>
      <c r="D28" s="12">
        <v>5</v>
      </c>
      <c r="E28" s="1"/>
      <c r="F28" s="27">
        <f>(D28*($E$13-(SUM($F$20:$F$23)/5)))/8</f>
        <v>25.875</v>
      </c>
      <c r="G28" s="1" t="s">
        <v>30</v>
      </c>
      <c r="H28" s="1"/>
      <c r="I28" s="1"/>
      <c r="J28" s="1"/>
      <c r="K28" s="1"/>
      <c r="L28" s="15"/>
    </row>
    <row r="29" spans="2:12" x14ac:dyDescent="0.3">
      <c r="B29" s="10" t="s">
        <v>37</v>
      </c>
      <c r="C29" s="1"/>
      <c r="D29" s="1"/>
      <c r="E29" s="1"/>
      <c r="F29" s="1"/>
      <c r="G29" s="1"/>
      <c r="H29" s="1"/>
      <c r="I29" s="1"/>
      <c r="J29" s="1"/>
      <c r="K29" s="1"/>
      <c r="L29" s="15"/>
    </row>
    <row r="30" spans="2:12" x14ac:dyDescent="0.3">
      <c r="B30" s="10" t="s">
        <v>15</v>
      </c>
      <c r="C30" s="1"/>
      <c r="D30" s="12">
        <v>3</v>
      </c>
      <c r="E30" s="1"/>
      <c r="F30" s="27">
        <f>(D30*($E$13-(SUM($F$20:$F$23)/5)))/8</f>
        <v>15.524999999999999</v>
      </c>
      <c r="G30" s="1" t="s">
        <v>30</v>
      </c>
      <c r="H30" s="1"/>
      <c r="I30" s="1"/>
      <c r="J30" s="1"/>
      <c r="K30" s="1"/>
      <c r="L30" s="15"/>
    </row>
    <row r="31" spans="2:12" x14ac:dyDescent="0.3">
      <c r="B31" s="10" t="s">
        <v>16</v>
      </c>
      <c r="C31" s="1"/>
      <c r="D31" s="1"/>
      <c r="E31" s="1"/>
      <c r="F31" s="27">
        <f>SUM(F20:F30)</f>
        <v>94.4</v>
      </c>
      <c r="G31" s="1"/>
      <c r="H31" s="1"/>
      <c r="I31" s="1"/>
      <c r="J31" s="1"/>
      <c r="K31" s="1"/>
      <c r="L31" s="15"/>
    </row>
    <row r="32" spans="2:12" x14ac:dyDescent="0.3">
      <c r="B32" s="10"/>
      <c r="C32" s="1"/>
      <c r="D32" s="1"/>
      <c r="E32" s="1"/>
      <c r="F32" s="28"/>
      <c r="G32" s="1"/>
      <c r="H32" s="1"/>
      <c r="I32" s="1"/>
      <c r="J32" s="1"/>
      <c r="K32" s="1"/>
      <c r="L32" s="15"/>
    </row>
    <row r="33" spans="2:12" x14ac:dyDescent="0.3">
      <c r="B33" s="29" t="s">
        <v>17</v>
      </c>
      <c r="C33" s="30"/>
      <c r="D33" s="30"/>
      <c r="E33" s="30"/>
      <c r="F33" s="31">
        <f>F13-F31</f>
        <v>165.6</v>
      </c>
      <c r="G33" s="30" t="s">
        <v>18</v>
      </c>
      <c r="H33" s="1"/>
      <c r="I33" s="1"/>
      <c r="J33" s="1"/>
      <c r="K33" s="1"/>
      <c r="L33" s="15"/>
    </row>
    <row r="34" spans="2:12" x14ac:dyDescent="0.3">
      <c r="B34" s="19"/>
      <c r="C34" s="20"/>
      <c r="D34" s="20"/>
      <c r="E34" s="20"/>
      <c r="F34" s="32"/>
      <c r="G34" s="20"/>
      <c r="H34" s="20"/>
      <c r="I34" s="20"/>
      <c r="J34" s="20"/>
      <c r="K34" s="20"/>
      <c r="L34" s="22"/>
    </row>
    <row r="36" spans="2:12" x14ac:dyDescent="0.3"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5"/>
    </row>
    <row r="37" spans="2:12" x14ac:dyDescent="0.3">
      <c r="B37" s="10" t="s">
        <v>19</v>
      </c>
      <c r="C37" s="33">
        <f>H15/F33</f>
        <v>630.21739130434787</v>
      </c>
      <c r="D37" s="1"/>
      <c r="E37" s="1"/>
      <c r="F37" s="1"/>
      <c r="G37" s="1"/>
      <c r="H37" s="1"/>
      <c r="I37" s="1"/>
      <c r="J37" s="1"/>
      <c r="K37" s="1"/>
      <c r="L37" s="15"/>
    </row>
    <row r="38" spans="2:12" x14ac:dyDescent="0.3">
      <c r="B38" s="10" t="s">
        <v>20</v>
      </c>
      <c r="C38" s="33">
        <f>C37/8</f>
        <v>78.777173913043484</v>
      </c>
      <c r="D38" s="1" t="s">
        <v>21</v>
      </c>
      <c r="E38" s="1"/>
      <c r="F38" s="1"/>
      <c r="G38" s="1"/>
      <c r="H38" s="1"/>
      <c r="I38" s="1"/>
      <c r="J38" s="1"/>
      <c r="K38" s="1"/>
      <c r="L38" s="15"/>
    </row>
    <row r="39" spans="2:12" x14ac:dyDescent="0.3">
      <c r="B39" s="10"/>
      <c r="C39" s="1"/>
      <c r="D39" s="1"/>
      <c r="E39" s="1"/>
      <c r="F39" s="1"/>
      <c r="G39" s="1"/>
      <c r="H39" s="1"/>
      <c r="I39" s="1"/>
      <c r="J39" s="1"/>
      <c r="K39" s="1"/>
      <c r="L39" s="15"/>
    </row>
    <row r="40" spans="2:12" x14ac:dyDescent="0.3">
      <c r="B40" s="17" t="s">
        <v>38</v>
      </c>
      <c r="C40" s="36">
        <v>30</v>
      </c>
      <c r="D40" s="1"/>
      <c r="E40" s="1"/>
      <c r="F40" s="1"/>
      <c r="G40" s="1"/>
      <c r="H40" s="1"/>
      <c r="I40" s="1"/>
      <c r="J40" s="1"/>
      <c r="K40" s="1"/>
      <c r="L40" s="15"/>
    </row>
    <row r="41" spans="2:12" x14ac:dyDescent="0.3">
      <c r="B41" s="10"/>
      <c r="C41" s="1"/>
      <c r="D41" s="1"/>
      <c r="E41" s="1"/>
      <c r="F41" s="1"/>
      <c r="G41" s="1"/>
      <c r="H41" s="1"/>
      <c r="I41" s="1"/>
      <c r="J41" s="1"/>
      <c r="K41" s="1"/>
      <c r="L41" s="15"/>
    </row>
    <row r="42" spans="2:12" x14ac:dyDescent="0.3">
      <c r="B42" s="29" t="s">
        <v>29</v>
      </c>
      <c r="C42" s="37">
        <f>(C38)/(1-(C40/100))</f>
        <v>112.53881987577641</v>
      </c>
      <c r="D42" s="1" t="s">
        <v>27</v>
      </c>
      <c r="E42" s="1"/>
      <c r="F42" s="1"/>
      <c r="G42" s="1"/>
      <c r="H42" s="1"/>
      <c r="I42" s="1"/>
      <c r="J42" s="1"/>
      <c r="K42" s="1"/>
      <c r="L42" s="15"/>
    </row>
    <row r="43" spans="2:12" x14ac:dyDescent="0.3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2"/>
    </row>
  </sheetData>
  <sheetProtection algorithmName="SHA-512" hashValue="hetdw4eIkSgSo0xcnx5KvJ29mhXFwydutXL3wnxBQqwd2WfYJSBK27WpsLJBjAcmb0AXWDB63CKacF6hnO02Gg==" saltValue="0325JvWeDDrkrTsWl0R/EQ==" spinCount="100000" sheet="1" objects="1" scenarios="1" select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29C2B-E03B-42FF-8475-D97D91C1B09B}">
  <dimension ref="A1:L45"/>
  <sheetViews>
    <sheetView workbookViewId="0">
      <selection activeCell="C10" sqref="C10"/>
    </sheetView>
  </sheetViews>
  <sheetFormatPr defaultRowHeight="17.25" x14ac:dyDescent="0.3"/>
  <cols>
    <col min="1" max="1" width="4.28515625" style="2" customWidth="1"/>
    <col min="2" max="2" width="49.5703125" style="2" bestFit="1" customWidth="1"/>
    <col min="3" max="3" width="10.85546875" style="2" bestFit="1" customWidth="1"/>
    <col min="4" max="4" width="19.42578125" style="2" customWidth="1"/>
    <col min="5" max="5" width="19.85546875" style="2" customWidth="1"/>
    <col min="6" max="6" width="17" style="2" customWidth="1"/>
    <col min="7" max="7" width="18.28515625" style="2" customWidth="1"/>
    <col min="8" max="8" width="14.85546875" style="2" customWidth="1"/>
    <col min="9" max="16384" width="9.140625" style="2"/>
  </cols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5.5" x14ac:dyDescent="0.5">
      <c r="A3" s="1"/>
      <c r="B3" s="1"/>
      <c r="C3" s="3" t="s">
        <v>0</v>
      </c>
      <c r="D3" s="4"/>
      <c r="E3" s="4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5" t="s">
        <v>1</v>
      </c>
      <c r="D4" s="4"/>
      <c r="E4" s="4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8" spans="1:12" ht="25.5" x14ac:dyDescent="0.3">
      <c r="B8" s="7" t="s">
        <v>2</v>
      </c>
      <c r="C8" s="8"/>
      <c r="D8" s="8"/>
      <c r="E8" s="8"/>
      <c r="F8" s="8"/>
      <c r="G8" s="8"/>
      <c r="H8" s="8"/>
      <c r="I8" s="8"/>
      <c r="J8" s="8"/>
      <c r="K8" s="8"/>
      <c r="L8" s="9"/>
    </row>
    <row r="10" spans="1:12" x14ac:dyDescent="0.3">
      <c r="B10" s="10" t="s">
        <v>3</v>
      </c>
      <c r="C10" s="11">
        <v>50</v>
      </c>
      <c r="D10" s="12">
        <v>40</v>
      </c>
      <c r="E10" s="12">
        <v>52</v>
      </c>
      <c r="F10" s="13">
        <f>(E10*D10)/8</f>
        <v>260</v>
      </c>
      <c r="G10" s="13">
        <f>D10*E10</f>
        <v>2080</v>
      </c>
      <c r="H10" s="14">
        <f>C10*G10</f>
        <v>104000</v>
      </c>
      <c r="I10" s="1"/>
      <c r="J10" s="1"/>
      <c r="K10" s="1"/>
      <c r="L10" s="15"/>
    </row>
    <row r="11" spans="1:12" x14ac:dyDescent="0.3">
      <c r="B11" s="10" t="s">
        <v>4</v>
      </c>
      <c r="C11" s="16">
        <v>12.5</v>
      </c>
      <c r="D11" s="1"/>
      <c r="E11" s="1"/>
      <c r="F11" s="1"/>
      <c r="G11" s="1"/>
      <c r="H11" s="14">
        <f>C11*H10/100</f>
        <v>13000</v>
      </c>
      <c r="I11" s="1"/>
      <c r="J11" s="1"/>
      <c r="K11" s="1"/>
      <c r="L11" s="15"/>
    </row>
    <row r="12" spans="1:12" x14ac:dyDescent="0.3">
      <c r="B12" s="17" t="s">
        <v>5</v>
      </c>
      <c r="C12" s="1"/>
      <c r="D12" s="1"/>
      <c r="E12" s="1"/>
      <c r="F12" s="1"/>
      <c r="G12" s="1"/>
      <c r="H12" s="18">
        <f>SUM(H10:H11)</f>
        <v>117000</v>
      </c>
      <c r="I12" s="1"/>
      <c r="J12" s="1"/>
      <c r="K12" s="1"/>
      <c r="L12" s="15"/>
    </row>
    <row r="13" spans="1:12" x14ac:dyDescent="0.3">
      <c r="B13" s="19"/>
      <c r="C13" s="20"/>
      <c r="D13" s="20"/>
      <c r="E13" s="20"/>
      <c r="F13" s="20"/>
      <c r="G13" s="20"/>
      <c r="H13" s="21"/>
      <c r="I13" s="20"/>
      <c r="J13" s="20"/>
      <c r="K13" s="20"/>
      <c r="L13" s="22"/>
    </row>
    <row r="15" spans="1:12" x14ac:dyDescent="0.3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3">
      <c r="B16" s="17" t="s">
        <v>6</v>
      </c>
      <c r="C16" s="1"/>
      <c r="D16" s="1"/>
      <c r="E16" s="1"/>
      <c r="F16" s="26" t="s">
        <v>7</v>
      </c>
      <c r="G16" s="1"/>
      <c r="H16" s="1"/>
      <c r="I16" s="1"/>
      <c r="J16" s="1"/>
      <c r="K16" s="1"/>
      <c r="L16" s="15"/>
    </row>
    <row r="17" spans="2:12" x14ac:dyDescent="0.3">
      <c r="B17" s="10" t="s">
        <v>8</v>
      </c>
      <c r="C17" s="1"/>
      <c r="D17" s="1"/>
      <c r="E17" s="1"/>
      <c r="F17" s="12">
        <v>20</v>
      </c>
      <c r="G17" s="1"/>
      <c r="H17" s="1"/>
      <c r="I17" s="1"/>
      <c r="J17" s="1"/>
      <c r="K17" s="1"/>
      <c r="L17" s="15"/>
    </row>
    <row r="18" spans="2:12" x14ac:dyDescent="0.3">
      <c r="B18" s="10" t="s">
        <v>9</v>
      </c>
      <c r="C18" s="1"/>
      <c r="D18" s="1"/>
      <c r="E18" s="1"/>
      <c r="F18" s="12">
        <v>11</v>
      </c>
      <c r="G18" s="1"/>
      <c r="H18" s="1"/>
      <c r="I18" s="1"/>
      <c r="J18" s="1"/>
      <c r="K18" s="1"/>
      <c r="L18" s="15"/>
    </row>
    <row r="19" spans="2:12" x14ac:dyDescent="0.3">
      <c r="B19" s="10" t="s">
        <v>10</v>
      </c>
      <c r="C19" s="1"/>
      <c r="D19" s="1"/>
      <c r="E19" s="1"/>
      <c r="F19" s="12">
        <v>8</v>
      </c>
      <c r="G19" s="1"/>
      <c r="H19" s="1"/>
      <c r="I19" s="1"/>
      <c r="J19" s="1"/>
      <c r="K19" s="1"/>
      <c r="L19" s="15"/>
    </row>
    <row r="20" spans="2:12" x14ac:dyDescent="0.3">
      <c r="B20" s="10" t="s">
        <v>11</v>
      </c>
      <c r="C20" s="1"/>
      <c r="D20" s="1"/>
      <c r="E20" s="1"/>
      <c r="F20" s="12">
        <v>10</v>
      </c>
      <c r="G20" s="1"/>
      <c r="H20" s="1"/>
      <c r="I20" s="1"/>
      <c r="J20" s="1"/>
      <c r="K20" s="1"/>
      <c r="L20" s="15"/>
    </row>
    <row r="21" spans="2:12" x14ac:dyDescent="0.3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2"/>
    </row>
    <row r="23" spans="2:12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2:12" x14ac:dyDescent="0.3">
      <c r="B24" s="17" t="s">
        <v>12</v>
      </c>
      <c r="C24" s="1"/>
      <c r="D24" s="26" t="s">
        <v>13</v>
      </c>
      <c r="E24" s="1"/>
      <c r="F24" s="26" t="s">
        <v>7</v>
      </c>
      <c r="G24" s="1"/>
      <c r="H24" s="1"/>
      <c r="I24" s="1"/>
      <c r="J24" s="1"/>
      <c r="K24" s="1"/>
      <c r="L24" s="15"/>
    </row>
    <row r="25" spans="2:12" x14ac:dyDescent="0.3">
      <c r="B25" s="10" t="s">
        <v>14</v>
      </c>
      <c r="C25" s="1"/>
      <c r="D25" s="12">
        <v>5</v>
      </c>
      <c r="E25" s="1"/>
      <c r="F25" s="27">
        <f>(D25*($E$10-(SUM($F$17:$F$20)/5)))/8</f>
        <v>26.375</v>
      </c>
      <c r="G25" s="1" t="s">
        <v>30</v>
      </c>
      <c r="H25" s="1"/>
      <c r="I25" s="1"/>
      <c r="J25" s="1"/>
      <c r="K25" s="1"/>
      <c r="L25" s="15"/>
    </row>
    <row r="26" spans="2:12" x14ac:dyDescent="0.3">
      <c r="B26" s="10" t="s">
        <v>15</v>
      </c>
      <c r="C26" s="1"/>
      <c r="D26" s="12">
        <v>3</v>
      </c>
      <c r="E26" s="1"/>
      <c r="F26" s="27">
        <f>(D26*($E$10-(SUM($F$17:$F$20)/5)))/8</f>
        <v>15.825000000000001</v>
      </c>
      <c r="G26" s="1" t="s">
        <v>30</v>
      </c>
      <c r="H26" s="1"/>
      <c r="I26" s="1"/>
      <c r="J26" s="1"/>
      <c r="K26" s="1"/>
      <c r="L26" s="15"/>
    </row>
    <row r="27" spans="2:12" x14ac:dyDescent="0.3">
      <c r="B27" s="10" t="s">
        <v>16</v>
      </c>
      <c r="C27" s="1"/>
      <c r="D27" s="1"/>
      <c r="E27" s="1"/>
      <c r="F27" s="27">
        <f>SUM(F17:F26)</f>
        <v>91.2</v>
      </c>
      <c r="G27" s="1"/>
      <c r="H27" s="1"/>
      <c r="I27" s="1"/>
      <c r="J27" s="1"/>
      <c r="K27" s="1"/>
      <c r="L27" s="15"/>
    </row>
    <row r="28" spans="2:12" x14ac:dyDescent="0.3">
      <c r="B28" s="10"/>
      <c r="C28" s="1"/>
      <c r="D28" s="1"/>
      <c r="E28" s="1"/>
      <c r="F28" s="28"/>
      <c r="G28" s="1"/>
      <c r="H28" s="1"/>
      <c r="I28" s="1"/>
      <c r="J28" s="1"/>
      <c r="K28" s="1"/>
      <c r="L28" s="15"/>
    </row>
    <row r="29" spans="2:12" x14ac:dyDescent="0.3">
      <c r="B29" s="29" t="s">
        <v>17</v>
      </c>
      <c r="C29" s="30"/>
      <c r="D29" s="30"/>
      <c r="E29" s="30"/>
      <c r="F29" s="31">
        <f>F10-F27</f>
        <v>168.8</v>
      </c>
      <c r="G29" s="30" t="s">
        <v>18</v>
      </c>
      <c r="H29" s="1"/>
      <c r="I29" s="1"/>
      <c r="J29" s="1"/>
      <c r="K29" s="1"/>
      <c r="L29" s="15"/>
    </row>
    <row r="30" spans="2:12" x14ac:dyDescent="0.3">
      <c r="B30" s="19"/>
      <c r="C30" s="20"/>
      <c r="D30" s="20"/>
      <c r="E30" s="20"/>
      <c r="F30" s="32"/>
      <c r="G30" s="20"/>
      <c r="H30" s="20"/>
      <c r="I30" s="20"/>
      <c r="J30" s="20"/>
      <c r="K30" s="20"/>
      <c r="L30" s="22"/>
    </row>
    <row r="32" spans="2:12" x14ac:dyDescent="0.3"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5"/>
    </row>
    <row r="33" spans="2:12" x14ac:dyDescent="0.3">
      <c r="B33" s="10" t="s">
        <v>19</v>
      </c>
      <c r="C33" s="33">
        <f>H12/F29</f>
        <v>693.12796208530801</v>
      </c>
      <c r="D33" s="1"/>
      <c r="E33" s="1"/>
      <c r="F33" s="1"/>
      <c r="G33" s="1"/>
      <c r="H33" s="1"/>
      <c r="I33" s="1"/>
      <c r="J33" s="1"/>
      <c r="K33" s="1"/>
      <c r="L33" s="15"/>
    </row>
    <row r="34" spans="2:12" x14ac:dyDescent="0.3">
      <c r="B34" s="10" t="s">
        <v>20</v>
      </c>
      <c r="C34" s="33">
        <f>C33/8</f>
        <v>86.640995260663502</v>
      </c>
      <c r="D34" s="1" t="s">
        <v>21</v>
      </c>
      <c r="E34" s="1"/>
      <c r="F34" s="1"/>
      <c r="G34" s="1"/>
      <c r="H34" s="1"/>
      <c r="I34" s="1"/>
      <c r="J34" s="1"/>
      <c r="K34" s="1"/>
      <c r="L34" s="15"/>
    </row>
    <row r="35" spans="2:12" x14ac:dyDescent="0.3">
      <c r="B35" s="10"/>
      <c r="C35" s="1"/>
      <c r="D35" s="1"/>
      <c r="E35" s="1"/>
      <c r="F35" s="1"/>
      <c r="G35" s="1"/>
      <c r="H35" s="1"/>
      <c r="I35" s="1"/>
      <c r="J35" s="1"/>
      <c r="K35" s="1"/>
      <c r="L35" s="15"/>
    </row>
    <row r="36" spans="2:12" x14ac:dyDescent="0.3">
      <c r="B36" s="10" t="s">
        <v>22</v>
      </c>
      <c r="C36" s="11">
        <v>500000</v>
      </c>
      <c r="D36" s="1"/>
      <c r="E36" s="1"/>
      <c r="F36" s="1"/>
      <c r="G36" s="1"/>
      <c r="H36" s="1"/>
      <c r="I36" s="1"/>
      <c r="J36" s="1"/>
      <c r="K36" s="1"/>
      <c r="L36" s="15"/>
    </row>
    <row r="37" spans="2:12" x14ac:dyDescent="0.3">
      <c r="B37" s="10" t="s">
        <v>23</v>
      </c>
      <c r="C37" s="34">
        <v>6</v>
      </c>
      <c r="D37" s="1"/>
      <c r="E37" s="1"/>
      <c r="F37" s="1"/>
      <c r="G37" s="1"/>
      <c r="H37" s="1"/>
      <c r="I37" s="1"/>
      <c r="J37" s="1"/>
      <c r="K37" s="1"/>
      <c r="L37" s="15"/>
    </row>
    <row r="38" spans="2:12" x14ac:dyDescent="0.3">
      <c r="B38" s="10" t="s">
        <v>24</v>
      </c>
      <c r="C38" s="35">
        <f>C37*F29*8</f>
        <v>8102.4000000000005</v>
      </c>
      <c r="D38" s="1"/>
      <c r="E38" s="1"/>
      <c r="F38" s="1"/>
      <c r="G38" s="1"/>
      <c r="H38" s="1"/>
      <c r="I38" s="1"/>
      <c r="J38" s="1"/>
      <c r="K38" s="1"/>
      <c r="L38" s="15"/>
    </row>
    <row r="39" spans="2:12" x14ac:dyDescent="0.3">
      <c r="B39" s="10" t="s">
        <v>25</v>
      </c>
      <c r="C39" s="33">
        <f>C36/C38</f>
        <v>61.710110584518162</v>
      </c>
      <c r="D39" s="1"/>
      <c r="E39" s="1"/>
      <c r="F39" s="1"/>
      <c r="G39" s="1"/>
      <c r="H39" s="1"/>
      <c r="I39" s="1"/>
      <c r="J39" s="1"/>
      <c r="K39" s="1"/>
      <c r="L39" s="15"/>
    </row>
    <row r="40" spans="2:12" x14ac:dyDescent="0.3">
      <c r="B40" s="10"/>
      <c r="C40" s="1"/>
      <c r="D40" s="1"/>
      <c r="E40" s="1"/>
      <c r="F40" s="1"/>
      <c r="G40" s="1"/>
      <c r="H40" s="1"/>
      <c r="I40" s="1"/>
      <c r="J40" s="1"/>
      <c r="K40" s="1"/>
      <c r="L40" s="15"/>
    </row>
    <row r="41" spans="2:12" x14ac:dyDescent="0.3">
      <c r="B41" s="10" t="s">
        <v>26</v>
      </c>
      <c r="C41" s="33">
        <f>C34+C39</f>
        <v>148.35110584518168</v>
      </c>
      <c r="D41" s="1" t="s">
        <v>27</v>
      </c>
      <c r="E41" s="1"/>
      <c r="F41" s="1"/>
      <c r="G41" s="1"/>
      <c r="H41" s="1"/>
      <c r="I41" s="1"/>
      <c r="J41" s="1"/>
      <c r="K41" s="1"/>
      <c r="L41" s="15"/>
    </row>
    <row r="42" spans="2:12" x14ac:dyDescent="0.3">
      <c r="B42" s="17" t="s">
        <v>28</v>
      </c>
      <c r="C42" s="36">
        <v>10</v>
      </c>
      <c r="D42" s="1"/>
      <c r="E42" s="1"/>
      <c r="F42" s="1"/>
      <c r="G42" s="1"/>
      <c r="H42" s="1"/>
      <c r="I42" s="1"/>
      <c r="J42" s="1"/>
      <c r="K42" s="1"/>
      <c r="L42" s="15"/>
    </row>
    <row r="43" spans="2:12" x14ac:dyDescent="0.3">
      <c r="B43" s="10"/>
      <c r="C43" s="1"/>
      <c r="D43" s="1"/>
      <c r="E43" s="1"/>
      <c r="F43" s="1"/>
      <c r="G43" s="1"/>
      <c r="H43" s="1"/>
      <c r="I43" s="1"/>
      <c r="J43" s="1"/>
      <c r="K43" s="1"/>
      <c r="L43" s="15"/>
    </row>
    <row r="44" spans="2:12" x14ac:dyDescent="0.3">
      <c r="B44" s="29" t="s">
        <v>29</v>
      </c>
      <c r="C44" s="37">
        <f>(C34+C39)/(1-(C42/100))</f>
        <v>164.83456205020187</v>
      </c>
      <c r="D44" s="1" t="s">
        <v>27</v>
      </c>
      <c r="E44" s="1"/>
      <c r="F44" s="1"/>
      <c r="G44" s="1"/>
      <c r="H44" s="1"/>
      <c r="I44" s="1"/>
      <c r="J44" s="1"/>
      <c r="K44" s="1"/>
      <c r="L44" s="15"/>
    </row>
    <row r="45" spans="2:12" x14ac:dyDescent="0.3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2"/>
    </row>
  </sheetData>
  <sheetProtection algorithmName="SHA-512" hashValue="/JyaQWtiURaM/2CUOe+O7o2AZr2fD9po04rjVUiCESPTm7ild+1XB+2PPUwjoOhzS1Fv05xRvCOH9sTrmcyH/g==" saltValue="Kj8u5ZszjmTabZqBL9NL8A==" spinCount="100000" sheet="1" objects="1" scenarios="1"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Australia_Project</vt:lpstr>
      <vt:lpstr>Australia_Services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michaux</dc:creator>
  <cp:lastModifiedBy>michelle michaux</cp:lastModifiedBy>
  <dcterms:created xsi:type="dcterms:W3CDTF">2025-04-10T04:34:53Z</dcterms:created>
  <dcterms:modified xsi:type="dcterms:W3CDTF">2025-04-10T04:40:35Z</dcterms:modified>
</cp:coreProperties>
</file>