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 Bloom\Documents\Lynn's B-ball\"/>
    </mc:Choice>
  </mc:AlternateContent>
  <xr:revisionPtr revIDLastSave="0" documentId="8_{E087AE77-B899-4FC2-8E9C-2AA9882DD133}" xr6:coauthVersionLast="47" xr6:coauthVersionMax="47" xr10:uidLastSave="{00000000-0000-0000-0000-000000000000}"/>
  <bookViews>
    <workbookView xWindow="3510" yWindow="3510" windowWidth="13695" windowHeight="12225" xr2:uid="{E2AEA7B9-EA5C-4F94-BA4A-44FB95D74FE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2" i="1" l="1"/>
  <c r="J59" i="1" s="1"/>
  <c r="I34" i="1"/>
  <c r="L34" i="1"/>
  <c r="L33" i="1"/>
  <c r="L31" i="1"/>
  <c r="L30" i="1"/>
  <c r="L28" i="1"/>
  <c r="L27" i="1"/>
  <c r="L26" i="1"/>
  <c r="L25" i="1"/>
  <c r="L24" i="1"/>
  <c r="L23" i="1"/>
  <c r="L22" i="1"/>
  <c r="L21" i="1"/>
  <c r="L17" i="1"/>
  <c r="L16" i="1"/>
  <c r="L15" i="1"/>
  <c r="L13" i="1"/>
  <c r="L12" i="1"/>
  <c r="L11" i="1"/>
  <c r="L9" i="1"/>
  <c r="L8" i="1"/>
  <c r="J52" i="1"/>
  <c r="J32" i="1"/>
  <c r="J37" i="1" s="1"/>
  <c r="J10" i="1"/>
  <c r="J7" i="1"/>
  <c r="J14" i="1"/>
  <c r="L14" i="1" s="1"/>
  <c r="I62" i="1"/>
  <c r="I59" i="1" s="1"/>
  <c r="I52" i="1"/>
  <c r="I10" i="1"/>
  <c r="I19" i="1" s="1"/>
  <c r="I35" i="1"/>
  <c r="L35" i="1" s="1"/>
  <c r="I29" i="1"/>
  <c r="L29" i="1" s="1"/>
  <c r="F37" i="1"/>
  <c r="F7" i="1"/>
  <c r="L7" i="1" s="1"/>
  <c r="F10" i="1"/>
  <c r="L10" i="1" s="1"/>
  <c r="F49" i="1"/>
  <c r="F52" i="1" s="1"/>
  <c r="E15" i="1"/>
  <c r="E43" i="1" s="1"/>
  <c r="G59" i="1"/>
  <c r="F59" i="1"/>
  <c r="D55" i="1"/>
  <c r="H52" i="1"/>
  <c r="G52" i="1"/>
  <c r="E49" i="1"/>
  <c r="E52" i="1" s="1"/>
  <c r="E42" i="1"/>
  <c r="H37" i="1"/>
  <c r="G37" i="1"/>
  <c r="E37" i="1"/>
  <c r="H19" i="1"/>
  <c r="G19" i="1"/>
  <c r="L32" i="1" l="1"/>
  <c r="J19" i="1"/>
  <c r="J39" i="1" s="1"/>
  <c r="J40" i="1" s="1"/>
  <c r="I37" i="1"/>
  <c r="I39" i="1" s="1"/>
  <c r="I40" i="1" s="1"/>
  <c r="E19" i="1"/>
  <c r="E39" i="1" s="1"/>
  <c r="F19" i="1"/>
  <c r="H39" i="1"/>
  <c r="H40" i="1" s="1"/>
  <c r="L37" i="1"/>
  <c r="E40" i="1" l="1"/>
  <c r="F39" i="1"/>
  <c r="F40" i="1" l="1"/>
  <c r="G39" i="1"/>
  <c r="G40" i="1" s="1"/>
  <c r="L19" i="1"/>
</calcChain>
</file>

<file path=xl/sharedStrings.xml><?xml version="1.0" encoding="utf-8"?>
<sst xmlns="http://schemas.openxmlformats.org/spreadsheetml/2006/main" count="59" uniqueCount="59">
  <si>
    <t>Jan 1-Feb 8</t>
  </si>
  <si>
    <t>SWBA GENERAL ACCOUNT</t>
  </si>
  <si>
    <t>Beginning Balance         as of</t>
  </si>
  <si>
    <t>Income:</t>
  </si>
  <si>
    <t>Open Play</t>
  </si>
  <si>
    <t>Kearney Mesa Gym</t>
  </si>
  <si>
    <t xml:space="preserve">Interest </t>
  </si>
  <si>
    <t>Membership dues</t>
  </si>
  <si>
    <t>General Fund Donations</t>
  </si>
  <si>
    <t>Rookie Fund Donations</t>
  </si>
  <si>
    <t>Directory sales</t>
  </si>
  <si>
    <t>Total Income</t>
  </si>
  <si>
    <t>Expenses:</t>
  </si>
  <si>
    <t>CA Charity annual registration</t>
  </si>
  <si>
    <t>Insurance</t>
  </si>
  <si>
    <t>Website renew</t>
  </si>
  <si>
    <t>Publicity</t>
  </si>
  <si>
    <t>Camps</t>
  </si>
  <si>
    <t>Total Expenses</t>
  </si>
  <si>
    <t>Ending Balance</t>
  </si>
  <si>
    <t xml:space="preserve">   of which General SWBA Funds</t>
  </si>
  <si>
    <t>SUB-ACCOUNT Information</t>
  </si>
  <si>
    <t>Meg Skinner Memorial Fund</t>
  </si>
  <si>
    <t>Gwen Brierly Rookie Fund</t>
  </si>
  <si>
    <t>SWBA SCHOLARSHIP FUND STATUS</t>
  </si>
  <si>
    <t>Starting Balance (Jan 1, 2020)</t>
  </si>
  <si>
    <t>New Income</t>
  </si>
  <si>
    <t>Scholarship contributions (see above)</t>
  </si>
  <si>
    <t>40% of Members Fees (current statement)</t>
  </si>
  <si>
    <t>New Expenditures</t>
  </si>
  <si>
    <t>Current Balance</t>
  </si>
  <si>
    <t xml:space="preserve">Scholarships given </t>
  </si>
  <si>
    <t>Balance as per Bank Account Information</t>
  </si>
  <si>
    <t>CapitalOne Savings</t>
  </si>
  <si>
    <t>Balance in USBank account</t>
  </si>
  <si>
    <t>uncashed checks</t>
  </si>
  <si>
    <t xml:space="preserve">Mailing </t>
  </si>
  <si>
    <t>2021 Summary</t>
  </si>
  <si>
    <t>Scholarships for 2021</t>
  </si>
  <si>
    <t>Mixed Hoops</t>
  </si>
  <si>
    <t>Feb 9-July 31</t>
  </si>
  <si>
    <t>Rookie booklets</t>
  </si>
  <si>
    <t>Caps</t>
  </si>
  <si>
    <t>Gym RentalFees</t>
  </si>
  <si>
    <t>Scholarship Fund Donations</t>
  </si>
  <si>
    <t>T-shirt, cap, etc sales</t>
  </si>
  <si>
    <t>Picnic</t>
  </si>
  <si>
    <t>Aug 1- Oct 16</t>
  </si>
  <si>
    <t>SD Tournament</t>
  </si>
  <si>
    <t>Girl's Bball Camp S'ships (2020)</t>
  </si>
  <si>
    <t>Whistles, ball, pump</t>
  </si>
  <si>
    <t>Party</t>
  </si>
  <si>
    <t>Oct 17-Dec 31</t>
  </si>
  <si>
    <t>Xmas gift (Josh)</t>
  </si>
  <si>
    <t>Covid notices etc</t>
  </si>
  <si>
    <t>Holiday Party</t>
  </si>
  <si>
    <t>Girl's Bball Camp S'ships (2019)</t>
  </si>
  <si>
    <t>Girl's Bball Camp S'ships (2018)</t>
  </si>
  <si>
    <t>Girl's Bball Camp S'ships (2017)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</si>
</sst>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u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i/>
      <sz val="12"/>
      <color theme="1"/>
      <name val="Arial"/>
      <family val="2"/>
    </font>
    <font>
      <b/>
      <u/>
      <sz val="10"/>
      <color rgb="FF000000"/>
      <name val="Arial"/>
      <family val="2"/>
    </font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CCCCCC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4" xfId="0" applyBorder="1"/>
    <xf numFmtId="0" fontId="0" fillId="0" borderId="5" xfId="0" applyBorder="1"/>
    <xf numFmtId="0" fontId="5" fillId="3" borderId="0" xfId="0" applyFont="1" applyFill="1" applyAlignment="1">
      <alignment wrapText="1"/>
    </xf>
    <xf numFmtId="0" fontId="6" fillId="3" borderId="4" xfId="0" applyFont="1" applyFill="1" applyBorder="1" applyAlignment="1">
      <alignment wrapText="1"/>
    </xf>
    <xf numFmtId="0" fontId="6" fillId="4" borderId="0" xfId="0" applyFont="1" applyFill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7" fillId="4" borderId="0" xfId="0" applyFont="1" applyFill="1" applyAlignment="1">
      <alignment horizontal="left" vertical="top"/>
    </xf>
    <xf numFmtId="0" fontId="8" fillId="4" borderId="0" xfId="0" applyFont="1" applyFill="1" applyAlignment="1">
      <alignment horizontal="left" vertical="top"/>
    </xf>
    <xf numFmtId="14" fontId="8" fillId="4" borderId="0" xfId="0" applyNumberFormat="1" applyFont="1" applyFill="1" applyAlignment="1">
      <alignment horizontal="right" wrapText="1"/>
    </xf>
    <xf numFmtId="44" fontId="7" fillId="2" borderId="4" xfId="1" applyFont="1" applyFill="1" applyBorder="1" applyAlignment="1">
      <alignment horizontal="right" wrapText="1"/>
    </xf>
    <xf numFmtId="44" fontId="2" fillId="2" borderId="5" xfId="1" applyFont="1" applyFill="1" applyBorder="1"/>
    <xf numFmtId="0" fontId="7" fillId="4" borderId="0" xfId="0" applyFont="1" applyFill="1" applyAlignment="1">
      <alignment horizontal="center" wrapText="1"/>
    </xf>
    <xf numFmtId="44" fontId="0" fillId="0" borderId="5" xfId="1" applyFont="1" applyBorder="1"/>
    <xf numFmtId="44" fontId="0" fillId="0" borderId="4" xfId="1" applyFont="1" applyBorder="1"/>
    <xf numFmtId="44" fontId="0" fillId="0" borderId="0" xfId="0" applyNumberFormat="1"/>
    <xf numFmtId="0" fontId="0" fillId="5" borderId="0" xfId="0" applyFill="1"/>
    <xf numFmtId="44" fontId="0" fillId="0" borderId="4" xfId="0" applyNumberFormat="1" applyBorder="1"/>
    <xf numFmtId="0" fontId="6" fillId="4" borderId="0" xfId="0" applyFont="1" applyFill="1"/>
    <xf numFmtId="44" fontId="4" fillId="0" borderId="0" xfId="0" applyNumberFormat="1" applyFont="1"/>
    <xf numFmtId="0" fontId="7" fillId="4" borderId="6" xfId="0" applyFont="1" applyFill="1" applyBorder="1" applyAlignment="1">
      <alignment horizontal="center"/>
    </xf>
    <xf numFmtId="0" fontId="6" fillId="0" borderId="0" xfId="0" applyFont="1"/>
    <xf numFmtId="0" fontId="8" fillId="4" borderId="0" xfId="0" applyFont="1" applyFill="1" applyAlignment="1">
      <alignment wrapText="1"/>
    </xf>
    <xf numFmtId="44" fontId="7" fillId="4" borderId="4" xfId="1" applyFont="1" applyFill="1" applyBorder="1" applyAlignment="1">
      <alignment horizontal="right"/>
    </xf>
    <xf numFmtId="44" fontId="7" fillId="4" borderId="5" xfId="1" applyFont="1" applyFill="1" applyBorder="1" applyAlignment="1">
      <alignment horizontal="right"/>
    </xf>
    <xf numFmtId="44" fontId="7" fillId="2" borderId="5" xfId="1" applyFont="1" applyFill="1" applyBorder="1" applyAlignment="1">
      <alignment horizontal="right" wrapText="1"/>
    </xf>
    <xf numFmtId="0" fontId="8" fillId="4" borderId="0" xfId="0" applyFont="1" applyFill="1" applyAlignment="1">
      <alignment horizontal="left"/>
    </xf>
    <xf numFmtId="44" fontId="9" fillId="4" borderId="4" xfId="1" applyFont="1" applyFill="1" applyBorder="1" applyAlignment="1">
      <alignment wrapText="1"/>
    </xf>
    <xf numFmtId="44" fontId="9" fillId="4" borderId="5" xfId="1" applyFont="1" applyFill="1" applyBorder="1" applyAlignment="1">
      <alignment wrapText="1"/>
    </xf>
    <xf numFmtId="0" fontId="6" fillId="3" borderId="0" xfId="0" applyFont="1" applyFill="1" applyAlignment="1">
      <alignment wrapText="1"/>
    </xf>
    <xf numFmtId="44" fontId="6" fillId="3" borderId="4" xfId="1" applyFont="1" applyFill="1" applyBorder="1" applyAlignment="1">
      <alignment wrapText="1"/>
    </xf>
    <xf numFmtId="44" fontId="6" fillId="3" borderId="5" xfId="1" applyFont="1" applyFill="1" applyBorder="1" applyAlignment="1">
      <alignment wrapText="1"/>
    </xf>
    <xf numFmtId="0" fontId="9" fillId="0" borderId="0" xfId="0" applyFont="1"/>
    <xf numFmtId="0" fontId="5" fillId="0" borderId="0" xfId="0" applyFont="1"/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44" fontId="8" fillId="4" borderId="4" xfId="1" applyFont="1" applyFill="1" applyBorder="1" applyAlignment="1">
      <alignment horizontal="right"/>
    </xf>
    <xf numFmtId="0" fontId="11" fillId="4" borderId="0" xfId="0" applyFont="1" applyFill="1"/>
    <xf numFmtId="0" fontId="12" fillId="4" borderId="0" xfId="0" applyFont="1" applyFill="1"/>
    <xf numFmtId="44" fontId="0" fillId="0" borderId="0" xfId="1" applyFont="1"/>
    <xf numFmtId="6" fontId="6" fillId="4" borderId="0" xfId="0" applyNumberFormat="1" applyFont="1" applyFill="1"/>
    <xf numFmtId="0" fontId="13" fillId="4" borderId="7" xfId="0" applyFont="1" applyFill="1" applyBorder="1" applyAlignment="1">
      <alignment horizontal="right" wrapText="1"/>
    </xf>
    <xf numFmtId="0" fontId="10" fillId="4" borderId="7" xfId="0" applyFont="1" applyFill="1" applyBorder="1" applyAlignment="1">
      <alignment wrapText="1"/>
    </xf>
    <xf numFmtId="0" fontId="14" fillId="0" borderId="7" xfId="0" applyFont="1" applyBorder="1"/>
    <xf numFmtId="44" fontId="12" fillId="0" borderId="8" xfId="1" applyFont="1" applyBorder="1" applyAlignment="1">
      <alignment horizontal="right" wrapText="1"/>
    </xf>
    <xf numFmtId="44" fontId="12" fillId="0" borderId="9" xfId="1" applyFont="1" applyBorder="1" applyAlignment="1">
      <alignment horizontal="right" wrapText="1"/>
    </xf>
    <xf numFmtId="0" fontId="13" fillId="6" borderId="0" xfId="0" applyFont="1" applyFill="1" applyAlignment="1">
      <alignment wrapText="1"/>
    </xf>
    <xf numFmtId="0" fontId="10" fillId="6" borderId="0" xfId="0" applyFont="1" applyFill="1" applyAlignment="1">
      <alignment wrapText="1"/>
    </xf>
    <xf numFmtId="0" fontId="14" fillId="6" borderId="0" xfId="0" applyFont="1" applyFill="1"/>
    <xf numFmtId="6" fontId="12" fillId="6" borderId="4" xfId="0" applyNumberFormat="1" applyFont="1" applyFill="1" applyBorder="1" applyAlignment="1">
      <alignment horizontal="right" wrapText="1"/>
    </xf>
    <xf numFmtId="6" fontId="12" fillId="6" borderId="5" xfId="0" applyNumberFormat="1" applyFont="1" applyFill="1" applyBorder="1" applyAlignment="1">
      <alignment horizontal="right" wrapText="1"/>
    </xf>
    <xf numFmtId="0" fontId="15" fillId="4" borderId="0" xfId="0" applyFont="1" applyFill="1"/>
    <xf numFmtId="0" fontId="16" fillId="0" borderId="0" xfId="0" applyFont="1"/>
    <xf numFmtId="0" fontId="16" fillId="4" borderId="0" xfId="0" applyFont="1" applyFill="1"/>
    <xf numFmtId="0" fontId="16" fillId="4" borderId="4" xfId="0" applyFont="1" applyFill="1" applyBorder="1"/>
    <xf numFmtId="0" fontId="17" fillId="4" borderId="0" xfId="0" applyFont="1" applyFill="1" applyAlignment="1">
      <alignment vertical="center"/>
    </xf>
    <xf numFmtId="44" fontId="16" fillId="0" borderId="0" xfId="1" applyFont="1"/>
    <xf numFmtId="6" fontId="16" fillId="0" borderId="0" xfId="0" applyNumberFormat="1" applyFont="1"/>
    <xf numFmtId="6" fontId="18" fillId="4" borderId="0" xfId="0" applyNumberFormat="1" applyFont="1" applyFill="1" applyAlignment="1">
      <alignment horizontal="right"/>
    </xf>
    <xf numFmtId="0" fontId="19" fillId="7" borderId="0" xfId="0" applyFont="1" applyFill="1" applyAlignment="1">
      <alignment vertical="center"/>
    </xf>
    <xf numFmtId="0" fontId="16" fillId="7" borderId="0" xfId="0" applyFont="1" applyFill="1"/>
    <xf numFmtId="6" fontId="18" fillId="7" borderId="0" xfId="0" applyNumberFormat="1" applyFont="1" applyFill="1" applyAlignment="1">
      <alignment horizontal="right"/>
    </xf>
    <xf numFmtId="8" fontId="16" fillId="7" borderId="4" xfId="0" applyNumberFormat="1" applyFont="1" applyFill="1" applyBorder="1"/>
    <xf numFmtId="44" fontId="16" fillId="7" borderId="4" xfId="1" applyFont="1" applyFill="1" applyBorder="1"/>
    <xf numFmtId="44" fontId="16" fillId="7" borderId="5" xfId="1" applyFont="1" applyFill="1" applyBorder="1"/>
    <xf numFmtId="16" fontId="6" fillId="4" borderId="0" xfId="0" applyNumberFormat="1" applyFont="1" applyFill="1" applyAlignment="1">
      <alignment wrapText="1"/>
    </xf>
    <xf numFmtId="8" fontId="6" fillId="4" borderId="4" xfId="0" applyNumberFormat="1" applyFont="1" applyFill="1" applyBorder="1" applyAlignment="1">
      <alignment wrapText="1"/>
    </xf>
    <xf numFmtId="8" fontId="16" fillId="5" borderId="4" xfId="0" applyNumberFormat="1" applyFont="1" applyFill="1" applyBorder="1"/>
    <xf numFmtId="0" fontId="8" fillId="4" borderId="0" xfId="0" applyFont="1" applyFill="1" applyAlignment="1"/>
    <xf numFmtId="0" fontId="5" fillId="0" borderId="5" xfId="0" applyFont="1" applyBorder="1"/>
    <xf numFmtId="0" fontId="6" fillId="4" borderId="5" xfId="0" applyFont="1" applyFill="1" applyBorder="1" applyAlignment="1">
      <alignment wrapText="1"/>
    </xf>
    <xf numFmtId="0" fontId="6" fillId="4" borderId="5" xfId="0" applyFont="1" applyFill="1" applyBorder="1"/>
    <xf numFmtId="44" fontId="7" fillId="4" borderId="5" xfId="1" applyFont="1" applyFill="1" applyBorder="1" applyAlignment="1">
      <alignment horizontal="center" vertical="center"/>
    </xf>
    <xf numFmtId="44" fontId="8" fillId="4" borderId="5" xfId="1" applyFont="1" applyFill="1" applyBorder="1" applyAlignment="1">
      <alignment horizontal="right"/>
    </xf>
    <xf numFmtId="44" fontId="6" fillId="4" borderId="5" xfId="1" applyFont="1" applyFill="1" applyBorder="1"/>
    <xf numFmtId="44" fontId="5" fillId="0" borderId="5" xfId="1" applyFont="1" applyBorder="1"/>
    <xf numFmtId="0" fontId="2" fillId="0" borderId="4" xfId="0" applyFont="1" applyBorder="1"/>
    <xf numFmtId="4" fontId="0" fillId="0" borderId="4" xfId="0" applyNumberFormat="1" applyBorder="1"/>
    <xf numFmtId="0" fontId="0" fillId="0" borderId="0" xfId="0" applyBorder="1"/>
    <xf numFmtId="0" fontId="7" fillId="4" borderId="7" xfId="0" applyFont="1" applyFill="1" applyBorder="1"/>
    <xf numFmtId="0" fontId="6" fillId="4" borderId="7" xfId="0" applyFont="1" applyFill="1" applyBorder="1"/>
    <xf numFmtId="0" fontId="7" fillId="4" borderId="10" xfId="0" applyFont="1" applyFill="1" applyBorder="1"/>
    <xf numFmtId="0" fontId="6" fillId="4" borderId="11" xfId="0" applyFont="1" applyFill="1" applyBorder="1"/>
    <xf numFmtId="44" fontId="7" fillId="4" borderId="12" xfId="0" applyNumberFormat="1" applyFont="1" applyFill="1" applyBorder="1" applyAlignment="1">
      <alignment horizontal="right"/>
    </xf>
    <xf numFmtId="44" fontId="7" fillId="4" borderId="13" xfId="0" applyNumberFormat="1" applyFont="1" applyFill="1" applyBorder="1" applyAlignment="1">
      <alignment horizontal="right"/>
    </xf>
    <xf numFmtId="0" fontId="8" fillId="4" borderId="7" xfId="0" applyFont="1" applyFill="1" applyBorder="1" applyAlignment="1">
      <alignment wrapText="1"/>
    </xf>
    <xf numFmtId="14" fontId="8" fillId="4" borderId="7" xfId="0" applyNumberFormat="1" applyFont="1" applyFill="1" applyBorder="1" applyAlignment="1">
      <alignment horizontal="right" wrapText="1"/>
    </xf>
    <xf numFmtId="0" fontId="6" fillId="4" borderId="7" xfId="0" applyFont="1" applyFill="1" applyBorder="1" applyAlignment="1">
      <alignment wrapText="1"/>
    </xf>
    <xf numFmtId="44" fontId="7" fillId="2" borderId="12" xfId="1" applyFont="1" applyFill="1" applyBorder="1" applyAlignment="1">
      <alignment horizontal="right" wrapText="1"/>
    </xf>
    <xf numFmtId="44" fontId="7" fillId="2" borderId="13" xfId="1" applyFont="1" applyFill="1" applyBorder="1" applyAlignment="1">
      <alignment horizontal="right" wrapText="1"/>
    </xf>
    <xf numFmtId="4" fontId="0" fillId="0" borderId="5" xfId="0" applyNumberForma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4" borderId="0" xfId="0" applyFont="1" applyFill="1" applyAlignment="1">
      <alignment horizontal="center" wrapText="1"/>
    </xf>
    <xf numFmtId="0" fontId="6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18EB1-A16E-4A26-A8FA-FD3E5C05192F}">
  <dimension ref="A1:L63"/>
  <sheetViews>
    <sheetView tabSelected="1" workbookViewId="0">
      <selection activeCell="M57" sqref="M57"/>
    </sheetView>
  </sheetViews>
  <sheetFormatPr defaultRowHeight="15" x14ac:dyDescent="0.25"/>
  <cols>
    <col min="1" max="1" width="14.42578125" customWidth="1"/>
    <col min="5" max="5" width="13.7109375" customWidth="1"/>
    <col min="6" max="6" width="15.140625" customWidth="1"/>
    <col min="7" max="7" width="15.5703125" hidden="1" customWidth="1"/>
    <col min="8" max="8" width="14.42578125" hidden="1" customWidth="1"/>
    <col min="9" max="9" width="12.7109375" style="1" customWidth="1"/>
    <col min="10" max="10" width="12.7109375" customWidth="1"/>
    <col min="11" max="11" width="7.140625" customWidth="1"/>
    <col min="12" max="12" width="13" customWidth="1"/>
  </cols>
  <sheetData>
    <row r="1" spans="1:12" ht="15.75" x14ac:dyDescent="0.25">
      <c r="A1" s="92">
        <v>2021</v>
      </c>
      <c r="B1" s="93"/>
      <c r="C1" s="93"/>
      <c r="D1" s="93"/>
      <c r="E1" s="94"/>
      <c r="F1" s="1"/>
      <c r="G1" s="2"/>
      <c r="H1" s="2"/>
      <c r="J1" s="2"/>
      <c r="L1" t="s">
        <v>37</v>
      </c>
    </row>
    <row r="2" spans="1:12" ht="15.75" x14ac:dyDescent="0.25">
      <c r="A2" s="3"/>
      <c r="B2" s="3"/>
      <c r="C2" s="3"/>
      <c r="D2" s="3"/>
      <c r="E2" s="4"/>
      <c r="F2" s="1"/>
      <c r="G2" s="2"/>
      <c r="H2" s="2"/>
      <c r="J2" s="2"/>
    </row>
    <row r="3" spans="1:12" x14ac:dyDescent="0.25">
      <c r="A3" s="5"/>
      <c r="B3" s="5"/>
      <c r="C3" s="5"/>
      <c r="D3" s="5"/>
      <c r="E3" s="6" t="s">
        <v>0</v>
      </c>
      <c r="F3" s="6" t="s">
        <v>40</v>
      </c>
      <c r="G3" s="2"/>
      <c r="H3" s="7"/>
      <c r="I3" s="77" t="s">
        <v>47</v>
      </c>
      <c r="J3" s="7" t="s">
        <v>52</v>
      </c>
    </row>
    <row r="4" spans="1:12" ht="15.75" x14ac:dyDescent="0.25">
      <c r="A4" s="8" t="s">
        <v>1</v>
      </c>
      <c r="B4" s="5"/>
      <c r="C4" s="5"/>
      <c r="D4" s="5"/>
      <c r="E4" s="70"/>
      <c r="F4" s="1"/>
      <c r="G4" s="2"/>
      <c r="H4" s="2"/>
      <c r="J4" s="2"/>
    </row>
    <row r="5" spans="1:12" x14ac:dyDescent="0.25">
      <c r="A5" s="9" t="s">
        <v>2</v>
      </c>
      <c r="B5" s="10">
        <v>44197</v>
      </c>
      <c r="C5" s="5"/>
      <c r="D5" s="5"/>
      <c r="E5" s="26">
        <v>43329.83</v>
      </c>
      <c r="F5" s="11">
        <v>44012.83</v>
      </c>
      <c r="G5" s="2"/>
      <c r="H5" s="12"/>
      <c r="I5" s="11">
        <v>41970.71</v>
      </c>
      <c r="J5" s="11">
        <v>41358.620000000003</v>
      </c>
      <c r="L5" s="11"/>
    </row>
    <row r="6" spans="1:12" x14ac:dyDescent="0.25">
      <c r="A6" s="13" t="s">
        <v>3</v>
      </c>
      <c r="B6" s="5"/>
      <c r="C6" s="5"/>
      <c r="D6" s="5"/>
      <c r="E6" s="71"/>
      <c r="F6" s="1"/>
      <c r="G6" s="2"/>
      <c r="H6" s="2"/>
      <c r="J6" s="2"/>
    </row>
    <row r="7" spans="1:12" x14ac:dyDescent="0.25">
      <c r="A7" t="s">
        <v>4</v>
      </c>
      <c r="E7" s="14"/>
      <c r="F7" s="15">
        <f>495+51</f>
        <v>546</v>
      </c>
      <c r="G7" s="2"/>
      <c r="H7" s="2"/>
      <c r="I7" s="1">
        <v>12</v>
      </c>
      <c r="J7" s="2">
        <f>54+16+11</f>
        <v>81</v>
      </c>
      <c r="L7" s="16">
        <f>SUM(E7:J7)</f>
        <v>639</v>
      </c>
    </row>
    <row r="8" spans="1:12" x14ac:dyDescent="0.25">
      <c r="A8" t="s">
        <v>5</v>
      </c>
      <c r="E8" s="14">
        <v>100</v>
      </c>
      <c r="F8" s="15">
        <v>0</v>
      </c>
      <c r="G8" s="2"/>
      <c r="H8" s="2"/>
      <c r="J8" s="2"/>
      <c r="L8" s="16">
        <f>SUM(E8:J8)</f>
        <v>100</v>
      </c>
    </row>
    <row r="9" spans="1:12" x14ac:dyDescent="0.25">
      <c r="A9" t="s">
        <v>45</v>
      </c>
      <c r="E9" s="2"/>
      <c r="F9" s="2">
        <v>14</v>
      </c>
      <c r="G9" s="2"/>
      <c r="H9" s="2"/>
      <c r="I9" s="1">
        <v>10</v>
      </c>
      <c r="J9" s="2">
        <v>10</v>
      </c>
      <c r="L9" s="16">
        <f t="shared" ref="L9:L17" si="0">SUM(E9:J9)</f>
        <v>34</v>
      </c>
    </row>
    <row r="10" spans="1:12" x14ac:dyDescent="0.25">
      <c r="A10" s="17" t="s">
        <v>6</v>
      </c>
      <c r="E10" s="2"/>
      <c r="F10" s="2">
        <f>0.48+11.73+10.6+11.74+8.81+2.94+2.84+2.94</f>
        <v>52.08</v>
      </c>
      <c r="G10" s="2"/>
      <c r="H10" s="2"/>
      <c r="I10" s="1">
        <f>2.94+2.85+0.09</f>
        <v>5.88</v>
      </c>
      <c r="J10" s="2">
        <f>0.06+2.94*2+2.85</f>
        <v>8.7899999999999991</v>
      </c>
      <c r="L10" s="16">
        <f t="shared" si="0"/>
        <v>66.75</v>
      </c>
    </row>
    <row r="11" spans="1:12" x14ac:dyDescent="0.25">
      <c r="A11" t="s">
        <v>39</v>
      </c>
      <c r="E11" s="2"/>
      <c r="F11" s="2">
        <v>0</v>
      </c>
      <c r="G11" s="2"/>
      <c r="H11" s="2"/>
      <c r="J11" s="2"/>
      <c r="L11" s="16">
        <f t="shared" si="0"/>
        <v>0</v>
      </c>
    </row>
    <row r="12" spans="1:12" x14ac:dyDescent="0.25">
      <c r="A12" t="s">
        <v>7</v>
      </c>
      <c r="E12" s="14"/>
      <c r="F12" s="15">
        <v>65</v>
      </c>
      <c r="G12" s="2"/>
      <c r="H12" s="2"/>
      <c r="I12" s="1">
        <v>0</v>
      </c>
      <c r="J12" s="2">
        <v>0</v>
      </c>
      <c r="L12" s="16">
        <f t="shared" si="0"/>
        <v>65</v>
      </c>
    </row>
    <row r="13" spans="1:12" x14ac:dyDescent="0.25">
      <c r="A13" t="s">
        <v>8</v>
      </c>
      <c r="E13" s="14"/>
      <c r="F13" s="15">
        <v>180</v>
      </c>
      <c r="G13" s="2"/>
      <c r="H13" s="2"/>
      <c r="I13" s="1">
        <v>100</v>
      </c>
      <c r="J13" s="2">
        <v>100</v>
      </c>
      <c r="L13" s="16">
        <f t="shared" si="0"/>
        <v>380</v>
      </c>
    </row>
    <row r="14" spans="1:12" x14ac:dyDescent="0.25">
      <c r="A14" t="s">
        <v>44</v>
      </c>
      <c r="E14" s="14"/>
      <c r="F14" s="15">
        <v>200</v>
      </c>
      <c r="G14" s="2"/>
      <c r="H14" s="2"/>
      <c r="J14" s="2">
        <f>100+48.06</f>
        <v>148.06</v>
      </c>
      <c r="L14" s="16">
        <f t="shared" si="0"/>
        <v>348.06</v>
      </c>
    </row>
    <row r="15" spans="1:12" x14ac:dyDescent="0.25">
      <c r="A15" t="s">
        <v>9</v>
      </c>
      <c r="E15" s="14">
        <f>500+100</f>
        <v>600</v>
      </c>
      <c r="F15" s="15">
        <v>23.07</v>
      </c>
      <c r="G15" s="2"/>
      <c r="H15" s="2"/>
      <c r="J15" s="2"/>
      <c r="L15" s="16">
        <f t="shared" si="0"/>
        <v>623.07000000000005</v>
      </c>
    </row>
    <row r="16" spans="1:12" x14ac:dyDescent="0.25">
      <c r="A16" t="s">
        <v>55</v>
      </c>
      <c r="E16" s="14"/>
      <c r="F16" s="15"/>
      <c r="G16" s="2"/>
      <c r="H16" s="2"/>
      <c r="J16" s="2">
        <v>785</v>
      </c>
      <c r="L16" s="16">
        <f t="shared" si="0"/>
        <v>785</v>
      </c>
    </row>
    <row r="17" spans="1:12" x14ac:dyDescent="0.25">
      <c r="A17" t="s">
        <v>10</v>
      </c>
      <c r="E17" s="14">
        <v>16</v>
      </c>
      <c r="F17" s="15"/>
      <c r="G17" s="2"/>
      <c r="H17" s="2"/>
      <c r="J17" s="2"/>
      <c r="L17" s="16">
        <f t="shared" si="0"/>
        <v>16</v>
      </c>
    </row>
    <row r="18" spans="1:12" x14ac:dyDescent="0.25">
      <c r="A18" s="79"/>
      <c r="B18" s="79"/>
      <c r="C18" s="79"/>
      <c r="D18" s="79"/>
      <c r="E18" s="14"/>
      <c r="F18" s="18"/>
      <c r="G18" s="2"/>
      <c r="H18" s="2"/>
      <c r="J18" s="2"/>
      <c r="L18" s="16"/>
    </row>
    <row r="19" spans="1:12" ht="15.75" x14ac:dyDescent="0.25">
      <c r="A19" s="80"/>
      <c r="B19" s="81"/>
      <c r="C19" s="82" t="s">
        <v>11</v>
      </c>
      <c r="D19" s="83"/>
      <c r="E19" s="84">
        <f t="shared" ref="E19:J19" si="1">SUM(E7:E18)</f>
        <v>716</v>
      </c>
      <c r="F19" s="85">
        <f t="shared" si="1"/>
        <v>1080.1499999999999</v>
      </c>
      <c r="G19" s="84">
        <f t="shared" si="1"/>
        <v>0</v>
      </c>
      <c r="H19" s="84">
        <f t="shared" si="1"/>
        <v>0</v>
      </c>
      <c r="I19" s="85">
        <f t="shared" si="1"/>
        <v>127.88</v>
      </c>
      <c r="J19" s="85">
        <f t="shared" si="1"/>
        <v>1132.8499999999999</v>
      </c>
      <c r="L19" s="20">
        <f>SUM(E19:J19)</f>
        <v>3056.8799999999997</v>
      </c>
    </row>
    <row r="20" spans="1:12" x14ac:dyDescent="0.25">
      <c r="A20" s="21" t="s">
        <v>12</v>
      </c>
      <c r="B20" s="19"/>
      <c r="C20" s="19"/>
      <c r="D20" s="22"/>
      <c r="E20" s="72"/>
      <c r="F20" s="1"/>
      <c r="G20" s="2"/>
      <c r="H20" s="2"/>
      <c r="J20" s="2"/>
    </row>
    <row r="21" spans="1:12" x14ac:dyDescent="0.25">
      <c r="A21" t="s">
        <v>43</v>
      </c>
      <c r="E21" s="14"/>
      <c r="F21" s="15">
        <v>420</v>
      </c>
      <c r="G21" s="2"/>
      <c r="H21" s="2"/>
      <c r="I21" s="1">
        <v>110</v>
      </c>
      <c r="J21" s="2"/>
      <c r="L21" s="16">
        <f t="shared" ref="L21:L35" si="2">SUM(E21:J21)</f>
        <v>530</v>
      </c>
    </row>
    <row r="22" spans="1:12" x14ac:dyDescent="0.25">
      <c r="A22" t="s">
        <v>36</v>
      </c>
      <c r="E22" s="14">
        <v>33</v>
      </c>
      <c r="F22" s="15"/>
      <c r="G22" s="2"/>
      <c r="H22" s="2"/>
      <c r="I22" s="1">
        <v>11</v>
      </c>
      <c r="J22" s="2"/>
      <c r="L22" s="16">
        <f t="shared" si="2"/>
        <v>44</v>
      </c>
    </row>
    <row r="23" spans="1:12" x14ac:dyDescent="0.25">
      <c r="A23" t="s">
        <v>13</v>
      </c>
      <c r="E23" s="14"/>
      <c r="F23" s="15"/>
      <c r="G23" s="2"/>
      <c r="H23" s="2"/>
      <c r="J23" s="2"/>
      <c r="L23" s="16">
        <f t="shared" si="2"/>
        <v>0</v>
      </c>
    </row>
    <row r="24" spans="1:12" x14ac:dyDescent="0.25">
      <c r="A24" t="s">
        <v>14</v>
      </c>
      <c r="E24" s="14"/>
      <c r="F24" s="15">
        <v>850</v>
      </c>
      <c r="G24" s="2"/>
      <c r="H24" s="2"/>
      <c r="J24" s="2"/>
      <c r="L24" s="16">
        <f t="shared" si="2"/>
        <v>850</v>
      </c>
    </row>
    <row r="25" spans="1:12" x14ac:dyDescent="0.25">
      <c r="A25" t="s">
        <v>15</v>
      </c>
      <c r="E25" s="14"/>
      <c r="F25" s="15"/>
      <c r="G25" s="14"/>
      <c r="H25" s="2"/>
      <c r="J25" s="2"/>
      <c r="L25" s="16">
        <f t="shared" si="2"/>
        <v>0</v>
      </c>
    </row>
    <row r="26" spans="1:12" x14ac:dyDescent="0.25">
      <c r="A26" t="s">
        <v>16</v>
      </c>
      <c r="E26" s="14"/>
      <c r="F26" s="15"/>
      <c r="G26" s="2"/>
      <c r="H26" s="2"/>
      <c r="J26" s="2"/>
      <c r="L26" s="16">
        <f t="shared" si="2"/>
        <v>0</v>
      </c>
    </row>
    <row r="27" spans="1:12" x14ac:dyDescent="0.25">
      <c r="A27" t="s">
        <v>17</v>
      </c>
      <c r="E27" s="14"/>
      <c r="F27" s="15"/>
      <c r="G27" s="14"/>
      <c r="H27" s="14"/>
      <c r="J27" s="2"/>
      <c r="L27" s="16">
        <f t="shared" si="2"/>
        <v>0</v>
      </c>
    </row>
    <row r="28" spans="1:12" x14ac:dyDescent="0.25">
      <c r="A28" t="s">
        <v>41</v>
      </c>
      <c r="E28" s="14"/>
      <c r="F28" s="15">
        <v>12</v>
      </c>
      <c r="G28" s="2"/>
      <c r="H28" s="14"/>
      <c r="J28" s="2"/>
      <c r="L28" s="16">
        <f t="shared" si="2"/>
        <v>12</v>
      </c>
    </row>
    <row r="29" spans="1:12" x14ac:dyDescent="0.25">
      <c r="A29" t="s">
        <v>46</v>
      </c>
      <c r="E29" s="14"/>
      <c r="F29" s="15">
        <v>150</v>
      </c>
      <c r="G29" s="2"/>
      <c r="H29" s="14"/>
      <c r="I29" s="1">
        <f>85+83.25</f>
        <v>168.25</v>
      </c>
      <c r="J29" s="2"/>
      <c r="L29" s="16">
        <f t="shared" si="2"/>
        <v>318.25</v>
      </c>
    </row>
    <row r="30" spans="1:12" x14ac:dyDescent="0.25">
      <c r="A30" t="s">
        <v>50</v>
      </c>
      <c r="E30" s="14"/>
      <c r="F30" s="15">
        <v>65</v>
      </c>
      <c r="G30" s="2"/>
      <c r="H30" s="14"/>
      <c r="J30" s="2">
        <v>80.760000000000005</v>
      </c>
      <c r="L30" s="16">
        <f t="shared" si="2"/>
        <v>145.76</v>
      </c>
    </row>
    <row r="31" spans="1:12" x14ac:dyDescent="0.25">
      <c r="A31" t="s">
        <v>42</v>
      </c>
      <c r="E31" s="14"/>
      <c r="F31" s="15">
        <v>1625.27</v>
      </c>
      <c r="G31" s="14"/>
      <c r="H31" s="14"/>
      <c r="J31" s="2"/>
      <c r="L31" s="16">
        <f t="shared" si="2"/>
        <v>1625.27</v>
      </c>
    </row>
    <row r="32" spans="1:12" x14ac:dyDescent="0.25">
      <c r="A32" t="s">
        <v>51</v>
      </c>
      <c r="E32" s="14"/>
      <c r="F32" s="15"/>
      <c r="G32" s="14"/>
      <c r="H32" s="14"/>
      <c r="J32" s="2">
        <f>50+9.5+74.78+75.32+26+500+3220+161.62</f>
        <v>4117.22</v>
      </c>
      <c r="L32" s="16">
        <f t="shared" si="2"/>
        <v>4117.22</v>
      </c>
    </row>
    <row r="33" spans="1:12" x14ac:dyDescent="0.25">
      <c r="A33" t="s">
        <v>53</v>
      </c>
      <c r="E33" s="14"/>
      <c r="F33" s="15"/>
      <c r="G33" s="14"/>
      <c r="H33" s="14"/>
      <c r="J33" s="2">
        <v>250</v>
      </c>
      <c r="L33" s="16">
        <f t="shared" si="2"/>
        <v>250</v>
      </c>
    </row>
    <row r="34" spans="1:12" x14ac:dyDescent="0.25">
      <c r="A34" t="s">
        <v>54</v>
      </c>
      <c r="E34" s="14"/>
      <c r="F34" s="15"/>
      <c r="G34" s="14"/>
      <c r="H34" s="14"/>
      <c r="I34" s="1">
        <f>33.39+21.02</f>
        <v>54.41</v>
      </c>
      <c r="J34" s="2"/>
      <c r="L34" s="16">
        <f t="shared" si="2"/>
        <v>54.41</v>
      </c>
    </row>
    <row r="35" spans="1:12" x14ac:dyDescent="0.25">
      <c r="A35" t="s">
        <v>48</v>
      </c>
      <c r="E35" s="14"/>
      <c r="F35" s="15"/>
      <c r="G35" s="14"/>
      <c r="H35" s="14"/>
      <c r="I35" s="1">
        <f>46.6+349.71</f>
        <v>396.31</v>
      </c>
      <c r="J35" s="2"/>
      <c r="L35" s="16">
        <f t="shared" si="2"/>
        <v>396.31</v>
      </c>
    </row>
    <row r="36" spans="1:12" x14ac:dyDescent="0.25">
      <c r="E36" s="2"/>
      <c r="F36" s="1"/>
      <c r="G36" s="2"/>
      <c r="H36" s="2"/>
      <c r="J36" s="2"/>
      <c r="L36" s="16"/>
    </row>
    <row r="37" spans="1:12" ht="15.75" x14ac:dyDescent="0.25">
      <c r="A37" s="23"/>
      <c r="B37" s="5"/>
      <c r="C37" s="95" t="s">
        <v>18</v>
      </c>
      <c r="D37" s="95"/>
      <c r="E37" s="25">
        <f>SUM(E21:E23)</f>
        <v>33</v>
      </c>
      <c r="F37" s="24">
        <f>SUM(F21:F36)</f>
        <v>3122.27</v>
      </c>
      <c r="G37" s="25">
        <f>SUM(G24:G36)</f>
        <v>0</v>
      </c>
      <c r="H37" s="25">
        <f>SUM(H24:H36)</f>
        <v>0</v>
      </c>
      <c r="I37" s="24">
        <f>SUM(I21:I36)</f>
        <v>739.97</v>
      </c>
      <c r="J37" s="24">
        <f>SUM(J21:J36)</f>
        <v>4447.9800000000005</v>
      </c>
      <c r="L37" s="20">
        <f>SUM(E37:H37)</f>
        <v>3155.27</v>
      </c>
    </row>
    <row r="38" spans="1:12" x14ac:dyDescent="0.25">
      <c r="A38" s="23"/>
      <c r="B38" s="5"/>
      <c r="C38" s="13"/>
      <c r="D38" s="13"/>
      <c r="E38" s="25"/>
      <c r="F38" s="1"/>
      <c r="G38" s="2"/>
      <c r="H38" s="2"/>
      <c r="J38" s="2"/>
    </row>
    <row r="39" spans="1:12" ht="29.25" x14ac:dyDescent="0.25">
      <c r="A39" s="86" t="s">
        <v>19</v>
      </c>
      <c r="B39" s="87"/>
      <c r="C39" s="87"/>
      <c r="D39" s="88"/>
      <c r="E39" s="89">
        <f t="shared" ref="E39:J39" si="3">E5+E19-E37</f>
        <v>44012.83</v>
      </c>
      <c r="F39" s="90">
        <f t="shared" si="3"/>
        <v>41970.710000000006</v>
      </c>
      <c r="G39" s="89">
        <f t="shared" si="3"/>
        <v>0</v>
      </c>
      <c r="H39" s="89">
        <f t="shared" si="3"/>
        <v>0</v>
      </c>
      <c r="I39" s="90">
        <f t="shared" si="3"/>
        <v>41358.619999999995</v>
      </c>
      <c r="J39" s="90">
        <f t="shared" si="3"/>
        <v>38043.49</v>
      </c>
      <c r="L39" s="26"/>
    </row>
    <row r="40" spans="1:12" x14ac:dyDescent="0.25">
      <c r="A40" s="27" t="s">
        <v>20</v>
      </c>
      <c r="B40" s="5"/>
      <c r="C40" s="5"/>
      <c r="D40" s="5"/>
      <c r="E40" s="29">
        <f t="shared" ref="E40:J40" si="4">E39-E42-E43-E52</f>
        <v>9305.9100000000035</v>
      </c>
      <c r="F40" s="28">
        <f t="shared" si="4"/>
        <v>7037.7900000000081</v>
      </c>
      <c r="G40" s="29">
        <f t="shared" si="4"/>
        <v>-10756</v>
      </c>
      <c r="H40" s="29">
        <f t="shared" si="4"/>
        <v>-10756</v>
      </c>
      <c r="I40" s="28">
        <f t="shared" si="4"/>
        <v>6425.6999999999971</v>
      </c>
      <c r="J40" s="28">
        <f t="shared" si="4"/>
        <v>2962.5099999999984</v>
      </c>
    </row>
    <row r="41" spans="1:12" x14ac:dyDescent="0.25">
      <c r="A41" s="96" t="s">
        <v>21</v>
      </c>
      <c r="B41" s="96"/>
      <c r="C41" s="30"/>
      <c r="D41" s="30"/>
      <c r="E41" s="32"/>
      <c r="F41" s="31"/>
      <c r="G41" s="32"/>
      <c r="H41" s="32"/>
      <c r="I41" s="31"/>
      <c r="J41" s="32"/>
      <c r="L41" s="31"/>
    </row>
    <row r="42" spans="1:12" ht="15.75" x14ac:dyDescent="0.25">
      <c r="A42" s="33" t="s">
        <v>22</v>
      </c>
      <c r="B42" s="34"/>
      <c r="C42" s="34"/>
      <c r="D42" s="34"/>
      <c r="E42" s="25">
        <f>11025-269</f>
        <v>10756</v>
      </c>
      <c r="F42" s="15">
        <v>10756</v>
      </c>
      <c r="G42" s="14">
        <v>10756</v>
      </c>
      <c r="H42" s="14">
        <v>10756</v>
      </c>
      <c r="I42" s="15">
        <v>10756</v>
      </c>
      <c r="J42" s="15">
        <v>10756</v>
      </c>
      <c r="L42" s="14">
        <v>10756</v>
      </c>
    </row>
    <row r="43" spans="1:12" ht="15.75" x14ac:dyDescent="0.25">
      <c r="A43" s="33" t="s">
        <v>23</v>
      </c>
      <c r="B43" s="34"/>
      <c r="C43" s="34"/>
      <c r="D43" s="34"/>
      <c r="E43" s="25">
        <f>437.39+E15</f>
        <v>1037.3899999999999</v>
      </c>
      <c r="F43" s="15">
        <v>1037.3900000000001</v>
      </c>
      <c r="G43" s="14"/>
      <c r="H43" s="14"/>
      <c r="I43" s="15">
        <v>1037.3900000000001</v>
      </c>
      <c r="J43" s="15">
        <v>1037.3900000000001</v>
      </c>
      <c r="L43" s="15">
        <v>1037.3900000000001</v>
      </c>
    </row>
    <row r="44" spans="1:12" x14ac:dyDescent="0.25">
      <c r="A44" s="30"/>
      <c r="B44" s="30"/>
      <c r="C44" s="30"/>
      <c r="D44" s="30"/>
      <c r="E44" s="31"/>
      <c r="F44" s="31"/>
      <c r="G44" s="32"/>
      <c r="H44" s="32"/>
      <c r="I44" s="31"/>
      <c r="J44" s="32"/>
      <c r="L44" s="31"/>
    </row>
    <row r="45" spans="1:12" x14ac:dyDescent="0.25">
      <c r="A45" s="35" t="s">
        <v>24</v>
      </c>
      <c r="B45" s="36"/>
      <c r="C45" s="36"/>
      <c r="D45" s="36"/>
      <c r="E45" s="73"/>
      <c r="F45" s="1"/>
      <c r="G45" s="2"/>
      <c r="H45" s="2"/>
      <c r="J45" s="2"/>
    </row>
    <row r="46" spans="1:12" x14ac:dyDescent="0.25">
      <c r="A46" s="97" t="s">
        <v>25</v>
      </c>
      <c r="B46" s="97"/>
      <c r="C46" s="5"/>
      <c r="D46" s="5"/>
      <c r="E46" s="74">
        <v>22913.53</v>
      </c>
      <c r="F46" s="37">
        <v>22913.53</v>
      </c>
      <c r="G46" s="14"/>
      <c r="H46" s="14"/>
      <c r="I46" s="78">
        <v>23139.53</v>
      </c>
      <c r="J46" s="78">
        <v>23139.53</v>
      </c>
    </row>
    <row r="47" spans="1:12" x14ac:dyDescent="0.25">
      <c r="A47" s="38" t="s">
        <v>26</v>
      </c>
      <c r="B47" s="39"/>
      <c r="C47" s="19"/>
      <c r="D47" s="19"/>
      <c r="E47" s="75"/>
      <c r="F47" s="1"/>
      <c r="G47" s="2"/>
      <c r="H47" s="2"/>
      <c r="J47" s="1"/>
    </row>
    <row r="48" spans="1:12" x14ac:dyDescent="0.25">
      <c r="A48" s="40" t="s">
        <v>27</v>
      </c>
      <c r="B48" s="40"/>
      <c r="C48" s="40"/>
      <c r="D48" s="40"/>
      <c r="E48" s="14"/>
      <c r="F48" s="15">
        <v>200</v>
      </c>
      <c r="G48" s="2"/>
      <c r="H48" s="2"/>
      <c r="I48" s="1">
        <v>0</v>
      </c>
      <c r="J48" s="1">
        <v>148.06</v>
      </c>
    </row>
    <row r="49" spans="1:12" x14ac:dyDescent="0.25">
      <c r="A49" s="40" t="s">
        <v>28</v>
      </c>
      <c r="B49" s="40"/>
      <c r="C49" s="40"/>
      <c r="D49" s="40"/>
      <c r="E49" s="14">
        <f>E12*0.4</f>
        <v>0</v>
      </c>
      <c r="F49" s="15">
        <f>F12*0.4</f>
        <v>26</v>
      </c>
      <c r="G49" s="14"/>
      <c r="H49" s="2"/>
      <c r="I49" s="1">
        <v>0</v>
      </c>
      <c r="J49" s="1">
        <v>0</v>
      </c>
    </row>
    <row r="50" spans="1:12" ht="15.75" x14ac:dyDescent="0.25">
      <c r="A50" s="38" t="s">
        <v>29</v>
      </c>
      <c r="B50" s="34"/>
      <c r="C50" s="19"/>
      <c r="D50" s="19"/>
      <c r="E50" s="76"/>
      <c r="F50" s="1"/>
      <c r="G50" s="2"/>
      <c r="H50" s="2"/>
      <c r="J50" s="1"/>
    </row>
    <row r="51" spans="1:12" ht="15.75" x14ac:dyDescent="0.25">
      <c r="A51" s="40" t="s">
        <v>38</v>
      </c>
      <c r="B51" s="40"/>
      <c r="C51" s="19"/>
      <c r="D51" s="41"/>
      <c r="E51" s="76"/>
      <c r="F51" s="15"/>
      <c r="G51" s="14"/>
      <c r="H51" s="14"/>
      <c r="J51" s="1"/>
    </row>
    <row r="52" spans="1:12" ht="30" thickBot="1" x14ac:dyDescent="0.3">
      <c r="A52" s="42" t="s">
        <v>30</v>
      </c>
      <c r="B52" s="42"/>
      <c r="C52" s="43"/>
      <c r="D52" s="44"/>
      <c r="E52" s="46">
        <f>E46+E48+E49</f>
        <v>22913.53</v>
      </c>
      <c r="F52" s="45">
        <f>F46+F48+F49-F51</f>
        <v>23139.53</v>
      </c>
      <c r="G52" s="46">
        <f>G46+G48+G49-G51</f>
        <v>0</v>
      </c>
      <c r="H52" s="46">
        <f>H46+H48+H49-H51</f>
        <v>0</v>
      </c>
      <c r="I52" s="45">
        <f>I46+I48+I49-I51</f>
        <v>23139.53</v>
      </c>
      <c r="J52" s="45">
        <f>J46+J48+J49-J51</f>
        <v>23287.59</v>
      </c>
      <c r="L52" s="46"/>
    </row>
    <row r="53" spans="1:12" ht="16.5" thickTop="1" x14ac:dyDescent="0.25">
      <c r="A53" s="47"/>
      <c r="B53" s="48"/>
      <c r="C53" s="48"/>
      <c r="D53" s="49"/>
      <c r="E53" s="50"/>
      <c r="F53" s="50"/>
      <c r="G53" s="51"/>
      <c r="H53" s="51"/>
      <c r="I53" s="50"/>
      <c r="J53" s="51"/>
    </row>
    <row r="54" spans="1:12" x14ac:dyDescent="0.25">
      <c r="A54" s="52" t="s">
        <v>31</v>
      </c>
      <c r="B54" s="53"/>
      <c r="C54" s="54"/>
      <c r="D54" s="53"/>
      <c r="E54" s="55"/>
      <c r="F54" s="1"/>
      <c r="G54" s="2"/>
      <c r="H54" s="2"/>
      <c r="J54" s="2"/>
    </row>
    <row r="55" spans="1:12" x14ac:dyDescent="0.25">
      <c r="A55" s="56" t="s">
        <v>49</v>
      </c>
      <c r="B55" s="53"/>
      <c r="C55" s="54"/>
      <c r="D55" s="57">
        <f>850</f>
        <v>850</v>
      </c>
      <c r="E55" s="55"/>
      <c r="F55" s="1"/>
      <c r="G55" s="2"/>
      <c r="H55" s="2"/>
      <c r="J55" s="2"/>
    </row>
    <row r="56" spans="1:12" x14ac:dyDescent="0.25">
      <c r="A56" s="56" t="s">
        <v>56</v>
      </c>
      <c r="B56" s="53"/>
      <c r="C56" s="54"/>
      <c r="D56" s="58">
        <v>9190</v>
      </c>
      <c r="E56" s="55"/>
      <c r="F56" s="1"/>
      <c r="G56" s="2"/>
      <c r="H56" s="2"/>
      <c r="J56" s="2"/>
    </row>
    <row r="57" spans="1:12" x14ac:dyDescent="0.25">
      <c r="A57" s="56" t="s">
        <v>57</v>
      </c>
      <c r="B57" s="53"/>
      <c r="C57" s="54"/>
      <c r="D57" s="58">
        <v>8055</v>
      </c>
      <c r="E57" s="55"/>
      <c r="F57" s="1"/>
      <c r="G57" s="2"/>
      <c r="H57" s="2"/>
      <c r="J57" s="2"/>
    </row>
    <row r="58" spans="1:12" x14ac:dyDescent="0.25">
      <c r="A58" s="56" t="s">
        <v>58</v>
      </c>
      <c r="B58" s="54"/>
      <c r="C58" s="54"/>
      <c r="D58" s="59">
        <v>8255</v>
      </c>
      <c r="E58" s="55"/>
      <c r="F58" s="1"/>
      <c r="G58" s="2"/>
      <c r="H58" s="2"/>
      <c r="J58" s="2"/>
    </row>
    <row r="59" spans="1:12" x14ac:dyDescent="0.25">
      <c r="A59" s="60" t="s">
        <v>32</v>
      </c>
      <c r="B59" s="61"/>
      <c r="C59" s="61"/>
      <c r="D59" s="62"/>
      <c r="E59" s="63"/>
      <c r="F59" s="64">
        <f>F60+F61-F62</f>
        <v>43562.92</v>
      </c>
      <c r="G59" s="65">
        <f>G60+G61-G62</f>
        <v>0</v>
      </c>
      <c r="H59" s="65"/>
      <c r="I59" s="64">
        <f>I60+I61-I62</f>
        <v>41561.719999999994</v>
      </c>
      <c r="J59" s="64">
        <f>J60+J61-J62</f>
        <v>38085.65</v>
      </c>
    </row>
    <row r="60" spans="1:12" x14ac:dyDescent="0.25">
      <c r="A60" s="69" t="s">
        <v>33</v>
      </c>
      <c r="B60" s="66"/>
      <c r="C60" s="5"/>
      <c r="D60" s="5"/>
      <c r="E60" s="67"/>
      <c r="F60" s="15">
        <v>34650.129999999997</v>
      </c>
      <c r="G60" s="14"/>
      <c r="H60" s="14"/>
      <c r="I60" s="15">
        <v>34655.919999999998</v>
      </c>
      <c r="J60" s="91">
        <v>34664.65</v>
      </c>
    </row>
    <row r="61" spans="1:12" x14ac:dyDescent="0.25">
      <c r="A61" s="9" t="s">
        <v>34</v>
      </c>
      <c r="B61" s="5"/>
      <c r="C61" s="5"/>
      <c r="D61" s="5"/>
      <c r="E61" s="67"/>
      <c r="F61" s="15">
        <v>9062.7900000000009</v>
      </c>
      <c r="G61" s="14"/>
      <c r="H61" s="14"/>
      <c r="I61" s="15">
        <v>8577.67</v>
      </c>
      <c r="J61" s="15">
        <v>3485.01</v>
      </c>
    </row>
    <row r="62" spans="1:12" x14ac:dyDescent="0.25">
      <c r="A62" t="s">
        <v>35</v>
      </c>
      <c r="E62" s="1"/>
      <c r="F62" s="1">
        <v>150</v>
      </c>
      <c r="G62" s="2"/>
      <c r="H62" s="63"/>
      <c r="I62" s="1">
        <f>1625.27+46.6</f>
        <v>1671.87</v>
      </c>
      <c r="J62" s="2">
        <f>9.6+21.02+33.39</f>
        <v>64.009999999999991</v>
      </c>
    </row>
    <row r="63" spans="1:12" x14ac:dyDescent="0.25">
      <c r="E63" s="1"/>
      <c r="F63" s="1"/>
      <c r="G63" s="2"/>
      <c r="H63" s="68"/>
      <c r="J63" s="2"/>
    </row>
  </sheetData>
  <mergeCells count="4">
    <mergeCell ref="A1:E1"/>
    <mergeCell ref="C37:D37"/>
    <mergeCell ref="A41:B41"/>
    <mergeCell ref="A46:B46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 de Beyer</dc:creator>
  <cp:lastModifiedBy>Jim Bloom</cp:lastModifiedBy>
  <cp:lastPrinted>2022-01-09T17:43:04Z</cp:lastPrinted>
  <dcterms:created xsi:type="dcterms:W3CDTF">2021-02-02T23:09:30Z</dcterms:created>
  <dcterms:modified xsi:type="dcterms:W3CDTF">2022-01-09T17:43:32Z</dcterms:modified>
</cp:coreProperties>
</file>