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NeilAWilson/Desktop/Final Legal Docs Silver Oak Fund /"/>
    </mc:Choice>
  </mc:AlternateContent>
  <xr:revisionPtr revIDLastSave="0" documentId="13_ncr:1_{196D3DC3-6E71-594B-BDD4-DA622A64D8B2}" xr6:coauthVersionLast="47" xr6:coauthVersionMax="47" xr10:uidLastSave="{00000000-0000-0000-0000-000000000000}"/>
  <bookViews>
    <workbookView xWindow="1320" yWindow="500" windowWidth="39860" windowHeight="26360" activeTab="1" xr2:uid="{00000000-000D-0000-FFFF-FFFF00000000}"/>
  </bookViews>
  <sheets>
    <sheet name="START" sheetId="2" r:id="rId1"/>
    <sheet name="PERSONAL BUDGET" sheetId="1" r:id="rId2"/>
  </sheets>
  <definedNames>
    <definedName name="LastCol">COUNTA('PERSONAL BUDGET'!$4:$4)+1</definedName>
    <definedName name="PrintArea_SET">OFFSET('PERSONAL BUDGET'!$C$2,,,MATCH(REPT("z",255),'PERSONAL BUDGET'!$C:$C),LastCol)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1" l="1"/>
  <c r="P32" i="1"/>
  <c r="D37" i="1"/>
  <c r="Q2" i="1"/>
  <c r="P17" i="1" l="1"/>
  <c r="P16" i="1"/>
  <c r="P13" i="1"/>
  <c r="P15" i="1"/>
  <c r="P14" i="1"/>
  <c r="E104" i="1" l="1"/>
  <c r="F104" i="1"/>
  <c r="G104" i="1"/>
  <c r="H104" i="1"/>
  <c r="I104" i="1"/>
  <c r="J104" i="1"/>
  <c r="K104" i="1"/>
  <c r="L104" i="1"/>
  <c r="M104" i="1"/>
  <c r="N104" i="1"/>
  <c r="O104" i="1"/>
  <c r="D104" i="1"/>
  <c r="E96" i="1"/>
  <c r="F96" i="1"/>
  <c r="G96" i="1"/>
  <c r="H96" i="1"/>
  <c r="I96" i="1"/>
  <c r="J96" i="1"/>
  <c r="K96" i="1"/>
  <c r="L96" i="1"/>
  <c r="M96" i="1"/>
  <c r="N96" i="1"/>
  <c r="O96" i="1"/>
  <c r="D96" i="1"/>
  <c r="E88" i="1"/>
  <c r="F88" i="1"/>
  <c r="G88" i="1"/>
  <c r="H88" i="1"/>
  <c r="I88" i="1"/>
  <c r="J88" i="1"/>
  <c r="K88" i="1"/>
  <c r="L88" i="1"/>
  <c r="M88" i="1"/>
  <c r="N88" i="1"/>
  <c r="O88" i="1"/>
  <c r="D88" i="1"/>
  <c r="E80" i="1"/>
  <c r="F80" i="1"/>
  <c r="G80" i="1"/>
  <c r="H80" i="1"/>
  <c r="I80" i="1"/>
  <c r="J80" i="1"/>
  <c r="K80" i="1"/>
  <c r="L80" i="1"/>
  <c r="M80" i="1"/>
  <c r="N80" i="1"/>
  <c r="O80" i="1"/>
  <c r="D80" i="1"/>
  <c r="E70" i="1"/>
  <c r="F70" i="1"/>
  <c r="G70" i="1"/>
  <c r="H70" i="1"/>
  <c r="I70" i="1"/>
  <c r="J70" i="1"/>
  <c r="K70" i="1"/>
  <c r="L70" i="1"/>
  <c r="M70" i="1"/>
  <c r="N70" i="1"/>
  <c r="O70" i="1"/>
  <c r="D70" i="1"/>
  <c r="E63" i="1"/>
  <c r="F63" i="1"/>
  <c r="G63" i="1"/>
  <c r="H63" i="1"/>
  <c r="I63" i="1"/>
  <c r="J63" i="1"/>
  <c r="K63" i="1"/>
  <c r="L63" i="1"/>
  <c r="M63" i="1"/>
  <c r="N63" i="1"/>
  <c r="O63" i="1"/>
  <c r="D63" i="1"/>
  <c r="E54" i="1"/>
  <c r="F54" i="1"/>
  <c r="G54" i="1"/>
  <c r="H54" i="1"/>
  <c r="I54" i="1"/>
  <c r="J54" i="1"/>
  <c r="K54" i="1"/>
  <c r="L54" i="1"/>
  <c r="M54" i="1"/>
  <c r="N54" i="1"/>
  <c r="O54" i="1"/>
  <c r="D54" i="1"/>
  <c r="P100" i="1"/>
  <c r="P101" i="1"/>
  <c r="P102" i="1"/>
  <c r="P103" i="1"/>
  <c r="P99" i="1"/>
  <c r="P92" i="1"/>
  <c r="P93" i="1"/>
  <c r="P94" i="1"/>
  <c r="P95" i="1"/>
  <c r="P91" i="1"/>
  <c r="P84" i="1"/>
  <c r="P85" i="1"/>
  <c r="P86" i="1"/>
  <c r="P87" i="1"/>
  <c r="P83" i="1"/>
  <c r="P74" i="1"/>
  <c r="P75" i="1"/>
  <c r="P76" i="1"/>
  <c r="P77" i="1"/>
  <c r="P78" i="1"/>
  <c r="P79" i="1"/>
  <c r="P73" i="1"/>
  <c r="P67" i="1"/>
  <c r="P68" i="1"/>
  <c r="P69" i="1"/>
  <c r="P66" i="1"/>
  <c r="P58" i="1"/>
  <c r="P59" i="1"/>
  <c r="P60" i="1"/>
  <c r="P61" i="1"/>
  <c r="P62" i="1"/>
  <c r="P57" i="1"/>
  <c r="P48" i="1"/>
  <c r="P50" i="1"/>
  <c r="P51" i="1"/>
  <c r="P52" i="1"/>
  <c r="P53" i="1"/>
  <c r="P47" i="1"/>
  <c r="E44" i="1"/>
  <c r="F44" i="1"/>
  <c r="G44" i="1"/>
  <c r="H44" i="1"/>
  <c r="I44" i="1"/>
  <c r="J44" i="1"/>
  <c r="K44" i="1"/>
  <c r="L44" i="1"/>
  <c r="M44" i="1"/>
  <c r="N44" i="1"/>
  <c r="O44" i="1"/>
  <c r="D44" i="1"/>
  <c r="E37" i="1"/>
  <c r="F37" i="1"/>
  <c r="G37" i="1"/>
  <c r="H37" i="1"/>
  <c r="I37" i="1"/>
  <c r="J37" i="1"/>
  <c r="K37" i="1"/>
  <c r="L37" i="1"/>
  <c r="M37" i="1"/>
  <c r="N37" i="1"/>
  <c r="O37" i="1"/>
  <c r="P33" i="1"/>
  <c r="P34" i="1"/>
  <c r="P35" i="1"/>
  <c r="P36" i="1"/>
  <c r="P31" i="1"/>
  <c r="E28" i="1"/>
  <c r="F28" i="1"/>
  <c r="G28" i="1"/>
  <c r="H28" i="1"/>
  <c r="I28" i="1"/>
  <c r="J28" i="1"/>
  <c r="K28" i="1"/>
  <c r="L28" i="1"/>
  <c r="M28" i="1"/>
  <c r="N28" i="1"/>
  <c r="O28" i="1"/>
  <c r="P23" i="1"/>
  <c r="P24" i="1"/>
  <c r="P25" i="1"/>
  <c r="P26" i="1"/>
  <c r="P27" i="1"/>
  <c r="P22" i="1"/>
  <c r="E19" i="1"/>
  <c r="F19" i="1"/>
  <c r="G19" i="1"/>
  <c r="H19" i="1"/>
  <c r="I19" i="1"/>
  <c r="J19" i="1"/>
  <c r="K19" i="1"/>
  <c r="L19" i="1"/>
  <c r="M19" i="1"/>
  <c r="N19" i="1"/>
  <c r="O19" i="1"/>
  <c r="D19" i="1"/>
  <c r="P40" i="1" l="1"/>
  <c r="P41" i="1"/>
  <c r="P42" i="1"/>
  <c r="P43" i="1"/>
  <c r="P96" i="1"/>
  <c r="P88" i="1"/>
  <c r="P80" i="1"/>
  <c r="P70" i="1"/>
  <c r="P63" i="1"/>
  <c r="P54" i="1"/>
  <c r="L107" i="1"/>
  <c r="P37" i="1"/>
  <c r="P28" i="1"/>
  <c r="P19" i="1"/>
  <c r="K107" i="1"/>
  <c r="J107" i="1"/>
  <c r="I107" i="1"/>
  <c r="D107" i="1"/>
  <c r="H107" i="1"/>
  <c r="O107" i="1"/>
  <c r="N107" i="1"/>
  <c r="M107" i="1"/>
  <c r="E107" i="1"/>
  <c r="G107" i="1"/>
  <c r="F107" i="1"/>
  <c r="P104" i="1"/>
  <c r="O9" i="1"/>
  <c r="G9" i="1"/>
  <c r="L9" i="1"/>
  <c r="N9" i="1"/>
  <c r="F9" i="1"/>
  <c r="E9" i="1"/>
  <c r="I9" i="1"/>
  <c r="H9" i="1"/>
  <c r="D9" i="1"/>
  <c r="M9" i="1"/>
  <c r="K9" i="1"/>
  <c r="P8" i="1"/>
  <c r="P7" i="1"/>
  <c r="J9" i="1"/>
  <c r="P6" i="1"/>
  <c r="P44" i="1" l="1"/>
  <c r="D108" i="1"/>
  <c r="L108" i="1"/>
  <c r="J108" i="1"/>
  <c r="I108" i="1"/>
  <c r="F108" i="1"/>
  <c r="N108" i="1"/>
  <c r="H108" i="1"/>
  <c r="P107" i="1"/>
  <c r="K108" i="1"/>
  <c r="M108" i="1"/>
  <c r="G108" i="1"/>
  <c r="O108" i="1"/>
  <c r="E108" i="1"/>
  <c r="P9" i="1"/>
  <c r="P108" i="1" l="1"/>
</calcChain>
</file>

<file path=xl/sharedStrings.xml><?xml version="1.0" encoding="utf-8"?>
<sst xmlns="http://schemas.openxmlformats.org/spreadsheetml/2006/main" count="318" uniqueCount="125">
  <si>
    <t xml:space="preserve">Groceries </t>
  </si>
  <si>
    <t>Dry cleaning</t>
  </si>
  <si>
    <t>Dining out</t>
  </si>
  <si>
    <t>Gas/fuel</t>
  </si>
  <si>
    <t>Insurance</t>
  </si>
  <si>
    <t>Parking</t>
  </si>
  <si>
    <t>Movies/plays</t>
  </si>
  <si>
    <t>Concerts/clubs</t>
  </si>
  <si>
    <t>Prescriptions</t>
  </si>
  <si>
    <t>Over-the-counter drugs</t>
  </si>
  <si>
    <t>Co-payments/out-of-pocket</t>
  </si>
  <si>
    <t>Plane fare</t>
  </si>
  <si>
    <t>Accommodations</t>
  </si>
  <si>
    <t>Food</t>
  </si>
  <si>
    <t>Clothing</t>
  </si>
  <si>
    <t>Gifts</t>
  </si>
  <si>
    <t>Salon/barber</t>
  </si>
  <si>
    <t>Books</t>
  </si>
  <si>
    <t>Music (CDs, etc.)</t>
  </si>
  <si>
    <t>Long-term savings</t>
  </si>
  <si>
    <t>Credit card payments</t>
  </si>
  <si>
    <t>Income tax (additional)</t>
  </si>
  <si>
    <t>Other obligations</t>
  </si>
  <si>
    <t xml:space="preserve">   Other</t>
  </si>
  <si>
    <t>Total expenses</t>
  </si>
  <si>
    <t>Cash short/extra</t>
  </si>
  <si>
    <t>Total</t>
  </si>
  <si>
    <t>INCOME</t>
  </si>
  <si>
    <t>EXPENSES</t>
  </si>
  <si>
    <t>HOME</t>
  </si>
  <si>
    <t>TRANSPORTATION</t>
  </si>
  <si>
    <t>DAILY LIVING</t>
  </si>
  <si>
    <t>ENTERTAINMENT</t>
  </si>
  <si>
    <t>HEALTH</t>
  </si>
  <si>
    <t>DUES/SUBSCRIPTION</t>
  </si>
  <si>
    <t>PERSONAL</t>
  </si>
  <si>
    <t>FINANCIAL OBLIGATIONS</t>
  </si>
  <si>
    <t>MISC PAYMENTS</t>
  </si>
  <si>
    <t>TOTALS</t>
  </si>
  <si>
    <t>JAN</t>
  </si>
  <si>
    <t>FEB</t>
  </si>
  <si>
    <t>MAY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</si>
  <si>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</si>
  <si>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</si>
  <si>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</si>
  <si>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</si>
  <si>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</si>
  <si>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</si>
  <si>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</si>
  <si>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</si>
  <si>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</si>
  <si>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YEAR</t>
  </si>
  <si>
    <t>REVENUE</t>
  </si>
  <si>
    <t>March</t>
  </si>
  <si>
    <t>April</t>
  </si>
  <si>
    <t>May</t>
  </si>
  <si>
    <t>June</t>
  </si>
  <si>
    <t>July</t>
  </si>
  <si>
    <t>Year</t>
  </si>
  <si>
    <t>January</t>
  </si>
  <si>
    <t>February</t>
  </si>
  <si>
    <t>August</t>
  </si>
  <si>
    <t>September</t>
  </si>
  <si>
    <t>October</t>
  </si>
  <si>
    <t>November</t>
  </si>
  <si>
    <t>December</t>
  </si>
  <si>
    <t>Sparkline</t>
  </si>
  <si>
    <t>About The Template</t>
  </si>
  <si>
    <t>Use this template to maintain monthly and annual budget.</t>
  </si>
  <si>
    <t>Enter Revenues and Expenses in respective tables to calculate Cash shortage or surplus for each month and year.</t>
  </si>
  <si>
    <t>Sparklines are auto updated in each table.</t>
  </si>
  <si>
    <t>Note: </t>
  </si>
  <si>
    <t>Additional instructions have been provided in column A in PERSONAL BUDGET worksheet. This text has been intentionally hidden. To remove text, select column A, then select DELETE. To unhide text, select column A, then change font color.</t>
  </si>
  <si>
    <t>To learn more about tables, press SHIFT and then F10 within a table, select the TABLE option, and then select ALTERNATIVE TEXT.</t>
  </si>
  <si>
    <t>Create a Simple Personal Budget in this worksheet. Helpful instructions on how to use this worksheet are in cells in this column. Arrow down to get started.</t>
  </si>
  <si>
    <t>Title of this worksheet is in cell at right. Enter year in cell Q2. Next instruction is in cell A4.</t>
  </si>
  <si>
    <t>Labels are in cells C4 through P4.</t>
  </si>
  <si>
    <t>Enter details in Income table starting in cell C5. Next instruction is in cell A11.</t>
  </si>
  <si>
    <t>Labels are in cells C11 through P11.</t>
  </si>
  <si>
    <t>Enter Home expenses in table starting in cell C12. Next instruction is in cell A20.</t>
  </si>
  <si>
    <t>Enter Daily expenses in table starting in cell C20. Next instruction is in cell A29.</t>
  </si>
  <si>
    <t>Enter Transportation expenses in table starting in cell C29. Next instruction is in cell A38.</t>
  </si>
  <si>
    <t>Enter Entertainment expenses in table starting in cell C38. Next instruction is in cell A45.</t>
  </si>
  <si>
    <t>Enter Health expenses in table starting in cell C45. Next instruction is in cell A55.</t>
  </si>
  <si>
    <t>Enter Vacations expenses in table starting in cell C55. Next instruction is in cell A64.</t>
  </si>
  <si>
    <t>Enter Recreation expenses in table starting in cell C64. Next instruction is in cell A71.</t>
  </si>
  <si>
    <t>Enter expenses in Dues and Subscription table starting in cell C71. Next instruction is in cell A81.</t>
  </si>
  <si>
    <t>Enter Personal expenses in table starting in cell C81. Next instruction is in cell A89.</t>
  </si>
  <si>
    <t>Enter Financial Obligations in table starting in cell C89. Next instruction is in cell A97.</t>
  </si>
  <si>
    <t>Enter Miscellaneous Payments in table starting in cell C97. Next instruction is in cell A105.</t>
  </si>
  <si>
    <t>Totals are auto calculated in table starting in cell C105. Total expenses and Cash shortage or surplus are auto calculated for each month and entire year, and sparklines are updated.</t>
  </si>
  <si>
    <t>SPARKLINE</t>
  </si>
  <si>
    <t>Renters Insurance</t>
  </si>
  <si>
    <t>Supplies</t>
  </si>
  <si>
    <t>Auto Insurance</t>
  </si>
  <si>
    <t>Auto Repairs</t>
  </si>
  <si>
    <t>Car wash</t>
  </si>
  <si>
    <t>Movie Rentals</t>
  </si>
  <si>
    <t xml:space="preserve">TRAVEL </t>
  </si>
  <si>
    <t xml:space="preserve">Rental Car </t>
  </si>
  <si>
    <t xml:space="preserve">Membership </t>
  </si>
  <si>
    <t xml:space="preserve">Equipment </t>
  </si>
  <si>
    <t>Health Club Dues</t>
  </si>
  <si>
    <t>$0.00</t>
  </si>
  <si>
    <t xml:space="preserve">Electric </t>
  </si>
  <si>
    <t>Cable</t>
  </si>
  <si>
    <t xml:space="preserve">Dates </t>
  </si>
  <si>
    <t>Natural Gas</t>
  </si>
  <si>
    <t>UBER</t>
  </si>
  <si>
    <t>Cell Phone</t>
  </si>
  <si>
    <t>Stipend</t>
  </si>
  <si>
    <t>NetFlix</t>
  </si>
  <si>
    <t>XBOX</t>
  </si>
  <si>
    <t xml:space="preserve">Investment Account </t>
  </si>
  <si>
    <t>Misc</t>
  </si>
  <si>
    <t xml:space="preserve">   Misc</t>
  </si>
  <si>
    <t>Spotify</t>
  </si>
  <si>
    <t>Income</t>
  </si>
  <si>
    <t xml:space="preserve">***Rent Goal 24% of your income | Auto Expense Goal 10% of your income | Food 10-12% of Your income </t>
  </si>
  <si>
    <t>ZERO BASED BUDGET</t>
  </si>
  <si>
    <t>Other</t>
  </si>
  <si>
    <t xml:space="preserve">Mortgage / Rent </t>
  </si>
  <si>
    <t>Budget</t>
  </si>
  <si>
    <t xml:space="preserve">Actaul 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</si>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</sst>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9" x14ac:knownFonts="1">
    <font>
      <sz val="10"/>
      <color theme="1" tint="0.14993743705557422"/>
      <name val="verdana"/>
      <family val="2"/>
      <scheme val="minor"/>
    </font>
    <font>
      <b/>
      <sz val="10"/>
      <color theme="1" tint="0.14990691854609822"/>
      <name val="Gill Sans MT"/>
      <family val="2"/>
      <scheme val="major"/>
    </font>
    <font>
      <sz val="11"/>
      <color theme="1" tint="0.14993743705557422"/>
      <name val="Gill Sans MT"/>
      <family val="2"/>
      <scheme val="major"/>
    </font>
    <font>
      <sz val="22"/>
      <color theme="1" tint="0.14993743705557422"/>
      <name val="Gill Sans MT"/>
      <family val="2"/>
      <scheme val="major"/>
    </font>
    <font>
      <sz val="10"/>
      <color theme="4" tint="-0.499984740745262"/>
      <name val="verdana"/>
      <family val="2"/>
      <scheme val="minor"/>
    </font>
    <font>
      <sz val="10"/>
      <color theme="5" tint="-0.499984740745262"/>
      <name val="verdana"/>
      <family val="2"/>
      <scheme val="minor"/>
    </font>
    <font>
      <sz val="11"/>
      <color theme="1" tint="0.34998626667073579"/>
      <name val="Gill Sans MT"/>
      <family val="2"/>
      <scheme val="major"/>
    </font>
    <font>
      <sz val="10"/>
      <color theme="0"/>
      <name val="verdana"/>
      <family val="2"/>
      <scheme val="minor"/>
    </font>
    <font>
      <b/>
      <sz val="25"/>
      <color rgb="FF000000"/>
      <name val="Gill Sans MT"/>
      <family val="2"/>
    </font>
    <font>
      <sz val="16"/>
      <color theme="0"/>
      <name val="Arial"/>
      <family val="2"/>
    </font>
    <font>
      <b/>
      <sz val="11"/>
      <color theme="1" tint="0.14993743705557422"/>
      <name val="Calibri"/>
      <family val="2"/>
    </font>
    <font>
      <sz val="10"/>
      <color rgb="FFF7F7F7"/>
      <name val="verdana"/>
      <family val="2"/>
      <scheme val="minor"/>
    </font>
    <font>
      <sz val="11"/>
      <color rgb="FFF7F7F7"/>
      <name val="Calibri"/>
      <family val="2"/>
    </font>
    <font>
      <b/>
      <sz val="10"/>
      <color theme="1"/>
      <name val="Gill Sans MT"/>
      <family val="2"/>
      <scheme val="major"/>
    </font>
    <font>
      <sz val="10"/>
      <color theme="1"/>
      <name val="verdana"/>
      <family val="2"/>
      <scheme val="minor"/>
    </font>
    <font>
      <b/>
      <sz val="11"/>
      <color theme="1" tint="0.34998626667073579"/>
      <name val="Gill Sans MT"/>
      <family val="2"/>
      <scheme val="major"/>
    </font>
    <font>
      <b/>
      <sz val="10"/>
      <color theme="1"/>
      <name val="verdana"/>
      <family val="2"/>
      <scheme val="minor"/>
    </font>
    <font>
      <sz val="18"/>
      <color theme="1" tint="0.14993743705557422"/>
      <name val="Calibri"/>
      <family val="2"/>
    </font>
    <font>
      <b/>
      <u/>
      <sz val="11"/>
      <color theme="0"/>
      <name val="Gill Sans MT"/>
      <family val="2"/>
      <scheme val="major"/>
    </font>
  </fonts>
  <fills count="13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5" tint="0.80001220740379042"/>
        </stop>
      </gradientFill>
    </fill>
    <fill>
      <patternFill patternType="solid">
        <fgColor rgb="FFEFF5FF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CBCB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4"/>
      </right>
      <top/>
      <bottom/>
      <diagonal/>
    </border>
    <border>
      <left/>
      <right style="thick">
        <color theme="5"/>
      </right>
      <top/>
      <bottom/>
      <diagonal/>
    </border>
    <border>
      <left style="thick">
        <color theme="5"/>
      </left>
      <right/>
      <top/>
      <bottom/>
      <diagonal/>
    </border>
    <border>
      <left style="thick">
        <color theme="4"/>
      </left>
      <right/>
      <top/>
      <bottom/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7" borderId="0">
      <alignment vertical="center"/>
    </xf>
    <xf numFmtId="0" fontId="3" fillId="0" borderId="0" applyNumberFormat="0" applyFill="0" applyProtection="0">
      <alignment vertical="center"/>
    </xf>
    <xf numFmtId="0" fontId="2" fillId="0" borderId="1" applyNumberFormat="0" applyFill="0" applyProtection="0">
      <alignment vertical="center"/>
    </xf>
    <xf numFmtId="0" fontId="1" fillId="4" borderId="0" applyNumberFormat="0" applyProtection="0">
      <alignment horizontal="left" vertical="center" indent="1"/>
    </xf>
    <xf numFmtId="0" fontId="1" fillId="2" borderId="0" applyNumberFormat="0" applyProtection="0">
      <alignment vertical="center"/>
    </xf>
  </cellStyleXfs>
  <cellXfs count="80">
    <xf numFmtId="0" fontId="0" fillId="7" borderId="0" xfId="0">
      <alignment vertical="center"/>
    </xf>
    <xf numFmtId="0" fontId="0" fillId="7" borderId="0" xfId="0" applyAlignment="1">
      <alignment horizontal="right" vertical="center"/>
    </xf>
    <xf numFmtId="164" fontId="0" fillId="0" borderId="0" xfId="0" applyNumberFormat="1" applyFill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left" vertical="center" indent="1"/>
    </xf>
    <xf numFmtId="0" fontId="5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left" vertical="center" indent="1"/>
    </xf>
    <xf numFmtId="0" fontId="0" fillId="3" borderId="0" xfId="0" applyFill="1">
      <alignment vertical="center"/>
    </xf>
    <xf numFmtId="0" fontId="6" fillId="0" borderId="0" xfId="2" applyFont="1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64" fontId="4" fillId="5" borderId="0" xfId="0" applyNumberFormat="1" applyFont="1" applyFill="1" applyAlignment="1">
      <alignment horizontal="right" vertical="center"/>
    </xf>
    <xf numFmtId="164" fontId="5" fillId="5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6" borderId="0" xfId="0" applyFill="1" applyAlignment="1">
      <alignment horizontal="left" vertical="center" indent="1"/>
    </xf>
    <xf numFmtId="164" fontId="0" fillId="6" borderId="0" xfId="0" applyNumberFormat="1" applyFill="1" applyAlignment="1">
      <alignment horizontal="right" vertical="center"/>
    </xf>
    <xf numFmtId="0" fontId="0" fillId="0" borderId="6" xfId="0" applyFill="1" applyBorder="1" applyAlignment="1">
      <alignment horizontal="left" vertical="center" indent="1"/>
    </xf>
    <xf numFmtId="0" fontId="0" fillId="0" borderId="7" xfId="0" applyFill="1" applyBorder="1" applyAlignment="1">
      <alignment horizontal="left" vertical="center" indent="1"/>
    </xf>
    <xf numFmtId="0" fontId="0" fillId="7" borderId="2" xfId="0" applyBorder="1" applyAlignment="1">
      <alignment horizontal="right" vertical="center"/>
    </xf>
    <xf numFmtId="0" fontId="4" fillId="5" borderId="8" xfId="0" applyFont="1" applyFill="1" applyBorder="1" applyAlignment="1">
      <alignment horizontal="right" vertical="center"/>
    </xf>
    <xf numFmtId="0" fontId="7" fillId="6" borderId="0" xfId="0" applyFont="1" applyFill="1">
      <alignment vertical="center"/>
    </xf>
    <xf numFmtId="0" fontId="7" fillId="0" borderId="0" xfId="0" applyFont="1" applyFill="1" applyAlignment="1">
      <alignment horizontal="right" vertical="center"/>
    </xf>
    <xf numFmtId="0" fontId="5" fillId="5" borderId="8" xfId="0" applyFont="1" applyFill="1" applyBorder="1" applyAlignment="1">
      <alignment horizontal="right" vertical="center"/>
    </xf>
    <xf numFmtId="0" fontId="0" fillId="5" borderId="8" xfId="0" applyFill="1" applyBorder="1" applyAlignment="1">
      <alignment horizontal="right" vertical="center"/>
    </xf>
    <xf numFmtId="0" fontId="10" fillId="7" borderId="0" xfId="0" applyFont="1" applyAlignment="1">
      <alignment vertical="center" wrapText="1"/>
    </xf>
    <xf numFmtId="0" fontId="7" fillId="7" borderId="3" xfId="0" applyFont="1" applyBorder="1">
      <alignment vertical="center"/>
    </xf>
    <xf numFmtId="0" fontId="11" fillId="7" borderId="0" xfId="0" applyFont="1" applyAlignment="1">
      <alignment wrapText="1"/>
    </xf>
    <xf numFmtId="0" fontId="12" fillId="7" borderId="0" xfId="0" applyFont="1" applyAlignment="1">
      <alignment vertical="center" wrapText="1"/>
    </xf>
    <xf numFmtId="0" fontId="11" fillId="7" borderId="0" xfId="0" applyFont="1" applyAlignment="1">
      <alignment vertical="center" wrapText="1"/>
    </xf>
    <xf numFmtId="0" fontId="5" fillId="7" borderId="0" xfId="0" applyFont="1">
      <alignment vertical="center"/>
    </xf>
    <xf numFmtId="0" fontId="13" fillId="8" borderId="10" xfId="3" applyFont="1" applyFill="1" applyBorder="1">
      <alignment horizontal="left" vertical="center" indent="1"/>
    </xf>
    <xf numFmtId="0" fontId="13" fillId="8" borderId="11" xfId="3" applyFont="1" applyFill="1" applyBorder="1" applyAlignment="1">
      <alignment horizontal="right" vertical="center"/>
    </xf>
    <xf numFmtId="0" fontId="13" fillId="8" borderId="12" xfId="3" applyFont="1" applyFill="1" applyBorder="1">
      <alignment horizontal="left" vertical="center" indent="1"/>
    </xf>
    <xf numFmtId="0" fontId="14" fillId="8" borderId="13" xfId="0" applyFont="1" applyFill="1" applyBorder="1" applyAlignment="1">
      <alignment horizontal="left" vertical="center" indent="1"/>
    </xf>
    <xf numFmtId="164" fontId="14" fillId="8" borderId="0" xfId="0" applyNumberFormat="1" applyFont="1" applyFill="1" applyAlignment="1">
      <alignment horizontal="right" vertical="center"/>
    </xf>
    <xf numFmtId="164" fontId="14" fillId="8" borderId="14" xfId="0" applyNumberFormat="1" applyFont="1" applyFill="1" applyBorder="1" applyAlignment="1">
      <alignment horizontal="right" vertical="center"/>
    </xf>
    <xf numFmtId="0" fontId="14" fillId="8" borderId="15" xfId="0" applyFont="1" applyFill="1" applyBorder="1">
      <alignment vertical="center"/>
    </xf>
    <xf numFmtId="0" fontId="14" fillId="8" borderId="16" xfId="0" applyFont="1" applyFill="1" applyBorder="1">
      <alignment vertical="center"/>
    </xf>
    <xf numFmtId="0" fontId="14" fillId="8" borderId="17" xfId="0" applyFont="1" applyFill="1" applyBorder="1">
      <alignment vertical="center"/>
    </xf>
    <xf numFmtId="0" fontId="6" fillId="8" borderId="19" xfId="2" applyFont="1" applyFill="1" applyBorder="1" applyAlignment="1">
      <alignment horizontal="center" vertical="center"/>
    </xf>
    <xf numFmtId="0" fontId="13" fillId="0" borderId="9" xfId="3" applyFont="1" applyFill="1" applyBorder="1">
      <alignment horizontal="left" vertical="center" indent="1"/>
    </xf>
    <xf numFmtId="164" fontId="5" fillId="8" borderId="9" xfId="0" applyNumberFormat="1" applyFont="1" applyFill="1" applyBorder="1" applyAlignment="1">
      <alignment horizontal="right" vertical="center"/>
    </xf>
    <xf numFmtId="164" fontId="4" fillId="8" borderId="9" xfId="0" applyNumberFormat="1" applyFont="1" applyFill="1" applyBorder="1" applyAlignment="1">
      <alignment horizontal="right" vertical="center"/>
    </xf>
    <xf numFmtId="164" fontId="0" fillId="8" borderId="9" xfId="0" applyNumberFormat="1" applyFill="1" applyBorder="1" applyAlignment="1">
      <alignment horizontal="right" vertical="center"/>
    </xf>
    <xf numFmtId="0" fontId="5" fillId="5" borderId="0" xfId="0" applyFont="1" applyFill="1" applyAlignment="1">
      <alignment horizontal="right" vertical="center"/>
    </xf>
    <xf numFmtId="0" fontId="17" fillId="7" borderId="0" xfId="0" applyFont="1" applyAlignment="1">
      <alignment vertical="center" wrapText="1"/>
    </xf>
    <xf numFmtId="0" fontId="0" fillId="7" borderId="0" xfId="0">
      <alignment vertical="center"/>
    </xf>
    <xf numFmtId="164" fontId="14" fillId="0" borderId="0" xfId="0" applyNumberFormat="1" applyFont="1" applyFill="1" applyAlignment="1">
      <alignment horizontal="center" vertical="center"/>
    </xf>
    <xf numFmtId="0" fontId="0" fillId="9" borderId="0" xfId="0" applyFill="1">
      <alignment vertical="center"/>
    </xf>
    <xf numFmtId="0" fontId="0" fillId="9" borderId="4" xfId="0" applyFill="1" applyBorder="1">
      <alignment vertical="center"/>
    </xf>
    <xf numFmtId="0" fontId="0" fillId="9" borderId="5" xfId="0" applyFill="1" applyBorder="1">
      <alignment vertical="center"/>
    </xf>
    <xf numFmtId="164" fontId="0" fillId="10" borderId="8" xfId="0" applyNumberFormat="1" applyFill="1" applyBorder="1" applyAlignment="1">
      <alignment horizontal="right" vertical="center"/>
    </xf>
    <xf numFmtId="164" fontId="5" fillId="10" borderId="8" xfId="0" applyNumberFormat="1" applyFont="1" applyFill="1" applyBorder="1" applyAlignment="1">
      <alignment horizontal="right" vertical="center"/>
    </xf>
    <xf numFmtId="164" fontId="0" fillId="0" borderId="0" xfId="0" applyNumberFormat="1" applyFill="1" applyAlignment="1">
      <alignment horizontal="center" vertical="center"/>
    </xf>
    <xf numFmtId="164" fontId="4" fillId="10" borderId="8" xfId="0" applyNumberFormat="1" applyFont="1" applyFill="1" applyBorder="1" applyAlignment="1">
      <alignment horizontal="right" vertical="center"/>
    </xf>
    <xf numFmtId="0" fontId="18" fillId="11" borderId="19" xfId="2" applyFont="1" applyFill="1" applyBorder="1" applyAlignment="1">
      <alignment horizontal="center" vertical="center"/>
    </xf>
    <xf numFmtId="0" fontId="14" fillId="11" borderId="19" xfId="0" applyFont="1" applyFill="1" applyBorder="1" applyAlignment="1">
      <alignment horizontal="center" vertical="center"/>
    </xf>
    <xf numFmtId="164" fontId="14" fillId="10" borderId="8" xfId="0" applyNumberFormat="1" applyFont="1" applyFill="1" applyBorder="1" applyAlignment="1">
      <alignment horizontal="right" vertical="center"/>
    </xf>
    <xf numFmtId="0" fontId="13" fillId="0" borderId="18" xfId="3" applyFont="1" applyFill="1" applyBorder="1">
      <alignment horizontal="left" vertical="center" indent="1"/>
    </xf>
    <xf numFmtId="0" fontId="14" fillId="8" borderId="19" xfId="0" applyFont="1" applyFill="1" applyBorder="1" applyAlignment="1">
      <alignment horizontal="center" vertical="center"/>
    </xf>
    <xf numFmtId="0" fontId="8" fillId="12" borderId="18" xfId="0" applyFont="1" applyFill="1" applyBorder="1" applyAlignment="1"/>
    <xf numFmtId="0" fontId="8" fillId="12" borderId="20" xfId="0" applyFont="1" applyFill="1" applyBorder="1" applyAlignment="1"/>
    <xf numFmtId="0" fontId="8" fillId="12" borderId="21" xfId="0" applyFont="1" applyFill="1" applyBorder="1" applyAlignment="1"/>
    <xf numFmtId="0" fontId="15" fillId="12" borderId="18" xfId="2" applyFont="1" applyFill="1" applyBorder="1" applyAlignment="1">
      <alignment horizontal="left" vertical="center" indent="1"/>
    </xf>
    <xf numFmtId="0" fontId="13" fillId="12" borderId="18" xfId="0" applyFont="1" applyFill="1" applyBorder="1" applyAlignment="1">
      <alignment horizontal="left" vertical="center" indent="1"/>
    </xf>
    <xf numFmtId="0" fontId="0" fillId="0" borderId="0" xfId="0" applyFill="1">
      <alignment vertical="center"/>
    </xf>
    <xf numFmtId="0" fontId="0" fillId="9" borderId="0" xfId="0" applyFill="1" applyBorder="1">
      <alignment vertical="center"/>
    </xf>
    <xf numFmtId="0" fontId="14" fillId="11" borderId="22" xfId="0" applyFont="1" applyFill="1" applyBorder="1" applyAlignment="1">
      <alignment horizontal="center" vertical="center"/>
    </xf>
    <xf numFmtId="0" fontId="13" fillId="12" borderId="9" xfId="0" applyFont="1" applyFill="1" applyBorder="1" applyAlignment="1">
      <alignment horizontal="left" vertical="center" indent="1"/>
    </xf>
    <xf numFmtId="0" fontId="16" fillId="12" borderId="18" xfId="0" applyFont="1" applyFill="1" applyBorder="1" applyAlignment="1">
      <alignment horizontal="left" vertical="center" indent="1"/>
    </xf>
    <xf numFmtId="0" fontId="13" fillId="8" borderId="19" xfId="3" applyFont="1" applyFill="1" applyBorder="1" applyAlignment="1">
      <alignment horizontal="center" vertical="center"/>
    </xf>
    <xf numFmtId="0" fontId="0" fillId="0" borderId="23" xfId="0" applyFill="1" applyBorder="1" applyAlignment="1">
      <alignment horizontal="left" vertical="center" indent="1"/>
    </xf>
    <xf numFmtId="0" fontId="0" fillId="8" borderId="19" xfId="0" applyFill="1" applyBorder="1" applyAlignment="1">
      <alignment horizontal="left" vertical="center" indent="1"/>
    </xf>
    <xf numFmtId="0" fontId="5" fillId="8" borderId="19" xfId="0" applyFont="1" applyFill="1" applyBorder="1" applyAlignment="1">
      <alignment horizontal="left" vertical="center" indent="1"/>
    </xf>
    <xf numFmtId="0" fontId="4" fillId="8" borderId="19" xfId="0" applyFont="1" applyFill="1" applyBorder="1" applyAlignment="1">
      <alignment horizontal="left" vertical="center" indent="1"/>
    </xf>
    <xf numFmtId="0" fontId="14" fillId="11" borderId="19" xfId="2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17" fillId="7" borderId="9" xfId="0" applyFont="1" applyBorder="1" applyAlignment="1">
      <alignment vertical="center" wrapText="1"/>
    </xf>
    <xf numFmtId="0" fontId="0" fillId="12" borderId="3" xfId="0" applyFill="1" applyBorder="1" applyAlignment="1">
      <alignment horizontal="center" vertical="center"/>
    </xf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hidden="1" customBuiltin="1"/>
    <cellStyle name="Normal" xfId="0" builtinId="0" customBuiltin="1"/>
  </cellStyles>
  <dxfs count="4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numFmt numFmtId="164" formatCode="&quot;$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164" formatCode="&quot;$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164" formatCode="&quot;$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164" formatCode="&quot;$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164" formatCode="&quot;$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&quot;$&quot;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color rgb="FF9C0006"/>
      </font>
    </dxf>
    <dxf>
      <fill>
        <patternFill patternType="solid">
          <fgColor indexed="64"/>
          <bgColor rgb="FFFFFF0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alignment horizontal="center" vertical="center" textRotation="0" wrapText="0" indent="0" justifyLastLine="0" shrinkToFit="0" readingOrder="0"/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BCBCBC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</font>
      <numFmt numFmtId="164" formatCode="&quot;$&quot;#,##0.00"/>
      <fill>
        <patternFill patternType="solid">
          <fgColor indexed="64"/>
          <bgColor rgb="FFFFFF00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numFmt numFmtId="164" formatCode="&quot;$&quot;#,##0.00"/>
      <fill>
        <patternFill patternType="solid">
          <fgColor indexed="64"/>
          <bgColor rgb="FFFFFF00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numFmt numFmtId="164" formatCode="&quot;$&quot;#,##0.00"/>
      <fill>
        <patternFill patternType="solid">
          <fgColor indexed="64"/>
          <bgColor rgb="FFFFFF00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numFmt numFmtId="164" formatCode="&quot;$&quot;#,##0.00"/>
      <fill>
        <patternFill patternType="solid">
          <fgColor indexed="64"/>
          <bgColor rgb="FFFFFF00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numFmt numFmtId="164" formatCode="&quot;$&quot;#,##0.00"/>
      <fill>
        <patternFill patternType="solid">
          <fgColor indexed="64"/>
          <bgColor rgb="FFFFFF00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numFmt numFmtId="164" formatCode="&quot;$&quot;#,##0.00"/>
      <fill>
        <patternFill patternType="solid">
          <fgColor indexed="64"/>
          <bgColor rgb="FFFFFF00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numFmt numFmtId="164" formatCode="&quot;$&quot;#,##0.00"/>
      <fill>
        <patternFill patternType="solid">
          <fgColor indexed="64"/>
          <bgColor rgb="FFFFFF00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numFmt numFmtId="164" formatCode="&quot;$&quot;#,##0.00"/>
      <fill>
        <patternFill patternType="solid">
          <fgColor indexed="64"/>
          <bgColor rgb="FFFFFF00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numFmt numFmtId="164" formatCode="&quot;$&quot;#,##0.00"/>
      <fill>
        <patternFill patternType="solid">
          <fgColor indexed="64"/>
          <bgColor rgb="FFFFFF00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numFmt numFmtId="164" formatCode="&quot;$&quot;#,##0.00"/>
      <fill>
        <patternFill patternType="solid">
          <fgColor indexed="64"/>
          <bgColor rgb="FFFFFF00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numFmt numFmtId="164" formatCode="&quot;$&quot;#,##0.00"/>
      <fill>
        <patternFill patternType="solid">
          <fgColor indexed="64"/>
          <bgColor rgb="FFFFFF00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numFmt numFmtId="164" formatCode="&quot;$&quot;#,##0.00"/>
      <fill>
        <patternFill patternType="solid">
          <fgColor indexed="64"/>
          <bgColor rgb="FFFFFF00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numFmt numFmtId="164" formatCode="&quot;$&quot;#,##0.00"/>
      <fill>
        <patternFill patternType="solid">
          <fgColor indexed="64"/>
          <bgColor rgb="FFFFFF00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numFmt numFmtId="164" formatCode="&quot;$&quot;#,##0.00"/>
      <fill>
        <patternFill patternType="solid">
          <fgColor indexed="64"/>
          <bgColor rgb="FFFFFF00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</font>
      <fill>
        <patternFill patternType="solid">
          <fgColor indexed="64"/>
          <bgColor rgb="FFFFFF00"/>
        </patternFill>
      </fill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family val="2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Gill Sans MT"/>
        <family val="2"/>
        <scheme val="major"/>
      </font>
      <fill>
        <patternFill patternType="solid">
          <fgColor indexed="64"/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4" formatCode="&quot;$&quot;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family val="2"/>
        <scheme val="minor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family val="2"/>
        <scheme val="minor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 val="0"/>
        <i val="0"/>
        <color theme="6" tint="-0.499984740745262"/>
      </font>
      <fill>
        <patternFill patternType="solid">
          <fgColor theme="6" tint="0.79998168889431442"/>
          <bgColor theme="6" tint="0.79998168889431442"/>
        </patternFill>
      </fill>
    </dxf>
    <dxf>
      <font>
        <b val="0"/>
        <i val="0"/>
        <color theme="6" tint="-0.499984740745262"/>
      </font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 val="0"/>
        <i val="0"/>
        <color theme="6" tint="-0.499984740745262"/>
      </font>
      <border>
        <top style="thin">
          <color theme="6" tint="-0.24994659260841701"/>
        </top>
      </border>
    </dxf>
    <dxf>
      <font>
        <b val="0"/>
        <i val="0"/>
        <color theme="6" tint="-0.499984740745262"/>
      </font>
      <border>
        <bottom style="thin">
          <color theme="6" tint="-0.24994659260841701"/>
        </bottom>
      </border>
    </dxf>
    <dxf>
      <font>
        <b val="0"/>
        <i val="0"/>
        <color theme="6" tint="-0.499984740745262"/>
      </font>
      <border>
        <top style="thin">
          <color theme="6" tint="-0.24994659260841701"/>
        </top>
        <bottom style="thin">
          <color theme="6" tint="-0.24994659260841701"/>
        </bottom>
      </border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 val="0"/>
        <i val="0"/>
        <color theme="5" tint="-0.499984740745262"/>
      </font>
      <fill>
        <patternFill patternType="solid">
          <fgColor theme="5" tint="0.79998168889431442"/>
          <bgColor theme="5" tint="0.79998168889431442"/>
        </patternFill>
      </fill>
    </dxf>
    <dxf>
      <font>
        <b val="0"/>
        <i val="0"/>
        <color theme="5" tint="-0.499984740745262"/>
      </font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 val="0"/>
        <i val="0"/>
        <color theme="5" tint="-0.499984740745262"/>
      </font>
      <border>
        <top style="thin">
          <color theme="5" tint="-0.24994659260841701"/>
        </top>
      </border>
    </dxf>
    <dxf>
      <font>
        <b val="0"/>
        <i val="0"/>
        <color theme="5" tint="-0.499984740745262"/>
      </font>
      <border>
        <bottom style="thin">
          <color theme="5" tint="-0.24994659260841701"/>
        </bottom>
      </border>
    </dxf>
    <dxf>
      <font>
        <b val="0"/>
        <i val="0"/>
        <color theme="5" tint="-0.499984740745262"/>
      </font>
      <border>
        <top style="thin">
          <color theme="5" tint="-0.24994659260841701"/>
        </top>
        <bottom style="thin">
          <color theme="5" tint="-0.24994659260841701"/>
        </bottom>
      </border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 val="0"/>
        <i val="0"/>
        <color theme="4" tint="-0.499984740745262"/>
      </font>
      <fill>
        <patternFill>
          <bgColor theme="4" tint="0.79998168889431442"/>
        </patternFill>
      </fill>
    </dxf>
    <dxf>
      <font>
        <b val="0"/>
        <i val="0"/>
        <color theme="4" tint="-0.499984740745262"/>
      </font>
      <fill>
        <patternFill patternType="solid">
          <fgColor theme="4" tint="0.79995117038483843"/>
          <bgColor theme="4" tint="0.79998168889431442"/>
        </patternFill>
      </fill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/>
        <i val="0"/>
        <color theme="4" tint="-0.499984740745262"/>
      </font>
    </dxf>
    <dxf>
      <font>
        <b val="0"/>
        <i val="0"/>
        <color theme="4" tint="-0.499984740745262"/>
      </font>
      <fill>
        <patternFill patternType="none">
          <bgColor auto="1"/>
        </patternFill>
      </fill>
      <border>
        <top style="thin">
          <color theme="4" tint="-0.24994659260841701"/>
        </top>
      </border>
    </dxf>
    <dxf>
      <border diagonalUp="0" diagonalDown="0">
        <left/>
        <right/>
        <top/>
        <bottom style="thin">
          <color theme="4" tint="-0.499984740745262"/>
        </bottom>
        <vertical/>
        <horizontal/>
      </border>
    </dxf>
    <dxf>
      <font>
        <b val="0"/>
        <i val="0"/>
        <color theme="4" tint="-0.499984740745262"/>
      </font>
      <border>
        <top style="thin">
          <color theme="4" tint="-0.24994659260841701"/>
        </top>
        <bottom style="thin">
          <color theme="4" tint="-0.24994659260841701"/>
        </bottom>
      </border>
    </dxf>
  </dxfs>
  <tableStyles count="3" defaultTableStyle="Personal Budget - Expense" defaultPivotStyle="PivotStyleLight16">
    <tableStyle name="Persona Budget - Revenue" pivot="0" count="9" xr9:uid="{00000000-0011-0000-FFFF-FFFF00000000}">
      <tableStyleElement type="wholeTable" dxfId="420"/>
      <tableStyleElement type="headerRow" dxfId="419"/>
      <tableStyleElement type="totalRow" dxfId="418"/>
      <tableStyleElement type="firstColumn" dxfId="417"/>
      <tableStyleElement type="lastColumn" dxfId="416"/>
      <tableStyleElement type="firstRowStripe" dxfId="415"/>
      <tableStyleElement type="firstColumnStripe" dxfId="414"/>
      <tableStyleElement type="firstTotalCell" dxfId="413"/>
      <tableStyleElement type="lastTotalCell" dxfId="412"/>
    </tableStyle>
    <tableStyle name="Personal Budget - Expense" pivot="0" count="9" xr9:uid="{00000000-0011-0000-FFFF-FFFF01000000}">
      <tableStyleElement type="wholeTable" dxfId="411"/>
      <tableStyleElement type="headerRow" dxfId="410"/>
      <tableStyleElement type="totalRow" dxfId="409"/>
      <tableStyleElement type="firstColumn" dxfId="408"/>
      <tableStyleElement type="lastColumn" dxfId="407"/>
      <tableStyleElement type="firstRowStripe" dxfId="406"/>
      <tableStyleElement type="firstColumnStripe" dxfId="405"/>
      <tableStyleElement type="firstTotalCell" dxfId="404"/>
      <tableStyleElement type="lastTotalCell" dxfId="403"/>
    </tableStyle>
    <tableStyle name="Personal Budget - Total" pivot="0" count="9" xr9:uid="{00000000-0011-0000-FFFF-FFFF02000000}">
      <tableStyleElement type="wholeTable" dxfId="402"/>
      <tableStyleElement type="headerRow" dxfId="401"/>
      <tableStyleElement type="totalRow" dxfId="400"/>
      <tableStyleElement type="firstColumn" dxfId="399"/>
      <tableStyleElement type="lastColumn" dxfId="398"/>
      <tableStyleElement type="firstRowStripe" dxfId="397"/>
      <tableStyleElement type="firstColumnStripe" dxfId="396"/>
      <tableStyleElement type="firstTotalCell" dxfId="395"/>
      <tableStyleElement type="lastTotalCell" dxfId="394"/>
    </tableStyle>
  </tableStyles>
  <colors>
    <mruColors>
      <color rgb="FFBCBCBC"/>
      <color rgb="FFF7F7F7"/>
      <color rgb="FFF3F8FF"/>
      <color rgb="FFE6F8FA"/>
      <color rgb="FFEFF5FF"/>
      <color rgb="FFD6E8F6"/>
      <color rgb="FFE6EF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29765</xdr:colOff>
      <xdr:row>1</xdr:row>
      <xdr:rowOff>188141</xdr:rowOff>
    </xdr:from>
    <xdr:to>
      <xdr:col>17</xdr:col>
      <xdr:colOff>19843</xdr:colOff>
      <xdr:row>2</xdr:row>
      <xdr:rowOff>9526</xdr:rowOff>
    </xdr:to>
    <xdr:sp macro="" textlink="$Q$2">
      <xdr:nvSpPr>
        <xdr:cNvPr id="3" name="Rectangle 2" descr="Year">
          <a:extLst>
            <a:ext uri="{FF2B5EF4-FFF2-40B4-BE49-F238E27FC236}">
              <a16:creationId xmlns:a16="http://schemas.microsoft.com/office/drawing/2014/main" id="{38DB6D2F-4C80-408C-A4C7-B9C2F6BEA823}"/>
            </a:ext>
          </a:extLst>
        </xdr:cNvPr>
        <xdr:cNvSpPr/>
      </xdr:nvSpPr>
      <xdr:spPr>
        <a:xfrm flipH="1">
          <a:off x="15111015" y="346891"/>
          <a:ext cx="932656" cy="267869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5844B8A-4141-4FF4-9316-6625FB86BF57}" type="TxLink">
            <a:rPr lang="en-US" sz="1000" b="1" i="0" u="none" strike="noStrike">
              <a:solidFill>
                <a:schemeClr val="bg1"/>
              </a:solidFill>
              <a:latin typeface="verdana"/>
              <a:ea typeface="verdana"/>
              <a:cs typeface="verdana"/>
            </a:rPr>
            <a:pPr algn="ctr"/>
            <a:t>2022</a:t>
          </a:fld>
          <a:endParaRPr lang="en-US" sz="12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come" displayName="Income" ref="C5:Q9" totalsRowCount="1" headerRowDxfId="393" dataDxfId="392" totalsRowDxfId="391">
  <autoFilter ref="C5:Q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000-000001000000}" name="INCOME" totalsRowLabel="Total" totalsRowDxfId="29"/>
    <tableColumn id="2" xr3:uid="{00000000-0010-0000-0000-000002000000}" name="January" totalsRowFunction="sum" dataDxfId="160" totalsRowDxfId="28"/>
    <tableColumn id="3" xr3:uid="{00000000-0010-0000-0000-000003000000}" name="February" totalsRowFunction="sum" dataDxfId="159" totalsRowDxfId="27"/>
    <tableColumn id="4" xr3:uid="{00000000-0010-0000-0000-000004000000}" name="March" totalsRowFunction="sum" dataDxfId="158" totalsRowDxfId="26"/>
    <tableColumn id="5" xr3:uid="{00000000-0010-0000-0000-000005000000}" name="April" totalsRowFunction="sum" dataDxfId="157" totalsRowDxfId="25"/>
    <tableColumn id="6" xr3:uid="{00000000-0010-0000-0000-000006000000}" name="May" totalsRowFunction="sum" dataDxfId="156" totalsRowDxfId="24"/>
    <tableColumn id="7" xr3:uid="{00000000-0010-0000-0000-000007000000}" name="June" totalsRowFunction="sum" dataDxfId="155" totalsRowDxfId="23"/>
    <tableColumn id="8" xr3:uid="{00000000-0010-0000-0000-000008000000}" name="July" totalsRowFunction="sum" dataDxfId="154" totalsRowDxfId="22"/>
    <tableColumn id="9" xr3:uid="{00000000-0010-0000-0000-000009000000}" name="August" totalsRowFunction="sum" dataDxfId="153" totalsRowDxfId="21"/>
    <tableColumn id="10" xr3:uid="{00000000-0010-0000-0000-00000A000000}" name="September" totalsRowFunction="sum" dataDxfId="152" totalsRowDxfId="20"/>
    <tableColumn id="11" xr3:uid="{00000000-0010-0000-0000-00000B000000}" name="October" totalsRowFunction="sum" dataDxfId="151" totalsRowDxfId="19"/>
    <tableColumn id="12" xr3:uid="{00000000-0010-0000-0000-00000C000000}" name="November" totalsRowFunction="sum" dataDxfId="150" totalsRowDxfId="18"/>
    <tableColumn id="13" xr3:uid="{00000000-0010-0000-0000-00000D000000}" name="December" totalsRowFunction="sum" dataDxfId="149" totalsRowDxfId="17"/>
    <tableColumn id="14" xr3:uid="{00000000-0010-0000-0000-00000E000000}" name="Year" totalsRowFunction="sum" totalsRowDxfId="16">
      <calculatedColumnFormula>SUM(Income[[#This Row],[January]:[December]])</calculatedColumnFormula>
    </tableColumn>
    <tableColumn id="15" xr3:uid="{00000000-0010-0000-0000-00000F000000}" name="Sparkline" totalsRowDxfId="15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Income items and monthly amounts in this table. Annual amount and monthly Totals are auto calculated and sparklines are upd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Home" displayName="Home" ref="C12:Q19" totalsRowCount="1" headerRowDxfId="390" dataDxfId="389" totalsRowDxfId="388">
  <autoFilter ref="C12:Q18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100-000001000000}" name="HOME" totalsRowLabel="Total" totalsRowDxfId="14"/>
    <tableColumn id="2" xr3:uid="{00000000-0010-0000-0100-000002000000}" name="Column1" totalsRowFunction="sum" totalsRowDxfId="13"/>
    <tableColumn id="3" xr3:uid="{00000000-0010-0000-0100-000003000000}" name="February" totalsRowFunction="sum" totalsRowDxfId="12"/>
    <tableColumn id="4" xr3:uid="{00000000-0010-0000-0100-000004000000}" name="March" totalsRowFunction="sum" totalsRowDxfId="11"/>
    <tableColumn id="5" xr3:uid="{00000000-0010-0000-0100-000005000000}" name="April" totalsRowFunction="sum" dataDxfId="387" totalsRowDxfId="10"/>
    <tableColumn id="6" xr3:uid="{00000000-0010-0000-0100-000006000000}" name="May" totalsRowFunction="sum" dataDxfId="386" totalsRowDxfId="9"/>
    <tableColumn id="7" xr3:uid="{00000000-0010-0000-0100-000007000000}" name="June" totalsRowFunction="sum" dataDxfId="385" totalsRowDxfId="8"/>
    <tableColumn id="8" xr3:uid="{00000000-0010-0000-0100-000008000000}" name="July" totalsRowFunction="sum" dataDxfId="384" totalsRowDxfId="7"/>
    <tableColumn id="9" xr3:uid="{00000000-0010-0000-0100-000009000000}" name="August" totalsRowFunction="sum" dataDxfId="383" totalsRowDxfId="6"/>
    <tableColumn id="10" xr3:uid="{00000000-0010-0000-0100-00000A000000}" name="September" totalsRowFunction="sum" dataDxfId="382" totalsRowDxfId="5"/>
    <tableColumn id="11" xr3:uid="{00000000-0010-0000-0100-00000B000000}" name="October" totalsRowFunction="sum" dataDxfId="381" totalsRowDxfId="4"/>
    <tableColumn id="12" xr3:uid="{00000000-0010-0000-0100-00000C000000}" name="November" totalsRowFunction="sum" dataDxfId="380" totalsRowDxfId="3"/>
    <tableColumn id="13" xr3:uid="{00000000-0010-0000-0100-00000D000000}" name="December" totalsRowFunction="sum" dataDxfId="379" totalsRowDxfId="2"/>
    <tableColumn id="14" xr3:uid="{00000000-0010-0000-0100-00000E000000}" name="Year" totalsRowFunction="sum" totalsRowDxfId="1">
      <calculatedColumnFormula>SUM(Home[[#This Row],[Column1]:[December]])</calculatedColumnFormula>
    </tableColumn>
    <tableColumn id="15" xr3:uid="{00000000-0010-0000-0100-00000F000000}" name="Sparkline" totalsRowDxfId="0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Home expense items and monthly amounts in this table. Annual amount and monthly Totals are auto calculated and sparklines are upd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Daily" displayName="Daily" ref="C21:Q28" totalsRowCount="1" headerRowDxfId="378" dataDxfId="377" totalsRowDxfId="376">
  <autoFilter ref="C21:Q27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200-000001000000}" name="DAILY LIVING" totalsRowLabel="Total" totalsRowDxfId="63"/>
    <tableColumn id="2" xr3:uid="{00000000-0010-0000-0200-000002000000}" name="January" totalsRowLabel="$0.00" dataDxfId="196" totalsRowDxfId="313"/>
    <tableColumn id="3" xr3:uid="{00000000-0010-0000-0200-000003000000}" name="February" totalsRowFunction="sum" dataDxfId="195" totalsRowDxfId="312"/>
    <tableColumn id="4" xr3:uid="{00000000-0010-0000-0200-000004000000}" name="March" totalsRowFunction="sum" dataDxfId="194" totalsRowDxfId="311"/>
    <tableColumn id="5" xr3:uid="{00000000-0010-0000-0200-000005000000}" name="April" totalsRowFunction="sum" dataDxfId="193" totalsRowDxfId="310"/>
    <tableColumn id="6" xr3:uid="{00000000-0010-0000-0200-000006000000}" name="May" totalsRowFunction="sum" dataDxfId="192" totalsRowDxfId="309"/>
    <tableColumn id="7" xr3:uid="{00000000-0010-0000-0200-000007000000}" name="June" totalsRowFunction="sum" dataDxfId="191" totalsRowDxfId="308"/>
    <tableColumn id="8" xr3:uid="{00000000-0010-0000-0200-000008000000}" name="July" totalsRowFunction="sum" dataDxfId="190" totalsRowDxfId="307"/>
    <tableColumn id="9" xr3:uid="{00000000-0010-0000-0200-000009000000}" name="August" totalsRowFunction="sum" dataDxfId="189" totalsRowDxfId="306"/>
    <tableColumn id="10" xr3:uid="{00000000-0010-0000-0200-00000A000000}" name="September" totalsRowFunction="sum" dataDxfId="188" totalsRowDxfId="305"/>
    <tableColumn id="11" xr3:uid="{00000000-0010-0000-0200-00000B000000}" name="October" totalsRowFunction="sum" dataDxfId="187" totalsRowDxfId="304"/>
    <tableColumn id="12" xr3:uid="{00000000-0010-0000-0200-00000C000000}" name="November" totalsRowFunction="sum" dataDxfId="186" totalsRowDxfId="303"/>
    <tableColumn id="13" xr3:uid="{00000000-0010-0000-0200-00000D000000}" name="December" totalsRowFunction="sum" dataDxfId="184" totalsRowDxfId="302"/>
    <tableColumn id="14" xr3:uid="{00000000-0010-0000-0200-00000E000000}" name="Year" totalsRowFunction="sum" dataDxfId="185" totalsRowDxfId="375">
      <calculatedColumnFormula>SUM(Daily[[#This Row],[January]:[December]])</calculatedColumnFormula>
    </tableColumn>
    <tableColumn id="15" xr3:uid="{00000000-0010-0000-0200-00000F000000}" name="Sparkline" totalsRowDxfId="374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Daily expense items and monthly amounts in this table. Annual amount and monthly Totals are auto calculated and sparklines are upd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C30:Q37" totalsRowCount="1" headerRowDxfId="373" dataDxfId="372" totalsRowDxfId="371">
  <autoFilter ref="C30:Q36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300-000001000000}" name="TRANSPORTATION" totalsRowLabel="Total" totalsRowDxfId="62"/>
    <tableColumn id="2" xr3:uid="{00000000-0010-0000-0300-000002000000}" name="January" totalsRowFunction="sum" dataDxfId="207" totalsRowDxfId="301"/>
    <tableColumn id="3" xr3:uid="{00000000-0010-0000-0300-000003000000}" name="February" totalsRowFunction="sum" dataDxfId="206" totalsRowDxfId="300"/>
    <tableColumn id="4" xr3:uid="{00000000-0010-0000-0300-000004000000}" name="March" totalsRowFunction="sum" dataDxfId="205" totalsRowDxfId="299"/>
    <tableColumn id="5" xr3:uid="{00000000-0010-0000-0300-000005000000}" name="April" totalsRowFunction="sum" dataDxfId="204" totalsRowDxfId="298"/>
    <tableColumn id="6" xr3:uid="{00000000-0010-0000-0300-000006000000}" name="May" totalsRowFunction="sum" dataDxfId="203" totalsRowDxfId="297"/>
    <tableColumn id="7" xr3:uid="{00000000-0010-0000-0300-000007000000}" name="June" totalsRowFunction="sum" dataDxfId="202" totalsRowDxfId="296"/>
    <tableColumn id="8" xr3:uid="{00000000-0010-0000-0300-000008000000}" name="July" totalsRowFunction="sum" dataDxfId="201" totalsRowDxfId="295"/>
    <tableColumn id="9" xr3:uid="{00000000-0010-0000-0300-000009000000}" name="August" totalsRowFunction="sum" dataDxfId="200" totalsRowDxfId="294"/>
    <tableColumn id="10" xr3:uid="{00000000-0010-0000-0300-00000A000000}" name="September" totalsRowFunction="sum" dataDxfId="199" totalsRowDxfId="293"/>
    <tableColumn id="11" xr3:uid="{00000000-0010-0000-0300-00000B000000}" name="October" totalsRowFunction="sum" dataDxfId="198" totalsRowDxfId="292"/>
    <tableColumn id="12" xr3:uid="{00000000-0010-0000-0300-00000C000000}" name="November" totalsRowFunction="sum" dataDxfId="197" totalsRowDxfId="291"/>
    <tableColumn id="13" xr3:uid="{00000000-0010-0000-0300-00000D000000}" name="December" totalsRowFunction="sum" dataDxfId="52" totalsRowDxfId="290"/>
    <tableColumn id="14" xr3:uid="{00000000-0010-0000-0300-00000E000000}" name="Year" totalsRowFunction="sum" dataDxfId="51" totalsRowDxfId="370">
      <calculatedColumnFormula>SUM(Transportation[[#This Row],[January]:[December]])</calculatedColumnFormula>
    </tableColumn>
    <tableColumn id="15" xr3:uid="{00000000-0010-0000-0300-00000F000000}" name="Sparkline" totalsRowDxfId="369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Transportation expense items and monthly amounts in this table. Annual amount and monthly Totals are auto calculated and sparklines are upd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Entertainment" displayName="Entertainment" ref="C39:Q44" totalsRowCount="1" headerRowDxfId="368" dataDxfId="367" totalsRowDxfId="366">
  <autoFilter ref="C39:Q43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400-000001000000}" name="ENTERTAINMENT" totalsRowLabel="Total" totalsRowDxfId="61"/>
    <tableColumn id="2" xr3:uid="{00000000-0010-0000-0400-000002000000}" name="January" totalsRowFunction="sum" dataDxfId="218" totalsRowDxfId="289"/>
    <tableColumn id="3" xr3:uid="{00000000-0010-0000-0400-000003000000}" name="February" totalsRowFunction="sum" dataDxfId="217" totalsRowDxfId="288"/>
    <tableColumn id="4" xr3:uid="{00000000-0010-0000-0400-000004000000}" name="March" totalsRowFunction="sum" dataDxfId="216" totalsRowDxfId="287"/>
    <tableColumn id="5" xr3:uid="{00000000-0010-0000-0400-000005000000}" name="April" totalsRowFunction="sum" dataDxfId="215" totalsRowDxfId="286"/>
    <tableColumn id="6" xr3:uid="{00000000-0010-0000-0400-000006000000}" name="May" totalsRowFunction="sum" dataDxfId="214" totalsRowDxfId="285"/>
    <tableColumn id="7" xr3:uid="{00000000-0010-0000-0400-000007000000}" name="June" totalsRowFunction="sum" dataDxfId="213" totalsRowDxfId="284"/>
    <tableColumn id="8" xr3:uid="{00000000-0010-0000-0400-000008000000}" name="July" totalsRowFunction="sum" dataDxfId="212" totalsRowDxfId="283"/>
    <tableColumn id="9" xr3:uid="{00000000-0010-0000-0400-000009000000}" name="August" totalsRowFunction="sum" dataDxfId="211" totalsRowDxfId="282"/>
    <tableColumn id="10" xr3:uid="{00000000-0010-0000-0400-00000A000000}" name="September" totalsRowFunction="sum" dataDxfId="210" totalsRowDxfId="281"/>
    <tableColumn id="11" xr3:uid="{00000000-0010-0000-0400-00000B000000}" name="October" totalsRowFunction="sum" dataDxfId="209" totalsRowDxfId="280"/>
    <tableColumn id="12" xr3:uid="{00000000-0010-0000-0400-00000C000000}" name="November" totalsRowFunction="sum" dataDxfId="208" totalsRowDxfId="279"/>
    <tableColumn id="13" xr3:uid="{00000000-0010-0000-0400-00000D000000}" name="December" totalsRowFunction="sum" dataDxfId="50" totalsRowDxfId="278"/>
    <tableColumn id="14" xr3:uid="{00000000-0010-0000-0400-00000E000000}" name="Year" totalsRowFunction="sum" dataDxfId="49" totalsRowDxfId="365">
      <calculatedColumnFormula>Entertainment[[#Totals],[November]]</calculatedColumnFormula>
    </tableColumn>
    <tableColumn id="15" xr3:uid="{00000000-0010-0000-0400-00000F000000}" name="Sparkline" totalsRowDxfId="364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Entertainment expense items and monthly amounts in this table. Annual amount and monthly Totals are auto calculated and sparklines are upd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Health" displayName="Health" ref="C46:Q54" totalsRowCount="1" headerRowDxfId="363" dataDxfId="362" totalsRowDxfId="361">
  <autoFilter ref="C46:Q5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500-000001000000}" name="HEALTH" totalsRowLabel="Total" totalsRowDxfId="60"/>
    <tableColumn id="2" xr3:uid="{00000000-0010-0000-0500-000002000000}" name="January" totalsRowFunction="sum" dataDxfId="183" totalsRowDxfId="172"/>
    <tableColumn id="3" xr3:uid="{00000000-0010-0000-0500-000003000000}" name="February" totalsRowFunction="sum" dataDxfId="182" totalsRowDxfId="171"/>
    <tableColumn id="4" xr3:uid="{00000000-0010-0000-0500-000004000000}" name="March" totalsRowFunction="sum" dataDxfId="181" totalsRowDxfId="170"/>
    <tableColumn id="5" xr3:uid="{00000000-0010-0000-0500-000005000000}" name="April" totalsRowFunction="sum" dataDxfId="180" totalsRowDxfId="169"/>
    <tableColumn id="6" xr3:uid="{00000000-0010-0000-0500-000006000000}" name="May" totalsRowFunction="sum" dataDxfId="179" totalsRowDxfId="168"/>
    <tableColumn id="7" xr3:uid="{00000000-0010-0000-0500-000007000000}" name="June" totalsRowFunction="sum" dataDxfId="178" totalsRowDxfId="167"/>
    <tableColumn id="8" xr3:uid="{00000000-0010-0000-0500-000008000000}" name="July" totalsRowFunction="sum" dataDxfId="177" totalsRowDxfId="166"/>
    <tableColumn id="9" xr3:uid="{00000000-0010-0000-0500-000009000000}" name="August" totalsRowFunction="sum" dataDxfId="176" totalsRowDxfId="165"/>
    <tableColumn id="10" xr3:uid="{00000000-0010-0000-0500-00000A000000}" name="September" totalsRowFunction="sum" dataDxfId="175" totalsRowDxfId="164"/>
    <tableColumn id="11" xr3:uid="{00000000-0010-0000-0500-00000B000000}" name="October" totalsRowFunction="sum" dataDxfId="174" totalsRowDxfId="163"/>
    <tableColumn id="12" xr3:uid="{00000000-0010-0000-0500-00000C000000}" name="November" totalsRowFunction="sum" dataDxfId="173" totalsRowDxfId="162"/>
    <tableColumn id="13" xr3:uid="{00000000-0010-0000-0500-00000D000000}" name="December" totalsRowFunction="sum" dataDxfId="48" totalsRowDxfId="161"/>
    <tableColumn id="14" xr3:uid="{00000000-0010-0000-0500-00000E000000}" name="Year" totalsRowFunction="sum" dataDxfId="47" totalsRowDxfId="360">
      <calculatedColumnFormula>SUM(Health[[#This Row],[January]:[December]])</calculatedColumnFormula>
    </tableColumn>
    <tableColumn id="15" xr3:uid="{00000000-0010-0000-0500-00000F000000}" name="Sparkline" totalsRowDxfId="359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Health expense items and monthly amounts in this table. Annual amount and monthly Totals are auto calculated and sparklines are upd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Vacations" displayName="Vacations" ref="C56:Q63" totalsRowCount="1" headerRowDxfId="358" dataDxfId="357" totalsRowDxfId="356">
  <autoFilter ref="C56:Q62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600-000001000000}" name="TRAVEL " totalsRowLabel="Total" totalsRowDxfId="59"/>
    <tableColumn id="2" xr3:uid="{00000000-0010-0000-0600-000002000000}" name="January" totalsRowFunction="sum" dataDxfId="229" totalsRowDxfId="277"/>
    <tableColumn id="3" xr3:uid="{00000000-0010-0000-0600-000003000000}" name="February" totalsRowFunction="sum" dataDxfId="228" totalsRowDxfId="276"/>
    <tableColumn id="4" xr3:uid="{00000000-0010-0000-0600-000004000000}" name="March" totalsRowFunction="sum" dataDxfId="227" totalsRowDxfId="275"/>
    <tableColumn id="5" xr3:uid="{00000000-0010-0000-0600-000005000000}" name="April" totalsRowFunction="sum" dataDxfId="226" totalsRowDxfId="274"/>
    <tableColumn id="6" xr3:uid="{00000000-0010-0000-0600-000006000000}" name="May" totalsRowFunction="sum" dataDxfId="225" totalsRowDxfId="273"/>
    <tableColumn id="7" xr3:uid="{00000000-0010-0000-0600-000007000000}" name="June" totalsRowFunction="sum" dataDxfId="224" totalsRowDxfId="272"/>
    <tableColumn id="8" xr3:uid="{00000000-0010-0000-0600-000008000000}" name="July" totalsRowFunction="sum" dataDxfId="223" totalsRowDxfId="271"/>
    <tableColumn id="9" xr3:uid="{00000000-0010-0000-0600-000009000000}" name="August" totalsRowFunction="sum" dataDxfId="222" totalsRowDxfId="270"/>
    <tableColumn id="10" xr3:uid="{00000000-0010-0000-0600-00000A000000}" name="September" totalsRowFunction="sum" dataDxfId="221" totalsRowDxfId="269"/>
    <tableColumn id="11" xr3:uid="{00000000-0010-0000-0600-00000B000000}" name="October" totalsRowFunction="sum" dataDxfId="220" totalsRowDxfId="268"/>
    <tableColumn id="12" xr3:uid="{00000000-0010-0000-0600-00000C000000}" name="November" totalsRowFunction="sum" dataDxfId="219" totalsRowDxfId="267"/>
    <tableColumn id="13" xr3:uid="{00000000-0010-0000-0600-00000D000000}" name="December" totalsRowFunction="sum" dataDxfId="46" totalsRowDxfId="266"/>
    <tableColumn id="14" xr3:uid="{00000000-0010-0000-0600-00000E000000}" name="Year" totalsRowFunction="sum" dataDxfId="45" totalsRowDxfId="355">
      <calculatedColumnFormula>SUM(Vacations[[#This Row],[January]:[December]])</calculatedColumnFormula>
    </tableColumn>
    <tableColumn id="15" xr3:uid="{00000000-0010-0000-0600-00000F000000}" name="Sparkline" totalsRowDxfId="354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Vacations expense items and monthly amounts in this table. Annual amount and monthly Totals are auto calculated and sparklines are upd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Recreation" displayName="Recreation" ref="C65:Q70" totalsRowCount="1" headerRowDxfId="353" dataDxfId="352" totalsRowDxfId="351">
  <autoFilter ref="C65:Q69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700-000001000000}" name="Membership " totalsRowLabel="Total" dataDxfId="75" totalsRowDxfId="58"/>
    <tableColumn id="2" xr3:uid="{00000000-0010-0000-0700-000002000000}" name="January" totalsRowFunction="sum" dataDxfId="74" totalsRowDxfId="265"/>
    <tableColumn id="3" xr3:uid="{00000000-0010-0000-0700-000003000000}" name="February" totalsRowFunction="sum" dataDxfId="73" totalsRowDxfId="264"/>
    <tableColumn id="4" xr3:uid="{00000000-0010-0000-0700-000004000000}" name="March" totalsRowFunction="sum" dataDxfId="72" totalsRowDxfId="263"/>
    <tableColumn id="5" xr3:uid="{00000000-0010-0000-0700-000005000000}" name="April" totalsRowFunction="sum" dataDxfId="71" totalsRowDxfId="262"/>
    <tableColumn id="6" xr3:uid="{00000000-0010-0000-0700-000006000000}" name="May" totalsRowFunction="sum" dataDxfId="70" totalsRowDxfId="261"/>
    <tableColumn id="7" xr3:uid="{00000000-0010-0000-0700-000007000000}" name="June" totalsRowFunction="sum" dataDxfId="69" totalsRowDxfId="260"/>
    <tableColumn id="8" xr3:uid="{00000000-0010-0000-0700-000008000000}" name="July" totalsRowFunction="sum" dataDxfId="68" totalsRowDxfId="259"/>
    <tableColumn id="9" xr3:uid="{00000000-0010-0000-0700-000009000000}" name="August" totalsRowFunction="sum" dataDxfId="67" totalsRowDxfId="258"/>
    <tableColumn id="10" xr3:uid="{00000000-0010-0000-0700-00000A000000}" name="September" totalsRowFunction="sum" dataDxfId="66" totalsRowDxfId="257"/>
    <tableColumn id="11" xr3:uid="{00000000-0010-0000-0700-00000B000000}" name="October" totalsRowFunction="sum" dataDxfId="65" totalsRowDxfId="256"/>
    <tableColumn id="12" xr3:uid="{00000000-0010-0000-0700-00000C000000}" name="November" totalsRowFunction="sum" dataDxfId="64" totalsRowDxfId="255"/>
    <tableColumn id="13" xr3:uid="{00000000-0010-0000-0700-00000D000000}" name="December" totalsRowFunction="sum" dataDxfId="44" totalsRowDxfId="254"/>
    <tableColumn id="14" xr3:uid="{00000000-0010-0000-0700-00000E000000}" name="Year" totalsRowFunction="sum" dataDxfId="42" totalsRowDxfId="350">
      <calculatedColumnFormula>SUM(Recreation[[#This Row],[January]:[December]])</calculatedColumnFormula>
    </tableColumn>
    <tableColumn id="15" xr3:uid="{00000000-0010-0000-0700-00000F000000}" name="Sparkline" dataDxfId="43" totalsRowDxfId="349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Recreation expense items and monthly amounts in this table. Annual amount and monthly Totals are auto calculated and sparklines are upd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DuesAndSubscription" displayName="DuesAndSubscription" ref="C72:Q80" totalsRowCount="1" headerRowDxfId="348" dataDxfId="347" totalsRowDxfId="346">
  <autoFilter ref="C72:Q79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800-000001000000}" name="DUES/SUBSCRIPTION" totalsRowLabel="Total" dataDxfId="87" totalsRowDxfId="57"/>
    <tableColumn id="2" xr3:uid="{00000000-0010-0000-0800-000002000000}" name="January" totalsRowFunction="sum" dataDxfId="86" totalsRowDxfId="253"/>
    <tableColumn id="3" xr3:uid="{00000000-0010-0000-0800-000003000000}" name="February" totalsRowFunction="sum" dataDxfId="85" totalsRowDxfId="252"/>
    <tableColumn id="4" xr3:uid="{00000000-0010-0000-0800-000004000000}" name="March" totalsRowFunction="sum" dataDxfId="84" totalsRowDxfId="251"/>
    <tableColumn id="5" xr3:uid="{00000000-0010-0000-0800-000005000000}" name="April" totalsRowFunction="sum" dataDxfId="83" totalsRowDxfId="250"/>
    <tableColumn id="6" xr3:uid="{00000000-0010-0000-0800-000006000000}" name="May" totalsRowFunction="sum" dataDxfId="82" totalsRowDxfId="249"/>
    <tableColumn id="7" xr3:uid="{00000000-0010-0000-0800-000007000000}" name="June" totalsRowFunction="sum" dataDxfId="81" totalsRowDxfId="248"/>
    <tableColumn id="8" xr3:uid="{00000000-0010-0000-0800-000008000000}" name="July" totalsRowFunction="sum" dataDxfId="80" totalsRowDxfId="247"/>
    <tableColumn id="9" xr3:uid="{00000000-0010-0000-0800-000009000000}" name="August" totalsRowFunction="sum" dataDxfId="79" totalsRowDxfId="246"/>
    <tableColumn id="10" xr3:uid="{00000000-0010-0000-0800-00000A000000}" name="September" totalsRowFunction="sum" dataDxfId="78" totalsRowDxfId="245"/>
    <tableColumn id="11" xr3:uid="{00000000-0010-0000-0800-00000B000000}" name="October" totalsRowFunction="sum" dataDxfId="77" totalsRowDxfId="244"/>
    <tableColumn id="12" xr3:uid="{00000000-0010-0000-0800-00000C000000}" name="November" totalsRowFunction="sum" dataDxfId="76" totalsRowDxfId="243"/>
    <tableColumn id="13" xr3:uid="{00000000-0010-0000-0800-00000D000000}" name="December" totalsRowFunction="sum" dataDxfId="41" totalsRowDxfId="242"/>
    <tableColumn id="14" xr3:uid="{00000000-0010-0000-0800-00000E000000}" name="Year" totalsRowFunction="sum" dataDxfId="39" totalsRowDxfId="345">
      <calculatedColumnFormula>SUM(DuesAndSubscription[[#This Row],[January]:[December]])</calculatedColumnFormula>
    </tableColumn>
    <tableColumn id="15" xr3:uid="{00000000-0010-0000-0800-00000F000000}" name="Sparkline" dataDxfId="40" totalsRowDxfId="344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Dues and Subscription items and monthly amounts in this table. Annual amount and monthly Totals are auto calculated and sparklines are upd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rsonal" displayName="Personal" ref="C82:Q88" totalsRowCount="1" headerRowDxfId="343" dataDxfId="342" totalsRowDxfId="341">
  <autoFilter ref="C82:Q87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900-000001000000}" name="PERSONAL" totalsRowLabel="Total" dataDxfId="124" totalsRowDxfId="56"/>
    <tableColumn id="2" xr3:uid="{00000000-0010-0000-0900-000002000000}" name="January" totalsRowFunction="sum" dataDxfId="123" totalsRowDxfId="241"/>
    <tableColumn id="3" xr3:uid="{00000000-0010-0000-0900-000003000000}" name="February" totalsRowFunction="sum" dataDxfId="122" totalsRowDxfId="240"/>
    <tableColumn id="4" xr3:uid="{00000000-0010-0000-0900-000004000000}" name="March" totalsRowFunction="sum" dataDxfId="121" totalsRowDxfId="239"/>
    <tableColumn id="5" xr3:uid="{00000000-0010-0000-0900-000005000000}" name="April" totalsRowFunction="sum" dataDxfId="120" totalsRowDxfId="238"/>
    <tableColumn id="6" xr3:uid="{00000000-0010-0000-0900-000006000000}" name="May" totalsRowFunction="sum" dataDxfId="119" totalsRowDxfId="237"/>
    <tableColumn id="7" xr3:uid="{00000000-0010-0000-0900-000007000000}" name="June" totalsRowFunction="sum" dataDxfId="118" totalsRowDxfId="236"/>
    <tableColumn id="8" xr3:uid="{00000000-0010-0000-0900-000008000000}" name="July" totalsRowFunction="sum" dataDxfId="117" totalsRowDxfId="235"/>
    <tableColumn id="9" xr3:uid="{00000000-0010-0000-0900-000009000000}" name="August" totalsRowFunction="sum" dataDxfId="116" totalsRowDxfId="234"/>
    <tableColumn id="10" xr3:uid="{00000000-0010-0000-0900-00000A000000}" name="September" totalsRowFunction="sum" dataDxfId="115" totalsRowDxfId="233"/>
    <tableColumn id="11" xr3:uid="{00000000-0010-0000-0900-00000B000000}" name="October" totalsRowFunction="sum" dataDxfId="114" totalsRowDxfId="232"/>
    <tableColumn id="12" xr3:uid="{00000000-0010-0000-0900-00000C000000}" name="November" totalsRowFunction="sum" dataDxfId="113" totalsRowDxfId="231"/>
    <tableColumn id="13" xr3:uid="{00000000-0010-0000-0900-00000D000000}" name="December" totalsRowFunction="sum" dataDxfId="38" totalsRowDxfId="230"/>
    <tableColumn id="14" xr3:uid="{00000000-0010-0000-0900-00000E000000}" name="Year" totalsRowFunction="sum" dataDxfId="36" totalsRowDxfId="340">
      <calculatedColumnFormula>SUM(Personal[[#This Row],[January]:[December]])</calculatedColumnFormula>
    </tableColumn>
    <tableColumn id="15" xr3:uid="{00000000-0010-0000-0900-00000F000000}" name="Sparkline" dataDxfId="37" totalsRowDxfId="339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Personal expenses items and monthly amounts in this table. Annual amount and monthly Totals are auto calculated and sparklines are upd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Financial" displayName="Financial" ref="C90:Q96" totalsRowCount="1" headerRowDxfId="338" dataDxfId="337" totalsRowDxfId="336">
  <autoFilter ref="C90:Q95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A00-000001000000}" name="FINANCIAL OBLIGATIONS" totalsRowLabel="Total" dataDxfId="136" totalsRowDxfId="55"/>
    <tableColumn id="2" xr3:uid="{00000000-0010-0000-0A00-000002000000}" name="January" totalsRowFunction="sum" dataDxfId="135" totalsRowDxfId="148"/>
    <tableColumn id="3" xr3:uid="{00000000-0010-0000-0A00-000003000000}" name="February" totalsRowFunction="sum" dataDxfId="134" totalsRowDxfId="147"/>
    <tableColumn id="4" xr3:uid="{00000000-0010-0000-0A00-000004000000}" name="March" totalsRowFunction="sum" dataDxfId="133" totalsRowDxfId="146"/>
    <tableColumn id="5" xr3:uid="{00000000-0010-0000-0A00-000005000000}" name="April" totalsRowFunction="sum" dataDxfId="132" totalsRowDxfId="145"/>
    <tableColumn id="6" xr3:uid="{00000000-0010-0000-0A00-000006000000}" name="May" totalsRowFunction="sum" dataDxfId="131" totalsRowDxfId="144"/>
    <tableColumn id="7" xr3:uid="{00000000-0010-0000-0A00-000007000000}" name="June" totalsRowFunction="sum" dataDxfId="130" totalsRowDxfId="143"/>
    <tableColumn id="8" xr3:uid="{00000000-0010-0000-0A00-000008000000}" name="July" totalsRowFunction="sum" dataDxfId="129" totalsRowDxfId="142"/>
    <tableColumn id="9" xr3:uid="{00000000-0010-0000-0A00-000009000000}" name="August" totalsRowFunction="sum" dataDxfId="128" totalsRowDxfId="141"/>
    <tableColumn id="10" xr3:uid="{00000000-0010-0000-0A00-00000A000000}" name="September" totalsRowFunction="sum" dataDxfId="127" totalsRowDxfId="140"/>
    <tableColumn id="11" xr3:uid="{00000000-0010-0000-0A00-00000B000000}" name="October" totalsRowFunction="sum" dataDxfId="126" totalsRowDxfId="139"/>
    <tableColumn id="12" xr3:uid="{00000000-0010-0000-0A00-00000C000000}" name="November" totalsRowFunction="sum" dataDxfId="125" totalsRowDxfId="138"/>
    <tableColumn id="13" xr3:uid="{00000000-0010-0000-0A00-00000D000000}" name="December" totalsRowFunction="sum" dataDxfId="35" totalsRowDxfId="137"/>
    <tableColumn id="14" xr3:uid="{00000000-0010-0000-0A00-00000E000000}" name="Year" totalsRowFunction="sum" dataDxfId="33" totalsRowDxfId="335">
      <calculatedColumnFormula>SUM(Financial[[#This Row],[January]:[December]])</calculatedColumnFormula>
    </tableColumn>
    <tableColumn id="15" xr3:uid="{00000000-0010-0000-0A00-00000F000000}" name="Sparkline" dataDxfId="34" totalsRowDxfId="334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Financial Obligations items and monthly amounts in this table. Annual amount and monthly Totals are auto calculated and sparklines are upd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Misc" displayName="Misc" ref="C98:Q104" totalsRowCount="1" headerRowDxfId="333" dataDxfId="332" totalsRowDxfId="331">
  <autoFilter ref="C98:Q103" xr:uid="{00000000-0009-0000-0100-00000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B00-000001000000}" name="MISC PAYMENTS" totalsRowLabel="Total" totalsRowDxfId="54"/>
    <tableColumn id="2" xr3:uid="{00000000-0010-0000-0B00-000002000000}" name="January" totalsRowFunction="sum" dataDxfId="112" totalsRowDxfId="101"/>
    <tableColumn id="3" xr3:uid="{00000000-0010-0000-0B00-000003000000}" name="February" totalsRowFunction="sum" dataDxfId="111" totalsRowDxfId="100"/>
    <tableColumn id="4" xr3:uid="{00000000-0010-0000-0B00-000004000000}" name="March" totalsRowFunction="sum" dataDxfId="110" totalsRowDxfId="99"/>
    <tableColumn id="5" xr3:uid="{00000000-0010-0000-0B00-000005000000}" name="April" totalsRowFunction="sum" dataDxfId="109" totalsRowDxfId="98"/>
    <tableColumn id="6" xr3:uid="{00000000-0010-0000-0B00-000006000000}" name="May" totalsRowFunction="sum" dataDxfId="108" totalsRowDxfId="97"/>
    <tableColumn id="7" xr3:uid="{00000000-0010-0000-0B00-000007000000}" name="June" totalsRowFunction="sum" dataDxfId="107" totalsRowDxfId="96"/>
    <tableColumn id="8" xr3:uid="{00000000-0010-0000-0B00-000008000000}" name="July" totalsRowFunction="sum" dataDxfId="106" totalsRowDxfId="95"/>
    <tableColumn id="9" xr3:uid="{00000000-0010-0000-0B00-000009000000}" name="August" totalsRowFunction="sum" dataDxfId="105" totalsRowDxfId="94"/>
    <tableColumn id="10" xr3:uid="{00000000-0010-0000-0B00-00000A000000}" name="September" totalsRowFunction="sum" dataDxfId="104" totalsRowDxfId="93"/>
    <tableColumn id="11" xr3:uid="{00000000-0010-0000-0B00-00000B000000}" name="October" totalsRowFunction="sum" dataDxfId="103" totalsRowDxfId="92"/>
    <tableColumn id="12" xr3:uid="{00000000-0010-0000-0B00-00000C000000}" name="November" totalsRowFunction="sum" dataDxfId="102" totalsRowDxfId="91"/>
    <tableColumn id="13" xr3:uid="{00000000-0010-0000-0B00-00000D000000}" name="December" totalsRowFunction="sum" dataDxfId="32" totalsRowDxfId="90"/>
    <tableColumn id="14" xr3:uid="{00000000-0010-0000-0B00-00000E000000}" name="Year" totalsRowFunction="sum" dataDxfId="30" totalsRowDxfId="89">
      <calculatedColumnFormula>SUM(Misc[[#This Row],[January]:[December]])</calculatedColumnFormula>
    </tableColumn>
    <tableColumn id="15" xr3:uid="{00000000-0010-0000-0B00-00000F000000}" name="Sparkline" dataDxfId="31" totalsRowDxfId="88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Miscellaneous items and payments in this table. Annual amount and monthly Totals are auto calculated and sparklines are updated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otals" displayName="Totals" ref="C106:Q108" totalsRowShown="0" headerRowDxfId="330" dataDxfId="329" headerRowCellStyle="Heading 3">
  <tableColumns count="15">
    <tableColumn id="1" xr3:uid="{00000000-0010-0000-0C00-000001000000}" name="TOTALS" dataDxfId="328"/>
    <tableColumn id="2" xr3:uid="{00000000-0010-0000-0C00-000002000000}" name="JAN" dataDxfId="314">
      <calculatedColumnFormula>Income[[#Totals],[January]]-D106</calculatedColumnFormula>
    </tableColumn>
    <tableColumn id="3" xr3:uid="{00000000-0010-0000-0C00-000003000000}" name="FEB" dataDxfId="327">
      <calculatedColumnFormula>Income[[#Totals],[February]]-E106</calculatedColumnFormula>
    </tableColumn>
    <tableColumn id="4" xr3:uid="{00000000-0010-0000-0C00-000004000000}" name="MAR" dataDxfId="326">
      <calculatedColumnFormula>Income[[#Totals],[March]]-F106</calculatedColumnFormula>
    </tableColumn>
    <tableColumn id="5" xr3:uid="{00000000-0010-0000-0C00-000005000000}" name="APR" dataDxfId="325">
      <calculatedColumnFormula>Income[[#Totals],[April]]-G106</calculatedColumnFormula>
    </tableColumn>
    <tableColumn id="6" xr3:uid="{00000000-0010-0000-0C00-000006000000}" name="MAY" dataDxfId="324">
      <calculatedColumnFormula>Income[[#Totals],[May]]-H106</calculatedColumnFormula>
    </tableColumn>
    <tableColumn id="7" xr3:uid="{00000000-0010-0000-0C00-000007000000}" name="JUN" dataDxfId="323">
      <calculatedColumnFormula>Income[[#Totals],[June]]-I106</calculatedColumnFormula>
    </tableColumn>
    <tableColumn id="8" xr3:uid="{00000000-0010-0000-0C00-000008000000}" name="JUL" dataDxfId="322">
      <calculatedColumnFormula>Income[[#Totals],[July]]-J106</calculatedColumnFormula>
    </tableColumn>
    <tableColumn id="9" xr3:uid="{00000000-0010-0000-0C00-000009000000}" name="AUG" dataDxfId="321">
      <calculatedColumnFormula>Income[[#Totals],[August]]-K106</calculatedColumnFormula>
    </tableColumn>
    <tableColumn id="10" xr3:uid="{00000000-0010-0000-0C00-00000A000000}" name="SEP" dataDxfId="320">
      <calculatedColumnFormula>Income[[#Totals],[September]]-L106</calculatedColumnFormula>
    </tableColumn>
    <tableColumn id="11" xr3:uid="{00000000-0010-0000-0C00-00000B000000}" name="OCT" dataDxfId="319">
      <calculatedColumnFormula>Income[[#Totals],[October]]-M106</calculatedColumnFormula>
    </tableColumn>
    <tableColumn id="12" xr3:uid="{00000000-0010-0000-0C00-00000C000000}" name="NOV" dataDxfId="318">
      <calculatedColumnFormula>Income[[#Totals],[November]]-N106</calculatedColumnFormula>
    </tableColumn>
    <tableColumn id="13" xr3:uid="{00000000-0010-0000-0C00-00000D000000}" name="DEC" dataDxfId="317">
      <calculatedColumnFormula>Income[[#Totals],[December]]-O106</calculatedColumnFormula>
    </tableColumn>
    <tableColumn id="14" xr3:uid="{00000000-0010-0000-0C00-00000E000000}" name="YEAR" dataDxfId="316">
      <calculatedColumnFormula>Income[[#Totals],[Year]]-P106</calculatedColumnFormula>
    </tableColumn>
    <tableColumn id="15" xr3:uid="{00000000-0010-0000-0C00-00000F000000}" name="SPARKLINE" dataDxfId="315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Total expenses and Cash shortage or surplus are auto calculated for each month and entire year, and sparklines are updated in this table"/>
    </ext>
  </extLst>
</table>
</file>

<file path=xl/theme/theme1.xml><?xml version="1.0" encoding="utf-8"?>
<a:theme xmlns:a="http://schemas.openxmlformats.org/drawingml/2006/main" name="Office Theme">
  <a:themeElements>
    <a:clrScheme name="Custom 23">
      <a:dk1>
        <a:sysClr val="windowText" lastClr="000000"/>
      </a:dk1>
      <a:lt1>
        <a:sysClr val="window" lastClr="FFFFFF"/>
      </a:lt1>
      <a:dk2>
        <a:srgbClr val="304157"/>
      </a:dk2>
      <a:lt2>
        <a:srgbClr val="E7E6E6"/>
      </a:lt2>
      <a:accent1>
        <a:srgbClr val="1B79AD"/>
      </a:accent1>
      <a:accent2>
        <a:srgbClr val="1D7B7D"/>
      </a:accent2>
      <a:accent3>
        <a:srgbClr val="EF4755"/>
      </a:accent3>
      <a:accent4>
        <a:srgbClr val="FFC000"/>
      </a:accent4>
      <a:accent5>
        <a:srgbClr val="176795"/>
      </a:accent5>
      <a:accent6>
        <a:srgbClr val="4D81BF"/>
      </a:accent6>
      <a:hlink>
        <a:srgbClr val="F78F2F"/>
      </a:hlink>
      <a:folHlink>
        <a:srgbClr val="F78F2F"/>
      </a:folHlink>
    </a:clrScheme>
    <a:fontScheme name="Custom 13">
      <a:majorFont>
        <a:latin typeface="Gill Sans MT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E0C2F-E990-4355-A214-98D742D3EACA}">
  <sheetPr>
    <tabColor rgb="FFFF0000"/>
  </sheetPr>
  <dimension ref="B1:B8"/>
  <sheetViews>
    <sheetView workbookViewId="0">
      <selection activeCell="B7" sqref="B7"/>
    </sheetView>
  </sheetViews>
  <sheetFormatPr baseColWidth="10" defaultColWidth="8.83203125" defaultRowHeight="13" x14ac:dyDescent="0.15"/>
  <cols>
    <col min="1" max="1" width="2.6640625" customWidth="1"/>
    <col min="2" max="2" width="80.6640625" customWidth="1"/>
    <col min="3" max="3" width="2.6640625" customWidth="1"/>
  </cols>
  <sheetData>
    <row r="1" spans="2:2" ht="30" customHeight="1" thickBot="1" x14ac:dyDescent="0.2">
      <c r="B1" s="77" t="s">
        <v>67</v>
      </c>
    </row>
    <row r="2" spans="2:2" ht="30" customHeight="1" x14ac:dyDescent="0.15">
      <c r="B2" s="45" t="s">
        <v>68</v>
      </c>
    </row>
    <row r="3" spans="2:2" ht="45" customHeight="1" x14ac:dyDescent="0.15">
      <c r="B3" s="45" t="s">
        <v>69</v>
      </c>
    </row>
    <row r="4" spans="2:2" ht="36" customHeight="1" x14ac:dyDescent="0.15">
      <c r="B4" s="45" t="s">
        <v>70</v>
      </c>
    </row>
    <row r="5" spans="2:2" ht="30" customHeight="1" x14ac:dyDescent="0.15">
      <c r="B5" s="24" t="s">
        <v>71</v>
      </c>
    </row>
    <row r="6" spans="2:2" ht="101" customHeight="1" x14ac:dyDescent="0.15">
      <c r="B6" s="45" t="s">
        <v>72</v>
      </c>
    </row>
    <row r="7" spans="2:2" ht="76" thickBot="1" x14ac:dyDescent="0.2">
      <c r="B7" s="45" t="s">
        <v>73</v>
      </c>
    </row>
    <row r="8" spans="2:2" ht="48" customHeight="1" thickBot="1" x14ac:dyDescent="0.2">
      <c r="B8" s="78" t="s">
        <v>118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autoPageBreaks="0" fitToPage="1"/>
  </sheetPr>
  <dimension ref="A1:R109"/>
  <sheetViews>
    <sheetView showGridLines="0" tabSelected="1" zoomScale="150" zoomScaleNormal="150" workbookViewId="0">
      <selection activeCell="E2" sqref="E2:P2"/>
    </sheetView>
  </sheetViews>
  <sheetFormatPr baseColWidth="10" defaultColWidth="8.83203125" defaultRowHeight="30" customHeight="1" x14ac:dyDescent="0.15"/>
  <cols>
    <col min="1" max="1" width="4.6640625" style="26" customWidth="1"/>
    <col min="2" max="2" width="1.83203125" customWidth="1"/>
    <col min="3" max="3" width="30.6640625" customWidth="1"/>
    <col min="4" max="4" width="17.1640625" style="1" customWidth="1"/>
    <col min="5" max="16" width="12.33203125" style="1" customWidth="1"/>
    <col min="17" max="17" width="12.33203125" customWidth="1"/>
    <col min="18" max="18" width="2.6640625" customWidth="1"/>
  </cols>
  <sheetData>
    <row r="1" spans="1:18" ht="12.75" customHeight="1" thickBot="1" x14ac:dyDescent="0.2">
      <c r="A1" s="26" t="s">
        <v>74</v>
      </c>
    </row>
    <row r="2" spans="1:18" ht="35.25" customHeight="1" thickBot="1" x14ac:dyDescent="0.4">
      <c r="A2" s="27" t="s">
        <v>75</v>
      </c>
      <c r="B2" s="60" t="s">
        <v>119</v>
      </c>
      <c r="C2" s="61"/>
      <c r="D2" s="62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25">
        <f ca="1">YEAR(TODAY())</f>
        <v>2022</v>
      </c>
    </row>
    <row r="3" spans="1:18" ht="26.25" customHeight="1" thickBot="1" x14ac:dyDescent="0.2">
      <c r="E3" s="18"/>
    </row>
    <row r="4" spans="1:18" ht="21" customHeight="1" thickBot="1" x14ac:dyDescent="0.2">
      <c r="A4" s="26" t="s">
        <v>76</v>
      </c>
      <c r="B4" s="48"/>
      <c r="C4" s="63" t="s">
        <v>52</v>
      </c>
      <c r="D4" s="55" t="s">
        <v>123</v>
      </c>
      <c r="E4" s="55" t="s">
        <v>122</v>
      </c>
      <c r="F4" s="55" t="s">
        <v>122</v>
      </c>
      <c r="G4" s="55" t="s">
        <v>122</v>
      </c>
      <c r="H4" s="55" t="s">
        <v>122</v>
      </c>
      <c r="I4" s="55" t="s">
        <v>122</v>
      </c>
      <c r="J4" s="55" t="s">
        <v>122</v>
      </c>
      <c r="K4" s="55" t="s">
        <v>122</v>
      </c>
      <c r="L4" s="55" t="s">
        <v>122</v>
      </c>
      <c r="M4" s="55" t="s">
        <v>122</v>
      </c>
      <c r="N4" s="55" t="s">
        <v>122</v>
      </c>
      <c r="O4" s="55" t="s">
        <v>122</v>
      </c>
      <c r="P4" s="39" t="s">
        <v>51</v>
      </c>
      <c r="Q4" s="9"/>
    </row>
    <row r="5" spans="1:18" ht="16" customHeight="1" thickBot="1" x14ac:dyDescent="0.2">
      <c r="A5" s="27" t="s">
        <v>77</v>
      </c>
      <c r="B5" s="48"/>
      <c r="C5" s="58" t="s">
        <v>27</v>
      </c>
      <c r="D5" s="59" t="s">
        <v>59</v>
      </c>
      <c r="E5" s="59" t="s">
        <v>60</v>
      </c>
      <c r="F5" s="59" t="s">
        <v>53</v>
      </c>
      <c r="G5" s="59" t="s">
        <v>54</v>
      </c>
      <c r="H5" s="59" t="s">
        <v>55</v>
      </c>
      <c r="I5" s="59" t="s">
        <v>56</v>
      </c>
      <c r="J5" s="59" t="s">
        <v>57</v>
      </c>
      <c r="K5" s="59" t="s">
        <v>61</v>
      </c>
      <c r="L5" s="59" t="s">
        <v>62</v>
      </c>
      <c r="M5" s="59" t="s">
        <v>63</v>
      </c>
      <c r="N5" s="59" t="s">
        <v>64</v>
      </c>
      <c r="O5" s="59" t="s">
        <v>65</v>
      </c>
      <c r="P5" s="20" t="s">
        <v>58</v>
      </c>
      <c r="Q5" s="20" t="s">
        <v>66</v>
      </c>
    </row>
    <row r="6" spans="1:18" ht="16" customHeight="1" x14ac:dyDescent="0.15">
      <c r="B6" s="48"/>
      <c r="C6" s="7" t="s">
        <v>117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3">
        <f>SUM(Income[[#This Row],[January]:[December]])</f>
        <v>0</v>
      </c>
      <c r="Q6" s="3"/>
    </row>
    <row r="7" spans="1:18" ht="16" customHeight="1" x14ac:dyDescent="0.15">
      <c r="B7" s="48"/>
      <c r="C7" s="7" t="s">
        <v>110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3">
        <f>SUM(Income[[#This Row],[January]:[December]])</f>
        <v>0</v>
      </c>
      <c r="Q7" s="11"/>
    </row>
    <row r="8" spans="1:18" ht="16" customHeight="1" thickBot="1" x14ac:dyDescent="0.2">
      <c r="B8" s="48"/>
      <c r="C8" s="7" t="s">
        <v>120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3">
        <f>SUM(Income[[#This Row],[January]:[December]])</f>
        <v>0</v>
      </c>
      <c r="Q8" s="3"/>
    </row>
    <row r="9" spans="1:18" ht="21" customHeight="1" thickBot="1" x14ac:dyDescent="0.2">
      <c r="B9" s="48"/>
      <c r="C9" s="74" t="s">
        <v>26</v>
      </c>
      <c r="D9" s="54">
        <f>SUBTOTAL(109,Income[January])</f>
        <v>0</v>
      </c>
      <c r="E9" s="54">
        <f>SUBTOTAL(109,Income[February])</f>
        <v>0</v>
      </c>
      <c r="F9" s="54">
        <f>SUBTOTAL(109,Income[March])</f>
        <v>0</v>
      </c>
      <c r="G9" s="54">
        <f>SUBTOTAL(109,Income[April])</f>
        <v>0</v>
      </c>
      <c r="H9" s="54">
        <f>SUBTOTAL(109,Income[May])</f>
        <v>0</v>
      </c>
      <c r="I9" s="54">
        <f>SUBTOTAL(109,Income[June])</f>
        <v>0</v>
      </c>
      <c r="J9" s="54">
        <f>SUBTOTAL(109,Income[July])</f>
        <v>0</v>
      </c>
      <c r="K9" s="54">
        <f>SUBTOTAL(109,Income[August])</f>
        <v>0</v>
      </c>
      <c r="L9" s="54">
        <f>SUBTOTAL(109,Income[September])</f>
        <v>0</v>
      </c>
      <c r="M9" s="54">
        <f>SUBTOTAL(109,Income[October])</f>
        <v>0</v>
      </c>
      <c r="N9" s="54">
        <f>SUBTOTAL(109,Income[November])</f>
        <v>0</v>
      </c>
      <c r="O9" s="54">
        <f>SUBTOTAL(109,Income[December])</f>
        <v>0</v>
      </c>
      <c r="P9" s="42">
        <f>SUBTOTAL(109,Income[Year])</f>
        <v>0</v>
      </c>
      <c r="Q9" s="19"/>
    </row>
    <row r="10" spans="1:18" ht="24" customHeight="1" thickTop="1" thickBot="1" x14ac:dyDescent="0.2">
      <c r="C10" s="65"/>
      <c r="D10"/>
      <c r="E10"/>
      <c r="F10"/>
      <c r="G10"/>
      <c r="H10"/>
      <c r="I10"/>
      <c r="J10"/>
      <c r="K10"/>
      <c r="L10"/>
      <c r="M10"/>
      <c r="N10"/>
      <c r="O10"/>
      <c r="P10"/>
    </row>
    <row r="11" spans="1:18" ht="21" customHeight="1" thickBot="1" x14ac:dyDescent="0.2">
      <c r="A11" s="26" t="s">
        <v>78</v>
      </c>
      <c r="B11" s="48"/>
      <c r="C11" s="63" t="s">
        <v>28</v>
      </c>
      <c r="D11" s="75" t="s">
        <v>59</v>
      </c>
      <c r="E11" s="75" t="s">
        <v>60</v>
      </c>
      <c r="F11" s="75" t="s">
        <v>53</v>
      </c>
      <c r="G11" s="75" t="s">
        <v>54</v>
      </c>
      <c r="H11" s="75" t="s">
        <v>55</v>
      </c>
      <c r="I11" s="75" t="s">
        <v>56</v>
      </c>
      <c r="J11" s="75" t="s">
        <v>57</v>
      </c>
      <c r="K11" s="75" t="s">
        <v>61</v>
      </c>
      <c r="L11" s="75" t="s">
        <v>62</v>
      </c>
      <c r="M11" s="75" t="s">
        <v>63</v>
      </c>
      <c r="N11" s="75" t="s">
        <v>64</v>
      </c>
      <c r="O11" s="75" t="s">
        <v>65</v>
      </c>
      <c r="P11" s="39" t="s">
        <v>51</v>
      </c>
      <c r="Q11" s="9"/>
    </row>
    <row r="12" spans="1:18" ht="16" customHeight="1" thickBot="1" x14ac:dyDescent="0.2">
      <c r="A12" s="26" t="s">
        <v>79</v>
      </c>
      <c r="B12" s="48"/>
      <c r="C12" s="40" t="s">
        <v>29</v>
      </c>
      <c r="D12" s="20" t="s">
        <v>124</v>
      </c>
      <c r="E12" s="20" t="s">
        <v>60</v>
      </c>
      <c r="F12" s="20" t="s">
        <v>53</v>
      </c>
      <c r="G12" s="20" t="s">
        <v>54</v>
      </c>
      <c r="H12" s="20" t="s">
        <v>55</v>
      </c>
      <c r="I12" s="20" t="s">
        <v>56</v>
      </c>
      <c r="J12" s="20" t="s">
        <v>57</v>
      </c>
      <c r="K12" s="20" t="s">
        <v>61</v>
      </c>
      <c r="L12" s="20" t="s">
        <v>62</v>
      </c>
      <c r="M12" s="20" t="s">
        <v>63</v>
      </c>
      <c r="N12" s="20" t="s">
        <v>64</v>
      </c>
      <c r="O12" s="20" t="s">
        <v>65</v>
      </c>
      <c r="P12" s="20" t="s">
        <v>58</v>
      </c>
      <c r="Q12" s="20" t="s">
        <v>66</v>
      </c>
    </row>
    <row r="13" spans="1:18" ht="16" customHeight="1" x14ac:dyDescent="0.15">
      <c r="B13" s="48"/>
      <c r="C13" s="6" t="s">
        <v>121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f>SUM(Home[[#This Row],[Column1]:[December]])</f>
        <v>0</v>
      </c>
      <c r="Q13" s="4"/>
    </row>
    <row r="14" spans="1:18" ht="16" customHeight="1" x14ac:dyDescent="0.15">
      <c r="B14" s="48"/>
      <c r="C14" s="6" t="s">
        <v>92</v>
      </c>
      <c r="D14" s="4">
        <v>0</v>
      </c>
      <c r="E14" s="4"/>
      <c r="F14" s="4"/>
      <c r="G14" s="4"/>
      <c r="H14" s="4"/>
      <c r="I14" s="4"/>
      <c r="J14" s="4"/>
      <c r="K14" s="4">
        <v>0</v>
      </c>
      <c r="L14" s="4"/>
      <c r="M14" s="4"/>
      <c r="N14" s="4"/>
      <c r="O14" s="4"/>
      <c r="P14" s="4">
        <f>SUM(Home[[#This Row],[Column1]:[December]])</f>
        <v>0</v>
      </c>
      <c r="Q14" s="12"/>
    </row>
    <row r="15" spans="1:18" ht="16" customHeight="1" x14ac:dyDescent="0.15">
      <c r="B15" s="48"/>
      <c r="C15" s="6" t="s">
        <v>105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f>SUM(Home[[#This Row],[Column1]:[December]])</f>
        <v>0</v>
      </c>
      <c r="Q15" s="4"/>
    </row>
    <row r="16" spans="1:18" ht="16" customHeight="1" x14ac:dyDescent="0.15">
      <c r="B16" s="48"/>
      <c r="C16" s="6" t="s">
        <v>104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f>SUM(Home[[#This Row],[Column1]:[December]])</f>
        <v>0</v>
      </c>
      <c r="Q16" s="12"/>
      <c r="R16" s="8"/>
    </row>
    <row r="17" spans="1:17" ht="16" customHeight="1" x14ac:dyDescent="0.15">
      <c r="B17" s="48"/>
      <c r="C17" s="6" t="s">
        <v>107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f>SUM(Home[[#This Row],[Column1]:[December]])</f>
        <v>0</v>
      </c>
      <c r="Q17" s="4"/>
    </row>
    <row r="18" spans="1:17" ht="21" customHeight="1" thickBot="1" x14ac:dyDescent="0.2">
      <c r="A18" s="28"/>
      <c r="B18" s="48"/>
      <c r="C18" s="13" t="s">
        <v>115</v>
      </c>
      <c r="D18">
        <v>0</v>
      </c>
      <c r="E18">
        <v>0</v>
      </c>
      <c r="F18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>
        <f>SUM(Home[[#This Row],[Column1]:[December]])</f>
        <v>0</v>
      </c>
    </row>
    <row r="19" spans="1:17" ht="24" customHeight="1" thickBot="1" x14ac:dyDescent="0.2">
      <c r="C19" s="73" t="s">
        <v>26</v>
      </c>
      <c r="D19" s="52">
        <f>SUBTOTAL(109,Home[Column1])</f>
        <v>0</v>
      </c>
      <c r="E19" s="52">
        <f>SUBTOTAL(109,Home[February])</f>
        <v>0</v>
      </c>
      <c r="F19" s="52">
        <f>SUBTOTAL(109,Home[March])</f>
        <v>0</v>
      </c>
      <c r="G19" s="52">
        <f>SUBTOTAL(109,Home[April])</f>
        <v>0</v>
      </c>
      <c r="H19" s="52">
        <f>SUBTOTAL(109,Home[May])</f>
        <v>0</v>
      </c>
      <c r="I19" s="52">
        <f>SUBTOTAL(109,Home[June])</f>
        <v>0</v>
      </c>
      <c r="J19" s="52">
        <f>SUBTOTAL(109,Home[July])</f>
        <v>0</v>
      </c>
      <c r="K19" s="52">
        <f>SUBTOTAL(109,Home[August])</f>
        <v>0</v>
      </c>
      <c r="L19" s="52">
        <f>SUBTOTAL(109,Home[September])</f>
        <v>0</v>
      </c>
      <c r="M19" s="52">
        <f>SUBTOTAL(109,Home[October])</f>
        <v>0</v>
      </c>
      <c r="N19" s="52">
        <f>SUBTOTAL(109,Home[November])</f>
        <v>0</v>
      </c>
      <c r="O19" s="52">
        <f>SUBTOTAL(109,Home[December])</f>
        <v>0</v>
      </c>
      <c r="P19" s="41">
        <f>SUBTOTAL(109,Home[Year])</f>
        <v>0</v>
      </c>
      <c r="Q19" s="22"/>
    </row>
    <row r="20" spans="1:17" ht="24" customHeight="1" thickTop="1" thickBot="1" x14ac:dyDescent="0.2">
      <c r="C20" s="6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4"/>
      <c r="Q20" s="44"/>
    </row>
    <row r="21" spans="1:17" ht="21" customHeight="1" thickBot="1" x14ac:dyDescent="0.2">
      <c r="A21" s="26" t="s">
        <v>80</v>
      </c>
      <c r="B21" s="48"/>
      <c r="C21" s="64" t="s">
        <v>31</v>
      </c>
      <c r="D21" s="56" t="s">
        <v>59</v>
      </c>
      <c r="E21" s="56" t="s">
        <v>60</v>
      </c>
      <c r="F21" s="56" t="s">
        <v>53</v>
      </c>
      <c r="G21" s="56" t="s">
        <v>54</v>
      </c>
      <c r="H21" s="56" t="s">
        <v>55</v>
      </c>
      <c r="I21" s="56" t="s">
        <v>56</v>
      </c>
      <c r="J21" s="56" t="s">
        <v>57</v>
      </c>
      <c r="K21" s="56" t="s">
        <v>61</v>
      </c>
      <c r="L21" s="56" t="s">
        <v>62</v>
      </c>
      <c r="M21" s="56" t="s">
        <v>63</v>
      </c>
      <c r="N21" s="56" t="s">
        <v>64</v>
      </c>
      <c r="O21" s="56" t="s">
        <v>65</v>
      </c>
      <c r="P21" s="59" t="s">
        <v>58</v>
      </c>
      <c r="Q21" s="20" t="s">
        <v>66</v>
      </c>
    </row>
    <row r="22" spans="1:17" ht="16" customHeight="1" x14ac:dyDescent="0.15">
      <c r="B22" s="49"/>
      <c r="C22" s="14" t="s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f>SUM(Daily[[#This Row],[January]:[December]])</f>
        <v>0</v>
      </c>
      <c r="Q22" s="10"/>
    </row>
    <row r="23" spans="1:17" ht="16" customHeight="1" x14ac:dyDescent="0.15">
      <c r="B23" s="49"/>
      <c r="C23" s="14" t="s">
        <v>93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2">
        <f>SUM(Daily[[#This Row],[January]:[December]])</f>
        <v>0</v>
      </c>
      <c r="Q23" s="15"/>
    </row>
    <row r="24" spans="1:17" ht="16" customHeight="1" x14ac:dyDescent="0.15">
      <c r="B24" s="49"/>
      <c r="C24" s="14" t="s">
        <v>1</v>
      </c>
      <c r="D24" s="53">
        <v>0</v>
      </c>
      <c r="E24" s="53">
        <v>0</v>
      </c>
      <c r="F24" s="53">
        <v>0</v>
      </c>
      <c r="G24" s="53"/>
      <c r="H24" s="53"/>
      <c r="I24" s="53"/>
      <c r="J24" s="53"/>
      <c r="K24" s="53"/>
      <c r="L24" s="53"/>
      <c r="M24" s="53"/>
      <c r="N24" s="53"/>
      <c r="O24" s="53"/>
      <c r="P24" s="2">
        <f>SUM(Daily[[#This Row],[January]:[December]])</f>
        <v>0</v>
      </c>
      <c r="Q24" s="10"/>
    </row>
    <row r="25" spans="1:17" ht="16" customHeight="1" x14ac:dyDescent="0.15">
      <c r="B25" s="49"/>
      <c r="C25" s="14" t="s">
        <v>2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2">
        <f>SUM(Daily[[#This Row],[January]:[December]])</f>
        <v>0</v>
      </c>
      <c r="Q25" s="15"/>
    </row>
    <row r="26" spans="1:17" ht="16" customHeight="1" x14ac:dyDescent="0.15">
      <c r="B26" s="49"/>
      <c r="C26" s="5" t="s">
        <v>109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2">
        <f>SUM(Daily[[#This Row],[January]:[December]])</f>
        <v>0</v>
      </c>
      <c r="Q26" s="10"/>
    </row>
    <row r="27" spans="1:17" ht="19.5" customHeight="1" thickBot="1" x14ac:dyDescent="0.2">
      <c r="A27" s="28"/>
      <c r="B27" s="49"/>
      <c r="C27" s="14"/>
      <c r="D27" s="53">
        <v>0</v>
      </c>
      <c r="E27" s="53">
        <v>0</v>
      </c>
      <c r="F27" s="53">
        <v>0</v>
      </c>
      <c r="G27" s="53"/>
      <c r="H27" s="53"/>
      <c r="I27" s="53"/>
      <c r="J27" s="53"/>
      <c r="K27" s="53"/>
      <c r="L27" s="53"/>
      <c r="M27" s="53"/>
      <c r="N27" s="53"/>
      <c r="O27" s="53"/>
      <c r="P27" s="2">
        <f>SUM(Daily[[#This Row],[January]:[December]])</f>
        <v>0</v>
      </c>
      <c r="Q27" s="15"/>
    </row>
    <row r="28" spans="1:17" ht="21" customHeight="1" thickBot="1" x14ac:dyDescent="0.2">
      <c r="B28" s="66"/>
      <c r="C28" s="72" t="s">
        <v>26</v>
      </c>
      <c r="D28" s="51" t="s">
        <v>103</v>
      </c>
      <c r="E28" s="51">
        <f>SUBTOTAL(109,Daily[February])</f>
        <v>0</v>
      </c>
      <c r="F28" s="51">
        <f>SUBTOTAL(109,Daily[March])</f>
        <v>0</v>
      </c>
      <c r="G28" s="51">
        <f>SUBTOTAL(109,Daily[April])</f>
        <v>0</v>
      </c>
      <c r="H28" s="51">
        <f>SUBTOTAL(109,Daily[May])</f>
        <v>0</v>
      </c>
      <c r="I28" s="51">
        <f>SUBTOTAL(109,Daily[June])</f>
        <v>0</v>
      </c>
      <c r="J28" s="51">
        <f>SUBTOTAL(109,Daily[July])</f>
        <v>0</v>
      </c>
      <c r="K28" s="51">
        <f>SUBTOTAL(109,Daily[August])</f>
        <v>0</v>
      </c>
      <c r="L28" s="51">
        <f>SUBTOTAL(109,Daily[September])</f>
        <v>0</v>
      </c>
      <c r="M28" s="51">
        <f>SUBTOTAL(109,Daily[October])</f>
        <v>0</v>
      </c>
      <c r="N28" s="51">
        <f>SUBTOTAL(109,Daily[November])</f>
        <v>0</v>
      </c>
      <c r="O28" s="51">
        <f>SUBTOTAL(109,Daily[December])</f>
        <v>0</v>
      </c>
      <c r="P28" s="43">
        <f>SUBTOTAL(109,Daily[Year])</f>
        <v>0</v>
      </c>
      <c r="Q28" s="23"/>
    </row>
    <row r="29" spans="1:17" ht="20" customHeight="1" thickTop="1" thickBot="1" x14ac:dyDescent="0.2"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</row>
    <row r="30" spans="1:17" ht="21" customHeight="1" thickBot="1" x14ac:dyDescent="0.2">
      <c r="A30" s="27" t="s">
        <v>81</v>
      </c>
      <c r="B30" s="48"/>
      <c r="C30" s="64" t="s">
        <v>30</v>
      </c>
      <c r="D30" s="56" t="s">
        <v>59</v>
      </c>
      <c r="E30" s="56" t="s">
        <v>60</v>
      </c>
      <c r="F30" s="56" t="s">
        <v>53</v>
      </c>
      <c r="G30" s="56" t="s">
        <v>54</v>
      </c>
      <c r="H30" s="56" t="s">
        <v>55</v>
      </c>
      <c r="I30" s="56" t="s">
        <v>56</v>
      </c>
      <c r="J30" s="56" t="s">
        <v>57</v>
      </c>
      <c r="K30" s="56" t="s">
        <v>61</v>
      </c>
      <c r="L30" s="56" t="s">
        <v>62</v>
      </c>
      <c r="M30" s="56" t="s">
        <v>63</v>
      </c>
      <c r="N30" s="56" t="s">
        <v>64</v>
      </c>
      <c r="O30" s="56" t="s">
        <v>65</v>
      </c>
      <c r="P30" s="59" t="s">
        <v>58</v>
      </c>
      <c r="Q30" s="20" t="s">
        <v>66</v>
      </c>
    </row>
    <row r="31" spans="1:17" ht="16" customHeight="1" x14ac:dyDescent="0.15">
      <c r="B31" s="49"/>
      <c r="C31" s="5" t="s">
        <v>3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2">
        <f>SUM(Transportation[[#This Row],[January]:[December]])</f>
        <v>0</v>
      </c>
      <c r="Q31" s="10"/>
    </row>
    <row r="32" spans="1:17" ht="16" customHeight="1" x14ac:dyDescent="0.15">
      <c r="B32" s="49"/>
      <c r="C32" s="5" t="s">
        <v>94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2">
        <f>SUM(Transportation[[#This Row],[January]:[December]])</f>
        <v>0</v>
      </c>
      <c r="Q32" s="2"/>
    </row>
    <row r="33" spans="1:17" ht="16" customHeight="1" x14ac:dyDescent="0.15">
      <c r="B33" s="49"/>
      <c r="C33" s="5" t="s">
        <v>95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2">
        <f>SUM(Transportation[[#This Row],[January]:[December]])</f>
        <v>0</v>
      </c>
      <c r="Q33" s="10"/>
    </row>
    <row r="34" spans="1:17" ht="16" customHeight="1" x14ac:dyDescent="0.15">
      <c r="B34" s="49"/>
      <c r="C34" s="5" t="s">
        <v>96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2">
        <f>SUM(Transportation[[#This Row],[January]:[December]])</f>
        <v>0</v>
      </c>
      <c r="Q34" s="2"/>
    </row>
    <row r="35" spans="1:17" ht="16" customHeight="1" x14ac:dyDescent="0.15">
      <c r="A35" s="28"/>
      <c r="B35" s="49"/>
      <c r="C35" s="5" t="s">
        <v>5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2">
        <f>SUM(Transportation[[#This Row],[January]:[December]])</f>
        <v>0</v>
      </c>
      <c r="Q35" s="10"/>
    </row>
    <row r="36" spans="1:17" ht="16" customHeight="1" thickBot="1" x14ac:dyDescent="0.2">
      <c r="B36" s="49"/>
      <c r="C36" s="5" t="s">
        <v>108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2">
        <f>SUM(Transportation[[#This Row],[January]:[December]])</f>
        <v>0</v>
      </c>
      <c r="Q36" s="2"/>
    </row>
    <row r="37" spans="1:17" ht="21" customHeight="1" thickBot="1" x14ac:dyDescent="0.2">
      <c r="B37" s="66"/>
      <c r="C37" s="72" t="s">
        <v>26</v>
      </c>
      <c r="D37" s="51">
        <f>SUBTOTAL(109,Transportation[January])</f>
        <v>0</v>
      </c>
      <c r="E37" s="51">
        <f>SUBTOTAL(109,Transportation[February])</f>
        <v>0</v>
      </c>
      <c r="F37" s="51">
        <f>SUBTOTAL(109,Transportation[March])</f>
        <v>0</v>
      </c>
      <c r="G37" s="51">
        <f>SUBTOTAL(109,Transportation[April])</f>
        <v>0</v>
      </c>
      <c r="H37" s="51">
        <f>SUBTOTAL(109,Transportation[May])</f>
        <v>0</v>
      </c>
      <c r="I37" s="51">
        <f>SUBTOTAL(109,Transportation[June])</f>
        <v>0</v>
      </c>
      <c r="J37" s="51">
        <f>SUBTOTAL(109,Transportation[July])</f>
        <v>0</v>
      </c>
      <c r="K37" s="51">
        <f>SUBTOTAL(109,Transportation[August])</f>
        <v>0</v>
      </c>
      <c r="L37" s="51">
        <f>SUBTOTAL(109,Transportation[September])</f>
        <v>0</v>
      </c>
      <c r="M37" s="51">
        <f>SUBTOTAL(109,Transportation[October])</f>
        <v>0</v>
      </c>
      <c r="N37" s="51">
        <f>SUBTOTAL(109,Transportation[November])</f>
        <v>0</v>
      </c>
      <c r="O37" s="51">
        <f>SUBTOTAL(109,Transportation[December])</f>
        <v>0</v>
      </c>
      <c r="P37" s="43">
        <f>SUBTOTAL(109,Transportation[Year])</f>
        <v>0</v>
      </c>
      <c r="Q37" s="23"/>
    </row>
    <row r="38" spans="1:17" ht="20" customHeight="1" thickTop="1" thickBot="1" x14ac:dyDescent="0.2"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</row>
    <row r="39" spans="1:17" ht="21" customHeight="1" thickBot="1" x14ac:dyDescent="0.2">
      <c r="A39" s="26" t="s">
        <v>82</v>
      </c>
      <c r="B39" s="66"/>
      <c r="C39" s="68" t="s">
        <v>32</v>
      </c>
      <c r="D39" s="67" t="s">
        <v>59</v>
      </c>
      <c r="E39" s="56" t="s">
        <v>60</v>
      </c>
      <c r="F39" s="56" t="s">
        <v>53</v>
      </c>
      <c r="G39" s="56" t="s">
        <v>54</v>
      </c>
      <c r="H39" s="56" t="s">
        <v>55</v>
      </c>
      <c r="I39" s="56" t="s">
        <v>56</v>
      </c>
      <c r="J39" s="56" t="s">
        <v>57</v>
      </c>
      <c r="K39" s="56" t="s">
        <v>61</v>
      </c>
      <c r="L39" s="56" t="s">
        <v>62</v>
      </c>
      <c r="M39" s="56" t="s">
        <v>63</v>
      </c>
      <c r="N39" s="56" t="s">
        <v>64</v>
      </c>
      <c r="O39" s="56" t="s">
        <v>65</v>
      </c>
      <c r="P39" s="59" t="s">
        <v>58</v>
      </c>
      <c r="Q39" s="20" t="s">
        <v>66</v>
      </c>
    </row>
    <row r="40" spans="1:17" ht="16" customHeight="1" x14ac:dyDescent="0.15">
      <c r="B40" s="50"/>
      <c r="C40" s="5" t="s">
        <v>106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2">
        <f>Entertainment[[#Totals],[November]]</f>
        <v>0</v>
      </c>
      <c r="Q40" s="10"/>
    </row>
    <row r="41" spans="1:17" ht="16" customHeight="1" x14ac:dyDescent="0.15">
      <c r="A41" s="28"/>
      <c r="B41" s="50"/>
      <c r="C41" s="5" t="s">
        <v>97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2">
        <f>Entertainment[[#Totals],[November]]</f>
        <v>0</v>
      </c>
      <c r="Q41" s="2"/>
    </row>
    <row r="42" spans="1:17" ht="16" customHeight="1" x14ac:dyDescent="0.15">
      <c r="B42" s="50"/>
      <c r="C42" s="5" t="s">
        <v>6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2">
        <f>Entertainment[[#Totals],[November]]</f>
        <v>0</v>
      </c>
      <c r="Q42" s="10"/>
    </row>
    <row r="43" spans="1:17" ht="16" customHeight="1" thickBot="1" x14ac:dyDescent="0.2">
      <c r="B43" s="50"/>
      <c r="C43" s="5" t="s">
        <v>7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2">
        <f>Entertainment[[#Totals],[November]]</f>
        <v>0</v>
      </c>
      <c r="Q43" s="2"/>
    </row>
    <row r="44" spans="1:17" ht="21" customHeight="1" thickBot="1" x14ac:dyDescent="0.2">
      <c r="B44" s="48"/>
      <c r="C44" s="72" t="s">
        <v>26</v>
      </c>
      <c r="D44" s="51">
        <f>SUBTOTAL(109,Entertainment[January])</f>
        <v>0</v>
      </c>
      <c r="E44" s="51">
        <f>SUBTOTAL(109,Entertainment[February])</f>
        <v>0</v>
      </c>
      <c r="F44" s="51">
        <f>SUBTOTAL(109,Entertainment[March])</f>
        <v>0</v>
      </c>
      <c r="G44" s="51">
        <f>SUBTOTAL(109,Entertainment[April])</f>
        <v>0</v>
      </c>
      <c r="H44" s="51">
        <f>SUBTOTAL(109,Entertainment[May])</f>
        <v>0</v>
      </c>
      <c r="I44" s="51">
        <f>SUBTOTAL(109,Entertainment[June])</f>
        <v>0</v>
      </c>
      <c r="J44" s="51">
        <f>SUBTOTAL(109,Entertainment[July])</f>
        <v>0</v>
      </c>
      <c r="K44" s="51">
        <f>SUBTOTAL(109,Entertainment[August])</f>
        <v>0</v>
      </c>
      <c r="L44" s="51">
        <f>SUBTOTAL(109,Entertainment[September])</f>
        <v>0</v>
      </c>
      <c r="M44" s="51">
        <f>SUBTOTAL(109,Entertainment[October])</f>
        <v>0</v>
      </c>
      <c r="N44" s="51">
        <f>SUBTOTAL(109,Entertainment[November])</f>
        <v>0</v>
      </c>
      <c r="O44" s="51">
        <f>SUBTOTAL(109,Entertainment[December])</f>
        <v>0</v>
      </c>
      <c r="P44" s="43">
        <f>SUBTOTAL(109,Entertainment[Year])</f>
        <v>0</v>
      </c>
      <c r="Q44" s="23"/>
    </row>
    <row r="45" spans="1:17" ht="20" customHeight="1" thickTop="1" thickBot="1" x14ac:dyDescent="0.2"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</row>
    <row r="46" spans="1:17" ht="21" customHeight="1" thickBot="1" x14ac:dyDescent="0.2">
      <c r="A46" s="26" t="s">
        <v>83</v>
      </c>
      <c r="B46" s="48"/>
      <c r="C46" s="64" t="s">
        <v>33</v>
      </c>
      <c r="D46" s="56" t="s">
        <v>59</v>
      </c>
      <c r="E46" s="56" t="s">
        <v>60</v>
      </c>
      <c r="F46" s="56" t="s">
        <v>53</v>
      </c>
      <c r="G46" s="56" t="s">
        <v>54</v>
      </c>
      <c r="H46" s="56" t="s">
        <v>55</v>
      </c>
      <c r="I46" s="56" t="s">
        <v>56</v>
      </c>
      <c r="J46" s="56" t="s">
        <v>57</v>
      </c>
      <c r="K46" s="56" t="s">
        <v>61</v>
      </c>
      <c r="L46" s="56" t="s">
        <v>62</v>
      </c>
      <c r="M46" s="56" t="s">
        <v>63</v>
      </c>
      <c r="N46" s="56" t="s">
        <v>64</v>
      </c>
      <c r="O46" s="56" t="s">
        <v>65</v>
      </c>
      <c r="P46" s="59" t="s">
        <v>58</v>
      </c>
      <c r="Q46" s="20" t="s">
        <v>66</v>
      </c>
    </row>
    <row r="47" spans="1:17" ht="16" customHeight="1" x14ac:dyDescent="0.15">
      <c r="B47" s="50"/>
      <c r="C47" s="5" t="s">
        <v>102</v>
      </c>
      <c r="D47" s="47">
        <v>0</v>
      </c>
      <c r="E47" s="47">
        <v>0</v>
      </c>
      <c r="F47" s="47">
        <v>0</v>
      </c>
      <c r="G47" s="47"/>
      <c r="H47" s="47"/>
      <c r="I47" s="47"/>
      <c r="J47" s="47"/>
      <c r="K47" s="47"/>
      <c r="L47" s="47"/>
      <c r="M47" s="47"/>
      <c r="N47" s="47"/>
      <c r="O47" s="47"/>
      <c r="P47" s="2">
        <f>SUM(Health[[#This Row],[January]:[December]])</f>
        <v>0</v>
      </c>
      <c r="Q47" s="2"/>
    </row>
    <row r="48" spans="1:17" ht="16" customHeight="1" x14ac:dyDescent="0.15">
      <c r="B48" s="50"/>
      <c r="C48" s="5" t="s">
        <v>4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2">
        <f>SUM(Health[[#This Row],[January]:[December]])</f>
        <v>0</v>
      </c>
      <c r="Q48" s="10"/>
    </row>
    <row r="49" spans="1:17" ht="16" customHeight="1" x14ac:dyDescent="0.15">
      <c r="B49" s="50"/>
      <c r="C49" s="5" t="s">
        <v>8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2">
        <v>0</v>
      </c>
      <c r="Q49" s="2"/>
    </row>
    <row r="50" spans="1:17" ht="16" customHeight="1" x14ac:dyDescent="0.15">
      <c r="A50" s="28"/>
      <c r="B50" s="48"/>
      <c r="C50" s="16" t="s">
        <v>9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2">
        <f>SUM(Health[[#This Row],[January]:[December]])</f>
        <v>0</v>
      </c>
      <c r="Q50" s="10"/>
    </row>
    <row r="51" spans="1:17" ht="16" customHeight="1" x14ac:dyDescent="0.15">
      <c r="B51" s="50"/>
      <c r="C51" s="16" t="s">
        <v>10</v>
      </c>
      <c r="D51" s="47">
        <v>0</v>
      </c>
      <c r="E51" s="47"/>
      <c r="F51" s="47">
        <v>0</v>
      </c>
      <c r="G51" s="47"/>
      <c r="H51" s="47">
        <v>0</v>
      </c>
      <c r="I51" s="47"/>
      <c r="J51" s="47">
        <v>0</v>
      </c>
      <c r="K51" s="47"/>
      <c r="L51" s="47">
        <v>0</v>
      </c>
      <c r="M51" s="47"/>
      <c r="N51" s="47">
        <v>0</v>
      </c>
      <c r="O51" s="47"/>
      <c r="P51" s="2">
        <f>SUM(Health[[#This Row],[January]:[December]])</f>
        <v>0</v>
      </c>
      <c r="Q51" s="2"/>
    </row>
    <row r="52" spans="1:17" ht="16" customHeight="1" x14ac:dyDescent="0.15">
      <c r="B52" s="50"/>
      <c r="C52" s="5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2">
        <f>SUM(Health[[#This Row],[January]:[December]])</f>
        <v>0</v>
      </c>
      <c r="Q52" s="10"/>
    </row>
    <row r="53" spans="1:17" ht="16" customHeight="1" thickBot="1" x14ac:dyDescent="0.2">
      <c r="B53" s="50"/>
      <c r="C53" s="5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2">
        <f>SUM(Health[[#This Row],[January]:[December]])</f>
        <v>0</v>
      </c>
      <c r="Q53" s="2"/>
    </row>
    <row r="54" spans="1:17" ht="21" customHeight="1" thickBot="1" x14ac:dyDescent="0.2">
      <c r="B54" s="66"/>
      <c r="C54" s="72" t="s">
        <v>26</v>
      </c>
      <c r="D54" s="51">
        <f>SUBTOTAL(109,Health[January])</f>
        <v>0</v>
      </c>
      <c r="E54" s="51">
        <f>SUBTOTAL(109,Health[February])</f>
        <v>0</v>
      </c>
      <c r="F54" s="51">
        <f>SUBTOTAL(109,Health[March])</f>
        <v>0</v>
      </c>
      <c r="G54" s="51">
        <f>SUBTOTAL(109,Health[April])</f>
        <v>0</v>
      </c>
      <c r="H54" s="51">
        <f>SUBTOTAL(109,Health[May])</f>
        <v>0</v>
      </c>
      <c r="I54" s="51">
        <f>SUBTOTAL(109,Health[June])</f>
        <v>0</v>
      </c>
      <c r="J54" s="51">
        <f>SUBTOTAL(109,Health[July])</f>
        <v>0</v>
      </c>
      <c r="K54" s="51">
        <f>SUBTOTAL(109,Health[August])</f>
        <v>0</v>
      </c>
      <c r="L54" s="51">
        <f>SUBTOTAL(109,Health[September])</f>
        <v>0</v>
      </c>
      <c r="M54" s="51">
        <f>SUBTOTAL(109,Health[October])</f>
        <v>0</v>
      </c>
      <c r="N54" s="51">
        <f>SUBTOTAL(109,Health[November])</f>
        <v>0</v>
      </c>
      <c r="O54" s="51">
        <f>SUBTOTAL(109,Health[December])</f>
        <v>0</v>
      </c>
      <c r="P54" s="43">
        <f>SUBTOTAL(109,Health[Year])</f>
        <v>0</v>
      </c>
      <c r="Q54" s="23"/>
    </row>
    <row r="55" spans="1:17" ht="20" customHeight="1" thickTop="1" thickBot="1" x14ac:dyDescent="0.2"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</row>
    <row r="56" spans="1:17" ht="21" customHeight="1" thickBot="1" x14ac:dyDescent="0.2">
      <c r="A56" s="26" t="s">
        <v>84</v>
      </c>
      <c r="B56" s="48"/>
      <c r="C56" s="64" t="s">
        <v>98</v>
      </c>
      <c r="D56" s="56" t="s">
        <v>59</v>
      </c>
      <c r="E56" s="56" t="s">
        <v>60</v>
      </c>
      <c r="F56" s="56" t="s">
        <v>53</v>
      </c>
      <c r="G56" s="56" t="s">
        <v>54</v>
      </c>
      <c r="H56" s="56" t="s">
        <v>55</v>
      </c>
      <c r="I56" s="56" t="s">
        <v>56</v>
      </c>
      <c r="J56" s="56" t="s">
        <v>57</v>
      </c>
      <c r="K56" s="56" t="s">
        <v>61</v>
      </c>
      <c r="L56" s="56" t="s">
        <v>62</v>
      </c>
      <c r="M56" s="56" t="s">
        <v>63</v>
      </c>
      <c r="N56" s="56" t="s">
        <v>64</v>
      </c>
      <c r="O56" s="56" t="s">
        <v>65</v>
      </c>
      <c r="P56" s="59" t="s">
        <v>58</v>
      </c>
      <c r="Q56" s="20" t="s">
        <v>66</v>
      </c>
    </row>
    <row r="57" spans="1:17" ht="16" customHeight="1" x14ac:dyDescent="0.15">
      <c r="B57" s="49"/>
      <c r="C57" s="5" t="s">
        <v>11</v>
      </c>
      <c r="D57" s="47"/>
      <c r="E57" s="47"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2">
        <f>SUM(Vacations[[#This Row],[January]:[December]])</f>
        <v>0</v>
      </c>
      <c r="Q57" s="10"/>
    </row>
    <row r="58" spans="1:17" ht="16" customHeight="1" x14ac:dyDescent="0.15">
      <c r="B58" s="48"/>
      <c r="C58" s="17" t="s">
        <v>12</v>
      </c>
      <c r="D58" s="47"/>
      <c r="E58" s="47"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2">
        <f>SUM(Vacations[[#This Row],[January]:[December]])</f>
        <v>0</v>
      </c>
      <c r="Q58" s="2"/>
    </row>
    <row r="59" spans="1:17" ht="16" customHeight="1" x14ac:dyDescent="0.15">
      <c r="B59" s="49"/>
      <c r="C59" s="5" t="s">
        <v>13</v>
      </c>
      <c r="D59" s="47"/>
      <c r="E59" s="47">
        <v>0</v>
      </c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2">
        <f>SUM(Vacations[[#This Row],[January]:[December]])</f>
        <v>0</v>
      </c>
      <c r="Q59" s="10"/>
    </row>
    <row r="60" spans="1:17" ht="16" customHeight="1" x14ac:dyDescent="0.15">
      <c r="B60" s="49"/>
      <c r="C60" s="5" t="s">
        <v>99</v>
      </c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2">
        <f>SUM(Vacations[[#This Row],[January]:[December]])</f>
        <v>0</v>
      </c>
      <c r="Q60" s="2"/>
    </row>
    <row r="61" spans="1:17" ht="16" customHeight="1" x14ac:dyDescent="0.15">
      <c r="B61" s="49"/>
      <c r="C61" s="5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2">
        <f>SUM(Vacations[[#This Row],[January]:[December]])</f>
        <v>0</v>
      </c>
      <c r="Q61" s="10"/>
    </row>
    <row r="62" spans="1:17" ht="16" customHeight="1" thickBot="1" x14ac:dyDescent="0.2">
      <c r="B62" s="49"/>
      <c r="C62" s="5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2">
        <f>SUM(Vacations[[#This Row],[January]:[December]])</f>
        <v>0</v>
      </c>
      <c r="Q62" s="2"/>
    </row>
    <row r="63" spans="1:17" ht="21" customHeight="1" thickBot="1" x14ac:dyDescent="0.2">
      <c r="B63" s="66"/>
      <c r="C63" s="72" t="s">
        <v>26</v>
      </c>
      <c r="D63" s="51">
        <f>SUBTOTAL(109,Vacations[January])</f>
        <v>0</v>
      </c>
      <c r="E63" s="51">
        <f>SUBTOTAL(109,Vacations[February])</f>
        <v>0</v>
      </c>
      <c r="F63" s="51">
        <f>SUBTOTAL(109,Vacations[March])</f>
        <v>0</v>
      </c>
      <c r="G63" s="51">
        <f>SUBTOTAL(109,Vacations[April])</f>
        <v>0</v>
      </c>
      <c r="H63" s="51">
        <f>SUBTOTAL(109,Vacations[May])</f>
        <v>0</v>
      </c>
      <c r="I63" s="51">
        <f>SUBTOTAL(109,Vacations[June])</f>
        <v>0</v>
      </c>
      <c r="J63" s="51">
        <f>SUBTOTAL(109,Vacations[July])</f>
        <v>0</v>
      </c>
      <c r="K63" s="51">
        <f>SUBTOTAL(109,Vacations[August])</f>
        <v>0</v>
      </c>
      <c r="L63" s="51">
        <f>SUBTOTAL(109,Vacations[September])</f>
        <v>0</v>
      </c>
      <c r="M63" s="51">
        <f>SUBTOTAL(109,Vacations[October])</f>
        <v>0</v>
      </c>
      <c r="N63" s="51">
        <f>SUBTOTAL(109,Vacations[November])</f>
        <v>0</v>
      </c>
      <c r="O63" s="51">
        <f>SUBTOTAL(109,Vacations[December])</f>
        <v>0</v>
      </c>
      <c r="P63" s="43">
        <f>SUBTOTAL(109,Vacations[Year])</f>
        <v>0</v>
      </c>
      <c r="Q63" s="23"/>
    </row>
    <row r="64" spans="1:17" ht="20" customHeight="1" thickTop="1" thickBot="1" x14ac:dyDescent="0.2"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</row>
    <row r="65" spans="1:17" ht="21" customHeight="1" thickBot="1" x14ac:dyDescent="0.2">
      <c r="A65" s="26" t="s">
        <v>85</v>
      </c>
      <c r="B65" s="48"/>
      <c r="C65" s="69" t="s">
        <v>100</v>
      </c>
      <c r="D65" s="56" t="s">
        <v>59</v>
      </c>
      <c r="E65" s="56" t="s">
        <v>60</v>
      </c>
      <c r="F65" s="56" t="s">
        <v>53</v>
      </c>
      <c r="G65" s="56" t="s">
        <v>54</v>
      </c>
      <c r="H65" s="56" t="s">
        <v>55</v>
      </c>
      <c r="I65" s="56" t="s">
        <v>56</v>
      </c>
      <c r="J65" s="56" t="s">
        <v>57</v>
      </c>
      <c r="K65" s="56" t="s">
        <v>61</v>
      </c>
      <c r="L65" s="56" t="s">
        <v>62</v>
      </c>
      <c r="M65" s="56" t="s">
        <v>63</v>
      </c>
      <c r="N65" s="56" t="s">
        <v>64</v>
      </c>
      <c r="O65" s="56" t="s">
        <v>65</v>
      </c>
      <c r="P65" s="76" t="s">
        <v>58</v>
      </c>
      <c r="Q65" s="21" t="s">
        <v>66</v>
      </c>
    </row>
    <row r="66" spans="1:17" ht="16" customHeight="1" x14ac:dyDescent="0.15">
      <c r="B66" s="49"/>
      <c r="C66" s="5" t="s">
        <v>100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v>0</v>
      </c>
      <c r="P66" s="2">
        <f>SUM(Recreation[[#This Row],[January]:[December]])</f>
        <v>0</v>
      </c>
      <c r="Q66" s="10"/>
    </row>
    <row r="67" spans="1:17" ht="16" customHeight="1" x14ac:dyDescent="0.15">
      <c r="B67" s="49"/>
      <c r="C67" s="5" t="s">
        <v>114</v>
      </c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2">
        <f>SUM(Recreation[[#This Row],[January]:[December]])</f>
        <v>0</v>
      </c>
      <c r="Q67" s="2"/>
    </row>
    <row r="68" spans="1:17" ht="16" customHeight="1" x14ac:dyDescent="0.15">
      <c r="B68" s="49"/>
      <c r="C68" s="5" t="s">
        <v>101</v>
      </c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2">
        <f>SUM(Recreation[[#This Row],[January]:[December]])</f>
        <v>0</v>
      </c>
      <c r="Q68" s="10"/>
    </row>
    <row r="69" spans="1:17" ht="16" customHeight="1" thickBot="1" x14ac:dyDescent="0.2">
      <c r="B69" s="49"/>
      <c r="C69" s="5"/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2">
        <f>SUM(Recreation[[#This Row],[January]:[December]])</f>
        <v>0</v>
      </c>
      <c r="Q69" s="2"/>
    </row>
    <row r="70" spans="1:17" ht="21" customHeight="1" thickBot="1" x14ac:dyDescent="0.2">
      <c r="B70" s="66"/>
      <c r="C70" s="72" t="s">
        <v>26</v>
      </c>
      <c r="D70" s="51">
        <f>SUBTOTAL(109,Recreation[January])</f>
        <v>0</v>
      </c>
      <c r="E70" s="51">
        <f>SUBTOTAL(109,Recreation[February])</f>
        <v>0</v>
      </c>
      <c r="F70" s="51">
        <f>SUBTOTAL(109,Recreation[March])</f>
        <v>0</v>
      </c>
      <c r="G70" s="51">
        <f>SUBTOTAL(109,Recreation[April])</f>
        <v>0</v>
      </c>
      <c r="H70" s="51">
        <f>SUBTOTAL(109,Recreation[May])</f>
        <v>0</v>
      </c>
      <c r="I70" s="51">
        <f>SUBTOTAL(109,Recreation[June])</f>
        <v>0</v>
      </c>
      <c r="J70" s="51">
        <f>SUBTOTAL(109,Recreation[July])</f>
        <v>0</v>
      </c>
      <c r="K70" s="51">
        <f>SUBTOTAL(109,Recreation[August])</f>
        <v>0</v>
      </c>
      <c r="L70" s="51">
        <f>SUBTOTAL(109,Recreation[September])</f>
        <v>0</v>
      </c>
      <c r="M70" s="51">
        <f>SUBTOTAL(109,Recreation[October])</f>
        <v>0</v>
      </c>
      <c r="N70" s="51">
        <f>SUBTOTAL(109,Recreation[November])</f>
        <v>0</v>
      </c>
      <c r="O70" s="51">
        <f>SUBTOTAL(109,Recreation[December])</f>
        <v>0</v>
      </c>
      <c r="P70" s="43">
        <f>SUBTOTAL(109,Recreation[Year])</f>
        <v>0</v>
      </c>
      <c r="Q70" s="23"/>
    </row>
    <row r="71" spans="1:17" ht="20" customHeight="1" thickTop="1" thickBot="1" x14ac:dyDescent="0.2"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</row>
    <row r="72" spans="1:17" ht="21" customHeight="1" thickBot="1" x14ac:dyDescent="0.2">
      <c r="A72" s="26" t="s">
        <v>86</v>
      </c>
      <c r="B72" s="48"/>
      <c r="C72" s="69" t="s">
        <v>34</v>
      </c>
      <c r="D72" s="56" t="s">
        <v>59</v>
      </c>
      <c r="E72" s="56" t="s">
        <v>60</v>
      </c>
      <c r="F72" s="56" t="s">
        <v>53</v>
      </c>
      <c r="G72" s="56" t="s">
        <v>54</v>
      </c>
      <c r="H72" s="56" t="s">
        <v>55</v>
      </c>
      <c r="I72" s="56" t="s">
        <v>56</v>
      </c>
      <c r="J72" s="56" t="s">
        <v>57</v>
      </c>
      <c r="K72" s="56" t="s">
        <v>61</v>
      </c>
      <c r="L72" s="56" t="s">
        <v>62</v>
      </c>
      <c r="M72" s="56" t="s">
        <v>63</v>
      </c>
      <c r="N72" s="56" t="s">
        <v>64</v>
      </c>
      <c r="O72" s="56" t="s">
        <v>65</v>
      </c>
      <c r="P72" s="59" t="s">
        <v>58</v>
      </c>
      <c r="Q72" s="21" t="s">
        <v>66</v>
      </c>
    </row>
    <row r="73" spans="1:17" ht="16" customHeight="1" x14ac:dyDescent="0.15">
      <c r="B73" s="48"/>
      <c r="C73" s="16" t="s">
        <v>111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2">
        <f>SUM(DuesAndSubscription[[#This Row],[January]:[December]])</f>
        <v>0</v>
      </c>
      <c r="Q73" s="2"/>
    </row>
    <row r="74" spans="1:17" ht="16" customHeight="1" x14ac:dyDescent="0.15">
      <c r="B74" s="50"/>
      <c r="C74" s="5" t="s">
        <v>112</v>
      </c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2">
        <f>SUM(DuesAndSubscription[[#This Row],[January]:[December]])</f>
        <v>0</v>
      </c>
      <c r="Q74" s="10"/>
    </row>
    <row r="75" spans="1:17" ht="16" customHeight="1" x14ac:dyDescent="0.15">
      <c r="B75" s="50"/>
      <c r="C75" s="5" t="s">
        <v>116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2">
        <f>SUM(DuesAndSubscription[[#This Row],[January]:[December]])</f>
        <v>0</v>
      </c>
      <c r="Q75" s="2"/>
    </row>
    <row r="76" spans="1:17" ht="16" customHeight="1" x14ac:dyDescent="0.15">
      <c r="B76" s="50"/>
      <c r="C76" s="5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2">
        <f>SUM(DuesAndSubscription[[#This Row],[January]:[December]])</f>
        <v>0</v>
      </c>
      <c r="Q76" s="10"/>
    </row>
    <row r="77" spans="1:17" ht="16" customHeight="1" x14ac:dyDescent="0.15">
      <c r="B77" s="50"/>
      <c r="C77" s="5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2">
        <f>SUM(DuesAndSubscription[[#This Row],[January]:[December]])</f>
        <v>0</v>
      </c>
      <c r="Q77" s="2"/>
    </row>
    <row r="78" spans="1:17" ht="16" customHeight="1" x14ac:dyDescent="0.15">
      <c r="B78" s="50"/>
      <c r="C78" s="5"/>
      <c r="D78" s="47">
        <v>0</v>
      </c>
      <c r="E78" s="47">
        <v>0</v>
      </c>
      <c r="F78" s="47">
        <v>0</v>
      </c>
      <c r="G78" s="47"/>
      <c r="H78" s="47"/>
      <c r="I78" s="47"/>
      <c r="J78" s="47"/>
      <c r="K78" s="47"/>
      <c r="L78" s="47"/>
      <c r="M78" s="47"/>
      <c r="N78" s="47"/>
      <c r="O78" s="47"/>
      <c r="P78" s="2">
        <f>SUM(DuesAndSubscription[[#This Row],[January]:[December]])</f>
        <v>0</v>
      </c>
      <c r="Q78" s="10"/>
    </row>
    <row r="79" spans="1:17" ht="16" customHeight="1" thickBot="1" x14ac:dyDescent="0.2">
      <c r="B79" s="50"/>
      <c r="C79" s="5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2">
        <f>SUM(DuesAndSubscription[[#This Row],[January]:[December]])</f>
        <v>0</v>
      </c>
      <c r="Q79" s="2"/>
    </row>
    <row r="80" spans="1:17" ht="21" customHeight="1" thickBot="1" x14ac:dyDescent="0.2">
      <c r="B80" s="66"/>
      <c r="C80" s="72" t="s">
        <v>26</v>
      </c>
      <c r="D80" s="51">
        <f>SUBTOTAL(109,DuesAndSubscription[January])</f>
        <v>0</v>
      </c>
      <c r="E80" s="51">
        <f>SUBTOTAL(109,DuesAndSubscription[February])</f>
        <v>0</v>
      </c>
      <c r="F80" s="51">
        <f>SUBTOTAL(109,DuesAndSubscription[March])</f>
        <v>0</v>
      </c>
      <c r="G80" s="51">
        <f>SUBTOTAL(109,DuesAndSubscription[April])</f>
        <v>0</v>
      </c>
      <c r="H80" s="51">
        <f>SUBTOTAL(109,DuesAndSubscription[May])</f>
        <v>0</v>
      </c>
      <c r="I80" s="51">
        <f>SUBTOTAL(109,DuesAndSubscription[June])</f>
        <v>0</v>
      </c>
      <c r="J80" s="51">
        <f>SUBTOTAL(109,DuesAndSubscription[July])</f>
        <v>0</v>
      </c>
      <c r="K80" s="51">
        <f>SUBTOTAL(109,DuesAndSubscription[August])</f>
        <v>0</v>
      </c>
      <c r="L80" s="51">
        <f>SUBTOTAL(109,DuesAndSubscription[September])</f>
        <v>0</v>
      </c>
      <c r="M80" s="51">
        <f>SUBTOTAL(109,DuesAndSubscription[October])</f>
        <v>0</v>
      </c>
      <c r="N80" s="51">
        <f>SUBTOTAL(109,DuesAndSubscription[November])</f>
        <v>0</v>
      </c>
      <c r="O80" s="51">
        <f>SUBTOTAL(109,DuesAndSubscription[December])</f>
        <v>0</v>
      </c>
      <c r="P80" s="43">
        <f>SUBTOTAL(109,DuesAndSubscription[Year])</f>
        <v>0</v>
      </c>
      <c r="Q80" s="23"/>
    </row>
    <row r="81" spans="1:17" ht="20" customHeight="1" thickTop="1" thickBot="1" x14ac:dyDescent="0.2"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</row>
    <row r="82" spans="1:17" ht="21" customHeight="1" thickBot="1" x14ac:dyDescent="0.2">
      <c r="A82" s="26" t="s">
        <v>87</v>
      </c>
      <c r="B82" s="48"/>
      <c r="C82" s="69" t="s">
        <v>35</v>
      </c>
      <c r="D82" s="56" t="s">
        <v>59</v>
      </c>
      <c r="E82" s="56" t="s">
        <v>60</v>
      </c>
      <c r="F82" s="56" t="s">
        <v>53</v>
      </c>
      <c r="G82" s="56" t="s">
        <v>54</v>
      </c>
      <c r="H82" s="56" t="s">
        <v>55</v>
      </c>
      <c r="I82" s="56" t="s">
        <v>56</v>
      </c>
      <c r="J82" s="56" t="s">
        <v>57</v>
      </c>
      <c r="K82" s="56" t="s">
        <v>61</v>
      </c>
      <c r="L82" s="56" t="s">
        <v>62</v>
      </c>
      <c r="M82" s="56" t="s">
        <v>63</v>
      </c>
      <c r="N82" s="56" t="s">
        <v>64</v>
      </c>
      <c r="O82" s="56" t="s">
        <v>65</v>
      </c>
      <c r="P82" s="59" t="s">
        <v>58</v>
      </c>
      <c r="Q82" s="21" t="s">
        <v>66</v>
      </c>
    </row>
    <row r="83" spans="1:17" ht="16" customHeight="1" x14ac:dyDescent="0.15">
      <c r="B83" s="50"/>
      <c r="C83" s="5" t="s">
        <v>14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v>0</v>
      </c>
      <c r="P83" s="2">
        <f>SUM(Personal[[#This Row],[January]:[December]])</f>
        <v>0</v>
      </c>
      <c r="Q83" s="2"/>
    </row>
    <row r="84" spans="1:17" ht="16" customHeight="1" x14ac:dyDescent="0.15">
      <c r="B84" s="50"/>
      <c r="C84" s="5" t="s">
        <v>15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v>0</v>
      </c>
      <c r="P84" s="2">
        <f>SUM(Personal[[#This Row],[January]:[December]])</f>
        <v>0</v>
      </c>
      <c r="Q84" s="10"/>
    </row>
    <row r="85" spans="1:17" ht="16" customHeight="1" x14ac:dyDescent="0.15">
      <c r="B85" s="50"/>
      <c r="C85" s="5" t="s">
        <v>16</v>
      </c>
      <c r="D85" s="47">
        <v>0</v>
      </c>
      <c r="E85" s="47">
        <v>0</v>
      </c>
      <c r="F85" s="47">
        <v>0</v>
      </c>
      <c r="G85" s="47"/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/>
      <c r="P85" s="2">
        <f>SUM(Personal[[#This Row],[January]:[December]])</f>
        <v>0</v>
      </c>
      <c r="Q85" s="2"/>
    </row>
    <row r="86" spans="1:17" ht="16" customHeight="1" x14ac:dyDescent="0.15">
      <c r="B86" s="50"/>
      <c r="C86" s="5" t="s">
        <v>17</v>
      </c>
      <c r="D86" s="47">
        <v>0</v>
      </c>
      <c r="E86" s="47"/>
      <c r="F86" s="47"/>
      <c r="G86" s="47">
        <v>0</v>
      </c>
      <c r="H86" s="47"/>
      <c r="I86" s="47"/>
      <c r="J86" s="47"/>
      <c r="K86" s="47">
        <v>0</v>
      </c>
      <c r="L86" s="47"/>
      <c r="M86" s="47"/>
      <c r="N86" s="47">
        <v>0</v>
      </c>
      <c r="O86" s="47"/>
      <c r="P86" s="2">
        <f>SUM(Personal[[#This Row],[January]:[December]])</f>
        <v>0</v>
      </c>
      <c r="Q86" s="10"/>
    </row>
    <row r="87" spans="1:17" ht="16" customHeight="1" thickBot="1" x14ac:dyDescent="0.2">
      <c r="B87" s="50"/>
      <c r="C87" s="5" t="s">
        <v>18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2">
        <f>SUM(Personal[[#This Row],[January]:[December]])</f>
        <v>0</v>
      </c>
      <c r="Q87" s="2"/>
    </row>
    <row r="88" spans="1:17" ht="21" customHeight="1" thickBot="1" x14ac:dyDescent="0.2">
      <c r="B88" s="66"/>
      <c r="C88" s="72" t="s">
        <v>26</v>
      </c>
      <c r="D88" s="51">
        <f>SUBTOTAL(109,Personal[January])</f>
        <v>0</v>
      </c>
      <c r="E88" s="51">
        <f>SUBTOTAL(109,Personal[February])</f>
        <v>0</v>
      </c>
      <c r="F88" s="51">
        <f>SUBTOTAL(109,Personal[March])</f>
        <v>0</v>
      </c>
      <c r="G88" s="51">
        <f>SUBTOTAL(109,Personal[April])</f>
        <v>0</v>
      </c>
      <c r="H88" s="51">
        <f>SUBTOTAL(109,Personal[May])</f>
        <v>0</v>
      </c>
      <c r="I88" s="51">
        <f>SUBTOTAL(109,Personal[June])</f>
        <v>0</v>
      </c>
      <c r="J88" s="51">
        <f>SUBTOTAL(109,Personal[July])</f>
        <v>0</v>
      </c>
      <c r="K88" s="51">
        <f>SUBTOTAL(109,Personal[August])</f>
        <v>0</v>
      </c>
      <c r="L88" s="51">
        <f>SUBTOTAL(109,Personal[September])</f>
        <v>0</v>
      </c>
      <c r="M88" s="51">
        <f>SUBTOTAL(109,Personal[October])</f>
        <v>0</v>
      </c>
      <c r="N88" s="51">
        <f>SUBTOTAL(109,Personal[November])</f>
        <v>0</v>
      </c>
      <c r="O88" s="51">
        <f>SUBTOTAL(109,Personal[December])</f>
        <v>0</v>
      </c>
      <c r="P88" s="43">
        <f>SUBTOTAL(109,Personal[Year])</f>
        <v>0</v>
      </c>
      <c r="Q88" s="23"/>
    </row>
    <row r="89" spans="1:17" ht="20" customHeight="1" thickTop="1" thickBot="1" x14ac:dyDescent="0.2"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</row>
    <row r="90" spans="1:17" ht="21" customHeight="1" thickBot="1" x14ac:dyDescent="0.2">
      <c r="A90" s="26" t="s">
        <v>88</v>
      </c>
      <c r="B90" s="48"/>
      <c r="C90" s="69" t="s">
        <v>36</v>
      </c>
      <c r="D90" s="56" t="s">
        <v>59</v>
      </c>
      <c r="E90" s="56" t="s">
        <v>60</v>
      </c>
      <c r="F90" s="56" t="s">
        <v>53</v>
      </c>
      <c r="G90" s="56" t="s">
        <v>54</v>
      </c>
      <c r="H90" s="56" t="s">
        <v>55</v>
      </c>
      <c r="I90" s="56" t="s">
        <v>56</v>
      </c>
      <c r="J90" s="56" t="s">
        <v>57</v>
      </c>
      <c r="K90" s="56" t="s">
        <v>61</v>
      </c>
      <c r="L90" s="56" t="s">
        <v>62</v>
      </c>
      <c r="M90" s="56" t="s">
        <v>63</v>
      </c>
      <c r="N90" s="56" t="s">
        <v>64</v>
      </c>
      <c r="O90" s="56" t="s">
        <v>65</v>
      </c>
      <c r="P90" s="59" t="s">
        <v>58</v>
      </c>
      <c r="Q90" s="21" t="s">
        <v>66</v>
      </c>
    </row>
    <row r="91" spans="1:17" ht="16" customHeight="1" x14ac:dyDescent="0.15">
      <c r="B91" s="49"/>
      <c r="C91" s="5" t="s">
        <v>19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2">
        <f>SUM(Financial[[#This Row],[January]:[December]])</f>
        <v>0</v>
      </c>
      <c r="Q91" s="2"/>
    </row>
    <row r="92" spans="1:17" ht="16" customHeight="1" x14ac:dyDescent="0.15">
      <c r="B92" s="49"/>
      <c r="C92" s="5" t="s">
        <v>113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0</v>
      </c>
      <c r="P92" s="2">
        <f>SUM(Financial[[#This Row],[January]:[December]])</f>
        <v>0</v>
      </c>
      <c r="Q92" s="10"/>
    </row>
    <row r="93" spans="1:17" ht="16" customHeight="1" x14ac:dyDescent="0.15">
      <c r="B93" s="49"/>
      <c r="C93" s="5" t="s">
        <v>20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v>0</v>
      </c>
      <c r="P93" s="2">
        <f>SUM(Financial[[#This Row],[January]:[December]])</f>
        <v>0</v>
      </c>
      <c r="Q93" s="2"/>
    </row>
    <row r="94" spans="1:17" ht="16" customHeight="1" x14ac:dyDescent="0.15">
      <c r="B94" s="49"/>
      <c r="C94" s="5" t="s">
        <v>21</v>
      </c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2">
        <f>SUM(Financial[[#This Row],[January]:[December]])</f>
        <v>0</v>
      </c>
      <c r="Q94" s="10"/>
    </row>
    <row r="95" spans="1:17" ht="16" customHeight="1" thickBot="1" x14ac:dyDescent="0.2">
      <c r="B95" s="66"/>
      <c r="C95" s="71" t="s">
        <v>22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v>0</v>
      </c>
      <c r="P95" s="2">
        <f>SUM(Financial[[#This Row],[January]:[December]])</f>
        <v>0</v>
      </c>
      <c r="Q95" s="2"/>
    </row>
    <row r="96" spans="1:17" ht="21" customHeight="1" thickBot="1" x14ac:dyDescent="0.2">
      <c r="B96" s="66"/>
      <c r="C96" s="72" t="s">
        <v>26</v>
      </c>
      <c r="D96" s="57">
        <f>SUBTOTAL(109,Financial[January])</f>
        <v>0</v>
      </c>
      <c r="E96" s="57">
        <f>SUBTOTAL(109,Financial[February])</f>
        <v>0</v>
      </c>
      <c r="F96" s="57">
        <f>SUBTOTAL(109,Financial[March])</f>
        <v>0</v>
      </c>
      <c r="G96" s="57">
        <f>SUBTOTAL(109,Financial[April])</f>
        <v>0</v>
      </c>
      <c r="H96" s="57">
        <f>SUBTOTAL(109,Financial[May])</f>
        <v>0</v>
      </c>
      <c r="I96" s="57">
        <f>SUBTOTAL(109,Financial[June])</f>
        <v>0</v>
      </c>
      <c r="J96" s="57">
        <f>SUBTOTAL(109,Financial[July])</f>
        <v>0</v>
      </c>
      <c r="K96" s="57">
        <f>SUBTOTAL(109,Financial[August])</f>
        <v>0</v>
      </c>
      <c r="L96" s="57">
        <f>SUBTOTAL(109,Financial[September])</f>
        <v>0</v>
      </c>
      <c r="M96" s="57">
        <f>SUBTOTAL(109,Financial[October])</f>
        <v>0</v>
      </c>
      <c r="N96" s="57">
        <f>SUBTOTAL(109,Financial[November])</f>
        <v>0</v>
      </c>
      <c r="O96" s="57">
        <f>SUBTOTAL(109,Financial[December])</f>
        <v>0</v>
      </c>
      <c r="P96" s="43">
        <f>SUBTOTAL(109,Financial[Year])</f>
        <v>0</v>
      </c>
      <c r="Q96" s="23"/>
    </row>
    <row r="97" spans="1:17" ht="20" customHeight="1" thickTop="1" thickBot="1" x14ac:dyDescent="0.2"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</row>
    <row r="98" spans="1:17" ht="21" customHeight="1" thickBot="1" x14ac:dyDescent="0.2">
      <c r="A98" s="26" t="s">
        <v>89</v>
      </c>
      <c r="B98" s="48"/>
      <c r="C98" s="69" t="s">
        <v>37</v>
      </c>
      <c r="D98" s="56" t="s">
        <v>59</v>
      </c>
      <c r="E98" s="56" t="s">
        <v>60</v>
      </c>
      <c r="F98" s="56" t="s">
        <v>53</v>
      </c>
      <c r="G98" s="56" t="s">
        <v>54</v>
      </c>
      <c r="H98" s="56" t="s">
        <v>55</v>
      </c>
      <c r="I98" s="56" t="s">
        <v>56</v>
      </c>
      <c r="J98" s="56" t="s">
        <v>57</v>
      </c>
      <c r="K98" s="56" t="s">
        <v>61</v>
      </c>
      <c r="L98" s="56" t="s">
        <v>62</v>
      </c>
      <c r="M98" s="56" t="s">
        <v>63</v>
      </c>
      <c r="N98" s="56" t="s">
        <v>64</v>
      </c>
      <c r="O98" s="56" t="s">
        <v>65</v>
      </c>
      <c r="P98" s="59" t="s">
        <v>58</v>
      </c>
      <c r="Q98" s="21" t="s">
        <v>66</v>
      </c>
    </row>
    <row r="99" spans="1:17" ht="16" customHeight="1" x14ac:dyDescent="0.15">
      <c r="B99" s="49"/>
      <c r="C99" s="13" t="s">
        <v>23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2">
        <f>SUM(Misc[[#This Row],[January]:[December]])</f>
        <v>0</v>
      </c>
      <c r="Q99" s="2"/>
    </row>
    <row r="100" spans="1:17" ht="16" customHeight="1" x14ac:dyDescent="0.15">
      <c r="B100" s="49"/>
      <c r="C100" s="13" t="s">
        <v>23</v>
      </c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2">
        <f>SUM(Misc[[#This Row],[January]:[December]])</f>
        <v>0</v>
      </c>
      <c r="Q100" s="10"/>
    </row>
    <row r="101" spans="1:17" ht="16" customHeight="1" x14ac:dyDescent="0.15">
      <c r="B101" s="49"/>
      <c r="C101" s="13" t="s">
        <v>23</v>
      </c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2">
        <f>SUM(Misc[[#This Row],[January]:[December]])</f>
        <v>0</v>
      </c>
      <c r="Q101" s="2"/>
    </row>
    <row r="102" spans="1:17" ht="16" customHeight="1" x14ac:dyDescent="0.15">
      <c r="B102" s="49"/>
      <c r="C102" s="13" t="s">
        <v>23</v>
      </c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2">
        <f>SUM(Misc[[#This Row],[January]:[December]])</f>
        <v>0</v>
      </c>
      <c r="Q102" s="10"/>
    </row>
    <row r="103" spans="1:17" ht="16" customHeight="1" thickBot="1" x14ac:dyDescent="0.2">
      <c r="B103" s="49"/>
      <c r="C103" s="13" t="s">
        <v>23</v>
      </c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2">
        <f>SUM(Misc[[#This Row],[January]:[December]])</f>
        <v>0</v>
      </c>
      <c r="Q103" s="2"/>
    </row>
    <row r="104" spans="1:17" ht="21" customHeight="1" thickBot="1" x14ac:dyDescent="0.2">
      <c r="B104" s="48"/>
      <c r="C104" s="72" t="s">
        <v>26</v>
      </c>
      <c r="D104" s="51">
        <f>SUBTOTAL(109,Misc[January])</f>
        <v>0</v>
      </c>
      <c r="E104" s="51">
        <f>SUBTOTAL(109,Misc[February])</f>
        <v>0</v>
      </c>
      <c r="F104" s="51">
        <f>SUBTOTAL(109,Misc[March])</f>
        <v>0</v>
      </c>
      <c r="G104" s="51">
        <f>SUBTOTAL(109,Misc[April])</f>
        <v>0</v>
      </c>
      <c r="H104" s="51">
        <f>SUBTOTAL(109,Misc[May])</f>
        <v>0</v>
      </c>
      <c r="I104" s="51">
        <f>SUBTOTAL(109,Misc[June])</f>
        <v>0</v>
      </c>
      <c r="J104" s="51">
        <f>SUBTOTAL(109,Misc[July])</f>
        <v>0</v>
      </c>
      <c r="K104" s="51">
        <f>SUBTOTAL(109,Misc[August])</f>
        <v>0</v>
      </c>
      <c r="L104" s="51">
        <f>SUBTOTAL(109,Misc[September])</f>
        <v>0</v>
      </c>
      <c r="M104" s="51">
        <f>SUBTOTAL(109,Misc[October])</f>
        <v>0</v>
      </c>
      <c r="N104" s="51">
        <f>SUBTOTAL(109,Misc[November])</f>
        <v>0</v>
      </c>
      <c r="O104" s="51">
        <f>SUBTOTAL(109,Misc[December])</f>
        <v>0</v>
      </c>
      <c r="P104" s="43">
        <f>SUBTOTAL(109,Misc[Year])</f>
        <v>0</v>
      </c>
      <c r="Q104" s="23"/>
    </row>
    <row r="105" spans="1:17" ht="20" customHeight="1" thickTop="1" thickBot="1" x14ac:dyDescent="0.2"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</row>
    <row r="106" spans="1:17" ht="21" customHeight="1" x14ac:dyDescent="0.15">
      <c r="A106" s="26" t="s">
        <v>90</v>
      </c>
      <c r="B106" s="48"/>
      <c r="C106" s="30" t="s">
        <v>38</v>
      </c>
      <c r="D106" s="70" t="s">
        <v>39</v>
      </c>
      <c r="E106" s="70" t="s">
        <v>40</v>
      </c>
      <c r="F106" s="70" t="s">
        <v>42</v>
      </c>
      <c r="G106" s="70" t="s">
        <v>43</v>
      </c>
      <c r="H106" s="70" t="s">
        <v>41</v>
      </c>
      <c r="I106" s="70" t="s">
        <v>44</v>
      </c>
      <c r="J106" s="70" t="s">
        <v>45</v>
      </c>
      <c r="K106" s="70" t="s">
        <v>46</v>
      </c>
      <c r="L106" s="70" t="s">
        <v>47</v>
      </c>
      <c r="M106" s="70" t="s">
        <v>48</v>
      </c>
      <c r="N106" s="70" t="s">
        <v>49</v>
      </c>
      <c r="O106" s="70" t="s">
        <v>50</v>
      </c>
      <c r="P106" s="31" t="s">
        <v>51</v>
      </c>
      <c r="Q106" s="32" t="s">
        <v>91</v>
      </c>
    </row>
    <row r="107" spans="1:17" ht="16" customHeight="1" x14ac:dyDescent="0.15">
      <c r="B107" s="48"/>
      <c r="C107" s="33" t="s">
        <v>24</v>
      </c>
      <c r="D107" s="34">
        <f>SUM(Misc[[#Totals],[January]],Financial[[#Totals],[January]],Personal[[#Totals],[January]],DuesAndSubscription[[#Totals],[January]],Recreation[[#Totals],[January]],Vacations[[#Totals],[January]],Health[[#Totals],[January]],Entertainment[[#Totals],[January]],Transportation[[#Totals],[January]],Daily[[#Totals],[January]],Home[[#Totals],[Column1]])</f>
        <v>0</v>
      </c>
      <c r="E107" s="34">
        <f>SUM(Misc[[#Totals],[February]],Financial[[#Totals],[February]],Personal[[#Totals],[February]],DuesAndSubscription[[#Totals],[February]],Recreation[[#Totals],[February]],Vacations[[#Totals],[February]],Health[[#Totals],[February]],Entertainment[[#Totals],[February]],Transportation[[#Totals],[February]],Daily[[#Totals],[February]],Home[[#Totals],[February]])</f>
        <v>0</v>
      </c>
      <c r="F107" s="34">
        <f>SUM(Misc[[#Totals],[March]],Financial[[#Totals],[March]],Personal[[#Totals],[March]],DuesAndSubscription[[#Totals],[March]],Recreation[[#Totals],[March]],Vacations[[#Totals],[March]],Health[[#Totals],[March]],Entertainment[[#Totals],[March]],Transportation[[#Totals],[March]],Daily[[#Totals],[March]],Home[[#Totals],[March]])</f>
        <v>0</v>
      </c>
      <c r="G107" s="34">
        <f>SUM(Misc[[#Totals],[April]],Financial[[#Totals],[April]],Personal[[#Totals],[April]],DuesAndSubscription[[#Totals],[April]],Recreation[[#Totals],[April]],Vacations[[#Totals],[April]],Health[[#Totals],[April]],Entertainment[[#Totals],[April]],Transportation[[#Totals],[April]],Daily[[#Totals],[April]],Home[[#Totals],[April]])</f>
        <v>0</v>
      </c>
      <c r="H107" s="34">
        <f>SUM(Misc[[#Totals],[May]],Financial[[#Totals],[May]],Personal[[#Totals],[May]],DuesAndSubscription[[#Totals],[May]],Recreation[[#Totals],[May]],Vacations[[#Totals],[May]],Health[[#Totals],[May]],Entertainment[[#Totals],[May]],Transportation[[#Totals],[May]],Daily[[#Totals],[May]],Home[[#Totals],[May]])</f>
        <v>0</v>
      </c>
      <c r="I107" s="34">
        <f>SUM(Misc[[#Totals],[June]],Financial[[#Totals],[June]],Personal[[#Totals],[June]],DuesAndSubscription[[#Totals],[June]],Recreation[[#Totals],[June]],Vacations[[#Totals],[June]],Health[[#Totals],[June]],Entertainment[[#Totals],[June]],Transportation[[#Totals],[June]],Daily[[#Totals],[June]],Home[[#Totals],[June]])</f>
        <v>0</v>
      </c>
      <c r="J107" s="34">
        <f>SUM(Misc[[#Totals],[July]],Financial[[#Totals],[July]],Personal[[#Totals],[July]],DuesAndSubscription[[#Totals],[July]],Recreation[[#Totals],[July]],Vacations[[#Totals],[July]],Health[[#Totals],[July]],Entertainment[[#Totals],[July]],Transportation[[#Totals],[July]],Daily[[#Totals],[July]],Home[[#Totals],[July]])</f>
        <v>0</v>
      </c>
      <c r="K107" s="34">
        <f>SUM(Misc[[#Totals],[August]],Financial[[#Totals],[August]],Personal[[#Totals],[August]],DuesAndSubscription[[#Totals],[August]],Recreation[[#Totals],[August]],Vacations[[#Totals],[August]],Health[[#Totals],[August]],Entertainment[[#Totals],[August]],Transportation[[#Totals],[August]],Daily[[#Totals],[August]],Home[[#Totals],[August]])</f>
        <v>0</v>
      </c>
      <c r="L107" s="34">
        <f>SUM(Misc[[#Totals],[September]],Financial[[#Totals],[September]],Personal[[#Totals],[September]],DuesAndSubscription[[#Totals],[September]],Recreation[[#Totals],[September]],Vacations[[#Totals],[September]],Health[[#Totals],[September]],Entertainment[[#Totals],[September]],Transportation[[#Totals],[September]],Daily[[#Totals],[September]],Home[[#Totals],[September]])</f>
        <v>0</v>
      </c>
      <c r="M107" s="34">
        <f>SUM(Misc[[#Totals],[October]],Financial[[#Totals],[October]],Personal[[#Totals],[October]],DuesAndSubscription[[#Totals],[October]],Recreation[[#Totals],[October]],Vacations[[#Totals],[October]],Health[[#Totals],[October]],Entertainment[[#Totals],[October]],Transportation[[#Totals],[October]],Daily[[#Totals],[October]],Home[[#Totals],[October]])</f>
        <v>0</v>
      </c>
      <c r="N107" s="34">
        <f>SUM(Misc[[#Totals],[November]],Financial[[#Totals],[November]],Personal[[#Totals],[November]],DuesAndSubscription[[#Totals],[November]],Recreation[[#Totals],[November]],Vacations[[#Totals],[November]],Health[[#Totals],[November]],Entertainment[[#Totals],[November]],Transportation[[#Totals],[November]],Daily[[#Totals],[November]],Home[[#Totals],[November]])</f>
        <v>0</v>
      </c>
      <c r="O107" s="34">
        <f>SUM(Misc[[#Totals],[December]],Financial[[#Totals],[December]],Personal[[#Totals],[December]],DuesAndSubscription[[#Totals],[December]],Recreation[[#Totals],[December]],Vacations[[#Totals],[December]],Health[[#Totals],[December]],Entertainment[[#Totals],[December]],Transportation[[#Totals],[December]],Daily[[#Totals],[December]],Home[[#Totals],[December]])</f>
        <v>0</v>
      </c>
      <c r="P107" s="34">
        <f>SUM(Misc[[#Totals],[Year]],Financial[[#Totals],[Year]],Personal[[#Totals],[Year]],DuesAndSubscription[[#Totals],[Year]],Recreation[[#Totals],[Year]],Vacations[[#Totals],[Year]],Health[[#Totals],[Year]],Entertainment[[#Totals],[Year]],Transportation[[#Totals],[Year]],Daily[[#Totals],[Year]],Home[[#Totals],[Year]])</f>
        <v>0</v>
      </c>
      <c r="Q107" s="35"/>
    </row>
    <row r="108" spans="1:17" ht="16" customHeight="1" x14ac:dyDescent="0.15">
      <c r="B108" s="48"/>
      <c r="C108" s="33" t="s">
        <v>25</v>
      </c>
      <c r="D108" s="34">
        <f>Income[[#Totals],[January]]-D107</f>
        <v>0</v>
      </c>
      <c r="E108" s="34">
        <f>Income[[#Totals],[February]]-E107</f>
        <v>0</v>
      </c>
      <c r="F108" s="34">
        <f>Income[[#Totals],[March]]-F107</f>
        <v>0</v>
      </c>
      <c r="G108" s="34">
        <f>Income[[#Totals],[April]]-G107</f>
        <v>0</v>
      </c>
      <c r="H108" s="34">
        <f>Income[[#Totals],[May]]-H107</f>
        <v>0</v>
      </c>
      <c r="I108" s="34">
        <f>Income[[#Totals],[June]]-I107</f>
        <v>0</v>
      </c>
      <c r="J108" s="34">
        <f>Income[[#Totals],[July]]-J107</f>
        <v>0</v>
      </c>
      <c r="K108" s="34">
        <f>Income[[#Totals],[August]]-K107</f>
        <v>0</v>
      </c>
      <c r="L108" s="34">
        <f>Income[[#Totals],[September]]-L107</f>
        <v>0</v>
      </c>
      <c r="M108" s="34">
        <f>Income[[#Totals],[October]]-M107</f>
        <v>0</v>
      </c>
      <c r="N108" s="34">
        <f>Income[[#Totals],[November]]-N107</f>
        <v>0</v>
      </c>
      <c r="O108" s="34">
        <f>Income[[#Totals],[December]]-O107</f>
        <v>0</v>
      </c>
      <c r="P108" s="34">
        <f>Income[[#Totals],[Year]]-P107</f>
        <v>0</v>
      </c>
      <c r="Q108" s="35"/>
    </row>
    <row r="109" spans="1:17" ht="8" customHeight="1" thickBot="1" x14ac:dyDescent="0.2">
      <c r="B109" s="48"/>
      <c r="C109" s="36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8"/>
    </row>
  </sheetData>
  <mergeCells count="12">
    <mergeCell ref="B2:D2"/>
    <mergeCell ref="E2:P2"/>
    <mergeCell ref="C29:Q29"/>
    <mergeCell ref="C105:Q105"/>
    <mergeCell ref="C97:Q97"/>
    <mergeCell ref="C89:Q89"/>
    <mergeCell ref="C81:Q81"/>
    <mergeCell ref="C71:Q71"/>
    <mergeCell ref="C64:Q64"/>
    <mergeCell ref="C55:Q55"/>
    <mergeCell ref="C45:Q45"/>
    <mergeCell ref="C38:Q38"/>
  </mergeCells>
  <conditionalFormatting sqref="D108:P108">
    <cfRule type="cellIs" dxfId="53" priority="1" operator="lessThan">
      <formula>0</formula>
    </cfRule>
  </conditionalFormatting>
  <printOptions horizontalCentered="1"/>
  <pageMargins left="0.4" right="0.4" top="0.4" bottom="0.4" header="0.3" footer="0.3"/>
  <pageSetup scale="72" fitToHeight="0" orientation="landscape" r:id="rId1"/>
  <headerFooter differentFirst="1">
    <oddFooter>Page &amp;P of &amp;N</oddFooter>
  </headerFooter>
  <ignoredErrors>
    <ignoredError sqref="D107:P107" calculatedColumn="1"/>
    <ignoredError sqref="P6:P8 P13:P17 P22:P25 P31:P36 P47:P48 P57:P61 P66:P69 P73:P79 P83:P87 P91:P95 P99:P103 P50:P51" emptyCellReference="1"/>
  </ignoredErrors>
  <drawing r:id="rId2"/>
  <tableParts count="1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 xr2:uid="{00000000-0003-0000-0000-000000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BUDGET'!D14:O14</xm:f>
              <xm:sqref>Q14</xm:sqref>
            </x14:sparkline>
            <x14:sparkline>
              <xm:f>'PERSONAL BUDGET'!D15:O15</xm:f>
              <xm:sqref>Q15</xm:sqref>
            </x14:sparkline>
            <x14:sparkline>
              <xm:f>'PERSONAL BUDGET'!D16:O16</xm:f>
              <xm:sqref>Q16</xm:sqref>
            </x14:sparkline>
            <x14:sparkline>
              <xm:f>'PERSONAL BUDGET'!D17:O17</xm:f>
              <xm:sqref>Q17</xm:sqref>
            </x14:sparkline>
            <x14:sparkline>
              <xm:f>'PERSONAL BUDGET'!D19:O19</xm:f>
              <xm:sqref>Q19</xm:sqref>
            </x14:sparkline>
            <x14:sparkline>
              <xm:f>'PERSONAL BUDGET'!D20:O20</xm:f>
              <xm:sqref>Q20</xm:sqref>
            </x14:sparkline>
          </x14:sparklines>
        </x14:sparklineGroup>
        <x14:sparklineGroup displayEmptyCellsAs="gap" high="1" low="1" xr2:uid="{00000000-0003-0000-0000-00000C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BUDGET'!D6:O6</xm:f>
              <xm:sqref>Q6</xm:sqref>
            </x14:sparkline>
            <x14:sparkline>
              <xm:f>'PERSONAL BUDGET'!D7:O7</xm:f>
              <xm:sqref>Q7</xm:sqref>
            </x14:sparkline>
            <x14:sparkline>
              <xm:f>'PERSONAL BUDGET'!D8:O8</xm:f>
              <xm:sqref>Q8</xm:sqref>
            </x14:sparkline>
            <x14:sparkline>
              <xm:f>'PERSONAL BUDGET'!D9:O9</xm:f>
              <xm:sqref>Q9</xm:sqref>
            </x14:sparkline>
          </x14:sparklines>
        </x14:sparklineGroup>
        <x14:sparklineGroup displayEmptyCellsAs="gap" high="1" low="1" xr2:uid="{00000000-0003-0000-0000-000001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BUDGET'!D13:O13</xm:f>
              <xm:sqref>Q13</xm:sqref>
            </x14:sparkline>
          </x14:sparklines>
        </x14:sparklineGroup>
        <x14:sparklineGroup displayEmptyCellsAs="gap" high="1" low="1" xr2:uid="{00000000-0003-0000-0000-000002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BUDGET'!D22:O22</xm:f>
              <xm:sqref>Q22</xm:sqref>
            </x14:sparkline>
            <x14:sparkline>
              <xm:f>'PERSONAL BUDGET'!D23:O23</xm:f>
              <xm:sqref>Q23</xm:sqref>
            </x14:sparkline>
            <x14:sparkline>
              <xm:f>'PERSONAL BUDGET'!D24:O24</xm:f>
              <xm:sqref>Q24</xm:sqref>
            </x14:sparkline>
            <x14:sparkline>
              <xm:f>'PERSONAL BUDGET'!D25:O25</xm:f>
              <xm:sqref>Q25</xm:sqref>
            </x14:sparkline>
            <x14:sparkline>
              <xm:f>'PERSONAL BUDGET'!D26:O26</xm:f>
              <xm:sqref>Q26</xm:sqref>
            </x14:sparkline>
            <x14:sparkline>
              <xm:f>'PERSONAL BUDGET'!D27:O27</xm:f>
              <xm:sqref>Q27</xm:sqref>
            </x14:sparkline>
            <x14:sparkline>
              <xm:f>'PERSONAL BUDGET'!D28:O28</xm:f>
              <xm:sqref>Q28</xm:sqref>
            </x14:sparkline>
          </x14:sparklines>
        </x14:sparklineGroup>
        <x14:sparklineGroup displayEmptyCellsAs="gap" high="1" low="1" xr2:uid="{00000000-0003-0000-0000-000003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BUDGET'!D31:O31</xm:f>
              <xm:sqref>Q31</xm:sqref>
            </x14:sparkline>
            <x14:sparkline>
              <xm:f>'PERSONAL BUDGET'!D32:O32</xm:f>
              <xm:sqref>Q32</xm:sqref>
            </x14:sparkline>
            <x14:sparkline>
              <xm:f>'PERSONAL BUDGET'!D33:O33</xm:f>
              <xm:sqref>Q33</xm:sqref>
            </x14:sparkline>
            <x14:sparkline>
              <xm:f>'PERSONAL BUDGET'!D34:O34</xm:f>
              <xm:sqref>Q34</xm:sqref>
            </x14:sparkline>
            <x14:sparkline>
              <xm:f>'PERSONAL BUDGET'!D35:O35</xm:f>
              <xm:sqref>Q35</xm:sqref>
            </x14:sparkline>
            <x14:sparkline>
              <xm:f>'PERSONAL BUDGET'!D36:O36</xm:f>
              <xm:sqref>Q36</xm:sqref>
            </x14:sparkline>
            <x14:sparkline>
              <xm:f>'PERSONAL BUDGET'!D37:O37</xm:f>
              <xm:sqref>Q37</xm:sqref>
            </x14:sparkline>
          </x14:sparklines>
        </x14:sparklineGroup>
        <x14:sparklineGroup displayEmptyCellsAs="gap" high="1" low="1" xr2:uid="{00000000-0003-0000-0000-000004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BUDGET'!D40:O40</xm:f>
              <xm:sqref>Q40</xm:sqref>
            </x14:sparkline>
            <x14:sparkline>
              <xm:f>'PERSONAL BUDGET'!D41:O41</xm:f>
              <xm:sqref>Q41</xm:sqref>
            </x14:sparkline>
            <x14:sparkline>
              <xm:f>'PERSONAL BUDGET'!D42:O42</xm:f>
              <xm:sqref>Q42</xm:sqref>
            </x14:sparkline>
            <x14:sparkline>
              <xm:f>'PERSONAL BUDGET'!D43:O43</xm:f>
              <xm:sqref>Q43</xm:sqref>
            </x14:sparkline>
            <x14:sparkline>
              <xm:f>'PERSONAL BUDGET'!D44:O44</xm:f>
              <xm:sqref>Q44</xm:sqref>
            </x14:sparkline>
          </x14:sparklines>
        </x14:sparklineGroup>
        <x14:sparklineGroup displayEmptyCellsAs="gap" high="1" low="1" xr2:uid="{00000000-0003-0000-0000-000007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BUDGET'!D66:O66</xm:f>
              <xm:sqref>Q66</xm:sqref>
            </x14:sparkline>
            <x14:sparkline>
              <xm:f>'PERSONAL BUDGET'!D67:O67</xm:f>
              <xm:sqref>Q67</xm:sqref>
            </x14:sparkline>
            <x14:sparkline>
              <xm:f>'PERSONAL BUDGET'!D68:O68</xm:f>
              <xm:sqref>Q68</xm:sqref>
            </x14:sparkline>
            <x14:sparkline>
              <xm:f>'PERSONAL BUDGET'!D69:O69</xm:f>
              <xm:sqref>Q69</xm:sqref>
            </x14:sparkline>
            <x14:sparkline>
              <xm:f>'PERSONAL BUDGET'!D70:O70</xm:f>
              <xm:sqref>Q70</xm:sqref>
            </x14:sparkline>
          </x14:sparklines>
        </x14:sparklineGroup>
        <x14:sparklineGroup displayEmptyCellsAs="gap" high="1" low="1" xr2:uid="{00000000-0003-0000-0000-000008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BUDGET'!D73:O73</xm:f>
              <xm:sqref>Q73</xm:sqref>
            </x14:sparkline>
            <x14:sparkline>
              <xm:f>'PERSONAL BUDGET'!D74:O74</xm:f>
              <xm:sqref>Q74</xm:sqref>
            </x14:sparkline>
            <x14:sparkline>
              <xm:f>'PERSONAL BUDGET'!D75:O75</xm:f>
              <xm:sqref>Q75</xm:sqref>
            </x14:sparkline>
            <x14:sparkline>
              <xm:f>'PERSONAL BUDGET'!D76:O76</xm:f>
              <xm:sqref>Q76</xm:sqref>
            </x14:sparkline>
            <x14:sparkline>
              <xm:f>'PERSONAL BUDGET'!D77:O77</xm:f>
              <xm:sqref>Q77</xm:sqref>
            </x14:sparkline>
            <x14:sparkline>
              <xm:f>'PERSONAL BUDGET'!D78:O78</xm:f>
              <xm:sqref>Q78</xm:sqref>
            </x14:sparkline>
            <x14:sparkline>
              <xm:f>'PERSONAL BUDGET'!D79:O79</xm:f>
              <xm:sqref>Q79</xm:sqref>
            </x14:sparkline>
            <x14:sparkline>
              <xm:f>'PERSONAL BUDGET'!D80:O80</xm:f>
              <xm:sqref>Q80</xm:sqref>
            </x14:sparkline>
          </x14:sparklines>
        </x14:sparklineGroup>
        <x14:sparklineGroup displayEmptyCellsAs="gap" high="1" low="1" xr2:uid="{00000000-0003-0000-0000-000009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BUDGET'!D83:O83</xm:f>
              <xm:sqref>Q83</xm:sqref>
            </x14:sparkline>
            <x14:sparkline>
              <xm:f>'PERSONAL BUDGET'!D84:O84</xm:f>
              <xm:sqref>Q84</xm:sqref>
            </x14:sparkline>
            <x14:sparkline>
              <xm:f>'PERSONAL BUDGET'!D85:O85</xm:f>
              <xm:sqref>Q85</xm:sqref>
            </x14:sparkline>
            <x14:sparkline>
              <xm:f>'PERSONAL BUDGET'!D86:O86</xm:f>
              <xm:sqref>Q86</xm:sqref>
            </x14:sparkline>
            <x14:sparkline>
              <xm:f>'PERSONAL BUDGET'!D87:O87</xm:f>
              <xm:sqref>Q87</xm:sqref>
            </x14:sparkline>
            <x14:sparkline>
              <xm:f>'PERSONAL BUDGET'!D88:O88</xm:f>
              <xm:sqref>Q88</xm:sqref>
            </x14:sparkline>
          </x14:sparklines>
        </x14:sparklineGroup>
        <x14:sparklineGroup displayEmptyCellsAs="gap" high="1" low="1" xr2:uid="{00000000-0003-0000-0000-00000A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BUDGET'!D91:O91</xm:f>
              <xm:sqref>Q91</xm:sqref>
            </x14:sparkline>
            <x14:sparkline>
              <xm:f>'PERSONAL BUDGET'!D92:O92</xm:f>
              <xm:sqref>Q92</xm:sqref>
            </x14:sparkline>
            <x14:sparkline>
              <xm:f>'PERSONAL BUDGET'!D93:O93</xm:f>
              <xm:sqref>Q93</xm:sqref>
            </x14:sparkline>
            <x14:sparkline>
              <xm:f>'PERSONAL BUDGET'!D94:O94</xm:f>
              <xm:sqref>Q94</xm:sqref>
            </x14:sparkline>
            <x14:sparkline>
              <xm:f>'PERSONAL BUDGET'!D95:O95</xm:f>
              <xm:sqref>Q95</xm:sqref>
            </x14:sparkline>
            <x14:sparkline>
              <xm:f>'PERSONAL BUDGET'!D96:O96</xm:f>
              <xm:sqref>Q96</xm:sqref>
            </x14:sparkline>
          </x14:sparklines>
        </x14:sparklineGroup>
        <x14:sparklineGroup displayEmptyCellsAs="gap" high="1" low="1" xr2:uid="{00000000-0003-0000-0000-00000B000000}">
          <x14:colorSeries theme="0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BUDGET'!D107:O107</xm:f>
              <xm:sqref>Q107</xm:sqref>
            </x14:sparkline>
            <x14:sparkline>
              <xm:f>'PERSONAL BUDGET'!D108:O108</xm:f>
              <xm:sqref>Q108</xm:sqref>
            </x14:sparkline>
          </x14:sparklines>
        </x14:sparklineGroup>
        <x14:sparklineGroup displayEmptyCellsAs="gap" high="1" low="1" xr2:uid="{00000000-0003-0000-0000-00000D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BUDGET'!D99:O99</xm:f>
              <xm:sqref>Q99</xm:sqref>
            </x14:sparkline>
            <x14:sparkline>
              <xm:f>'PERSONAL BUDGET'!D100:O100</xm:f>
              <xm:sqref>Q100</xm:sqref>
            </x14:sparkline>
            <x14:sparkline>
              <xm:f>'PERSONAL BUDGET'!D101:O101</xm:f>
              <xm:sqref>Q101</xm:sqref>
            </x14:sparkline>
            <x14:sparkline>
              <xm:f>'PERSONAL BUDGET'!D102:O102</xm:f>
              <xm:sqref>Q102</xm:sqref>
            </x14:sparkline>
            <x14:sparkline>
              <xm:f>'PERSONAL BUDGET'!D103:O103</xm:f>
              <xm:sqref>Q103</xm:sqref>
            </x14:sparkline>
            <x14:sparkline>
              <xm:f>'PERSONAL BUDGET'!D104:O104</xm:f>
              <xm:sqref>Q104</xm:sqref>
            </x14:sparkline>
          </x14:sparklines>
        </x14:sparklineGroup>
        <x14:sparklineGroup displayEmptyCellsAs="gap" high="1" low="1" xr2:uid="{00000000-0003-0000-0000-000005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BUDGET'!D47:O47</xm:f>
              <xm:sqref>Q47</xm:sqref>
            </x14:sparkline>
            <x14:sparkline>
              <xm:f>'PERSONAL BUDGET'!D48:O48</xm:f>
              <xm:sqref>Q48</xm:sqref>
            </x14:sparkline>
            <x14:sparkline>
              <xm:f>'PERSONAL BUDGET'!D49:O49</xm:f>
              <xm:sqref>Q49</xm:sqref>
            </x14:sparkline>
            <x14:sparkline>
              <xm:f>'PERSONAL BUDGET'!D50:O50</xm:f>
              <xm:sqref>Q50</xm:sqref>
            </x14:sparkline>
            <x14:sparkline>
              <xm:f>'PERSONAL BUDGET'!D51:O51</xm:f>
              <xm:sqref>Q51</xm:sqref>
            </x14:sparkline>
            <x14:sparkline>
              <xm:f>'PERSONAL BUDGET'!D52:O52</xm:f>
              <xm:sqref>Q52</xm:sqref>
            </x14:sparkline>
            <x14:sparkline>
              <xm:f>'PERSONAL BUDGET'!D53:O53</xm:f>
              <xm:sqref>Q53</xm:sqref>
            </x14:sparkline>
            <x14:sparkline>
              <xm:f>'PERSONAL BUDGET'!D54:O54</xm:f>
              <xm:sqref>Q54</xm:sqref>
            </x14:sparkline>
          </x14:sparklines>
        </x14:sparklineGroup>
        <x14:sparklineGroup displayEmptyCellsAs="gap" high="1" low="1" xr2:uid="{00000000-0003-0000-0000-000006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BUDGET'!D57:O57</xm:f>
              <xm:sqref>Q57</xm:sqref>
            </x14:sparkline>
            <x14:sparkline>
              <xm:f>'PERSONAL BUDGET'!D58:O58</xm:f>
              <xm:sqref>Q58</xm:sqref>
            </x14:sparkline>
            <x14:sparkline>
              <xm:f>'PERSONAL BUDGET'!D59:O59</xm:f>
              <xm:sqref>Q59</xm:sqref>
            </x14:sparkline>
            <x14:sparkline>
              <xm:f>'PERSONAL BUDGET'!D60:O60</xm:f>
              <xm:sqref>Q60</xm:sqref>
            </x14:sparkline>
            <x14:sparkline>
              <xm:f>'PERSONAL BUDGET'!D61:O61</xm:f>
              <xm:sqref>Q61</xm:sqref>
            </x14:sparkline>
            <x14:sparkline>
              <xm:f>'PERSONAL BUDGET'!D62:O62</xm:f>
              <xm:sqref>Q62</xm:sqref>
            </x14:sparkline>
            <x14:sparkline>
              <xm:f>'PERSONAL BUDGET'!D63:O63</xm:f>
              <xm:sqref>Q63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TM04035483</Templat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Neil Wilson</dc:creator>
  <cp:lastModifiedBy>Neil Wilson</cp:lastModifiedBy>
  <dcterms:created xsi:type="dcterms:W3CDTF">2018-06-21T11:23:21Z</dcterms:created>
  <dcterms:modified xsi:type="dcterms:W3CDTF">2022-11-30T12:44:46Z</dcterms:modified>
</cp:coreProperties>
</file>