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lukes\Desktop\LLK FSG\"/>
    </mc:Choice>
  </mc:AlternateContent>
  <xr:revisionPtr revIDLastSave="0" documentId="13_ncr:1_{A519E99B-AC1D-427A-9367-466EA6CC110A}" xr6:coauthVersionLast="47" xr6:coauthVersionMax="47" xr10:uidLastSave="{00000000-0000-0000-0000-000000000000}"/>
  <bookViews>
    <workbookView xWindow="-98" yWindow="-98" windowWidth="20715" windowHeight="13155" xr2:uid="{00000000-000D-0000-FFFF-FFFF00000000}"/>
  </bookViews>
  <sheets>
    <sheet name="START" sheetId="10" r:id="rId1"/>
    <sheet name="INCOME" sheetId="1" r:id="rId2"/>
    <sheet name="EXPENSES" sheetId="3" r:id="rId3"/>
    <sheet name="SAVE&amp;INVEST" sheetId="2" r:id="rId4"/>
    <sheet name="DEBTS&amp;ASSETS" sheetId="4" r:id="rId5"/>
    <sheet name="Net Worth" sheetId="9" r:id="rId6"/>
    <sheet name="AGE 20 LIFE TIME PROJECTION" sheetId="5" r:id="rId7"/>
    <sheet name="AGE 30 LTP" sheetId="17" r:id="rId8"/>
    <sheet name="AGE 40 LTP" sheetId="18" r:id="rId9"/>
    <sheet name="AGE 50 LTP" sheetId="19" r:id="rId10"/>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1" i="4" l="1"/>
  <c r="G26" i="4"/>
  <c r="F26" i="4"/>
  <c r="D19" i="4"/>
  <c r="D17" i="4"/>
  <c r="D13" i="4"/>
  <c r="E35" i="4"/>
  <c r="E36" i="4" s="1"/>
  <c r="E37" i="4" s="1"/>
  <c r="E38" i="4" s="1"/>
  <c r="E39" i="4" s="1"/>
  <c r="E40" i="4" s="1"/>
  <c r="E41" i="4" s="1"/>
  <c r="E42" i="4" s="1"/>
  <c r="E43" i="4" s="1"/>
  <c r="E44" i="4" s="1"/>
  <c r="E45" i="4" s="1"/>
  <c r="E46" i="4" s="1"/>
  <c r="E47" i="4" s="1"/>
  <c r="E48" i="4" s="1"/>
  <c r="E49" i="4" s="1"/>
  <c r="E50" i="4" s="1"/>
  <c r="E51" i="4" s="1"/>
  <c r="E52" i="4" s="1"/>
  <c r="E53" i="4" s="1"/>
  <c r="E54" i="4" s="1"/>
  <c r="E55" i="4" s="1"/>
  <c r="E56" i="4" s="1"/>
  <c r="E57" i="4" s="1"/>
  <c r="E58" i="4" s="1"/>
  <c r="E59" i="4" s="1"/>
  <c r="E60" i="4" s="1"/>
  <c r="E61" i="4" s="1"/>
  <c r="E62" i="4" s="1"/>
  <c r="E63" i="4" s="1"/>
  <c r="E64" i="4" s="1"/>
  <c r="E65" i="4" s="1"/>
  <c r="E66" i="4" s="1"/>
  <c r="E67" i="4" s="1"/>
  <c r="E68" i="4" s="1"/>
  <c r="E69" i="4" s="1"/>
  <c r="E70" i="4" s="1"/>
  <c r="E71" i="4" s="1"/>
  <c r="E72" i="4" s="1"/>
  <c r="E73" i="4" s="1"/>
  <c r="E74" i="4" s="1"/>
  <c r="E75" i="4" s="1"/>
  <c r="E76" i="4" s="1"/>
  <c r="E77" i="4" s="1"/>
  <c r="E78" i="4" s="1"/>
  <c r="E79" i="4" s="1"/>
  <c r="E80" i="4" s="1"/>
  <c r="E81" i="4" s="1"/>
  <c r="E82" i="4" s="1"/>
  <c r="E83" i="4" s="1"/>
  <c r="E84" i="4" s="1"/>
  <c r="E85" i="4" s="1"/>
  <c r="E86" i="4" s="1"/>
  <c r="E87" i="4" s="1"/>
  <c r="E88" i="4" s="1"/>
  <c r="E89" i="4" s="1"/>
  <c r="E90" i="4" s="1"/>
  <c r="E91" i="4" s="1"/>
  <c r="E92" i="4" s="1"/>
  <c r="E93" i="4" s="1"/>
  <c r="E94" i="4" s="1"/>
  <c r="E95" i="4" s="1"/>
  <c r="E96" i="4" s="1"/>
  <c r="E97" i="4" s="1"/>
  <c r="E98" i="4" s="1"/>
  <c r="E99" i="4" s="1"/>
  <c r="E100" i="4" s="1"/>
  <c r="E101" i="4" s="1"/>
  <c r="E102" i="4" s="1"/>
  <c r="E103" i="4" s="1"/>
  <c r="E104" i="4" s="1"/>
  <c r="E105" i="4" s="1"/>
  <c r="E106" i="4" s="1"/>
  <c r="E107" i="4" s="1"/>
  <c r="E108" i="4" s="1"/>
  <c r="E109" i="4" s="1"/>
  <c r="E110" i="4" s="1"/>
  <c r="E111" i="4" s="1"/>
  <c r="E112" i="4" s="1"/>
  <c r="E113" i="4" s="1"/>
  <c r="E114" i="4" s="1"/>
  <c r="E115" i="4" s="1"/>
  <c r="E116" i="4" s="1"/>
  <c r="E117" i="4" s="1"/>
  <c r="E118" i="4" s="1"/>
  <c r="E119" i="4" s="1"/>
  <c r="E120" i="4" s="1"/>
  <c r="E121" i="4" s="1"/>
  <c r="E122" i="4" s="1"/>
  <c r="E123" i="4" s="1"/>
  <c r="E124" i="4" s="1"/>
  <c r="E125" i="4" s="1"/>
  <c r="E126" i="4" s="1"/>
  <c r="E127" i="4" s="1"/>
  <c r="E128" i="4" s="1"/>
  <c r="E129" i="4" s="1"/>
  <c r="E130" i="4" s="1"/>
  <c r="E131" i="4" s="1"/>
  <c r="E132" i="4" s="1"/>
  <c r="E133" i="4" s="1"/>
  <c r="E134" i="4" s="1"/>
  <c r="E135" i="4" s="1"/>
  <c r="E136" i="4" s="1"/>
  <c r="E137" i="4" s="1"/>
  <c r="E138" i="4" s="1"/>
  <c r="E139" i="4" s="1"/>
  <c r="E140" i="4" s="1"/>
  <c r="E141" i="4" s="1"/>
  <c r="E142" i="4" s="1"/>
  <c r="E143" i="4" s="1"/>
  <c r="E144" i="4" s="1"/>
  <c r="E145" i="4" s="1"/>
  <c r="E146" i="4" s="1"/>
  <c r="E147" i="4" s="1"/>
  <c r="E148" i="4" s="1"/>
  <c r="E149" i="4" s="1"/>
  <c r="E150" i="4" s="1"/>
  <c r="E151" i="4" s="1"/>
  <c r="E152" i="4" s="1"/>
  <c r="E153" i="4" s="1"/>
  <c r="E154" i="4" s="1"/>
  <c r="E155" i="4" s="1"/>
  <c r="E156" i="4" s="1"/>
  <c r="E157" i="4" s="1"/>
  <c r="E158" i="4" s="1"/>
  <c r="E159" i="4" s="1"/>
  <c r="E160" i="4" s="1"/>
  <c r="F35" i="4"/>
  <c r="G35" i="4"/>
  <c r="F36" i="4"/>
  <c r="F37" i="4" s="1"/>
  <c r="F38" i="4" s="1"/>
  <c r="F39" i="4" s="1"/>
  <c r="F40" i="4" s="1"/>
  <c r="F41" i="4" s="1"/>
  <c r="F42" i="4" s="1"/>
  <c r="F43" i="4" s="1"/>
  <c r="F44" i="4" s="1"/>
  <c r="F45" i="4" s="1"/>
  <c r="F46" i="4" s="1"/>
  <c r="F47" i="4" s="1"/>
  <c r="F48" i="4" s="1"/>
  <c r="F49" i="4" s="1"/>
  <c r="F50" i="4" s="1"/>
  <c r="F51" i="4" s="1"/>
  <c r="F52" i="4" s="1"/>
  <c r="F53" i="4" s="1"/>
  <c r="F54" i="4" s="1"/>
  <c r="F55" i="4" s="1"/>
  <c r="F56" i="4" s="1"/>
  <c r="F57" i="4" s="1"/>
  <c r="F58" i="4" s="1"/>
  <c r="F59" i="4" s="1"/>
  <c r="F60" i="4" s="1"/>
  <c r="F61" i="4" s="1"/>
  <c r="F62" i="4" s="1"/>
  <c r="F63" i="4" s="1"/>
  <c r="F64" i="4" s="1"/>
  <c r="F65" i="4" s="1"/>
  <c r="F66" i="4" s="1"/>
  <c r="F67" i="4" s="1"/>
  <c r="F68" i="4" s="1"/>
  <c r="F69" i="4" s="1"/>
  <c r="F70" i="4" s="1"/>
  <c r="F71" i="4" s="1"/>
  <c r="F72" i="4" s="1"/>
  <c r="F73" i="4" s="1"/>
  <c r="F74" i="4" s="1"/>
  <c r="F75" i="4" s="1"/>
  <c r="F76" i="4" s="1"/>
  <c r="F77" i="4" s="1"/>
  <c r="F78" i="4" s="1"/>
  <c r="F79" i="4" s="1"/>
  <c r="F80" i="4" s="1"/>
  <c r="F81" i="4" s="1"/>
  <c r="F82" i="4" s="1"/>
  <c r="F83" i="4" s="1"/>
  <c r="F84" i="4" s="1"/>
  <c r="F85" i="4" s="1"/>
  <c r="F86" i="4" s="1"/>
  <c r="F87" i="4" s="1"/>
  <c r="F88" i="4" s="1"/>
  <c r="F89" i="4" s="1"/>
  <c r="F90" i="4" s="1"/>
  <c r="F91" i="4" s="1"/>
  <c r="F92" i="4" s="1"/>
  <c r="F93" i="4" s="1"/>
  <c r="F94" i="4" s="1"/>
  <c r="F95" i="4" s="1"/>
  <c r="F96" i="4" s="1"/>
  <c r="F97" i="4" s="1"/>
  <c r="F98" i="4" s="1"/>
  <c r="F99" i="4" s="1"/>
  <c r="F100" i="4" s="1"/>
  <c r="F101" i="4" s="1"/>
  <c r="F102" i="4" s="1"/>
  <c r="F103" i="4" s="1"/>
  <c r="F104" i="4" s="1"/>
  <c r="F105" i="4" s="1"/>
  <c r="F106" i="4" s="1"/>
  <c r="F107" i="4" s="1"/>
  <c r="F108" i="4" s="1"/>
  <c r="F109" i="4" s="1"/>
  <c r="F110" i="4" s="1"/>
  <c r="F111" i="4" s="1"/>
  <c r="F112" i="4" s="1"/>
  <c r="F113" i="4" s="1"/>
  <c r="F114" i="4" s="1"/>
  <c r="F115" i="4" s="1"/>
  <c r="F116" i="4" s="1"/>
  <c r="F117" i="4" s="1"/>
  <c r="F118" i="4" s="1"/>
  <c r="F119" i="4" s="1"/>
  <c r="F120" i="4" s="1"/>
  <c r="F121" i="4" s="1"/>
  <c r="F122" i="4" s="1"/>
  <c r="F123" i="4" s="1"/>
  <c r="F124" i="4" s="1"/>
  <c r="F125" i="4" s="1"/>
  <c r="F126" i="4" s="1"/>
  <c r="F127" i="4" s="1"/>
  <c r="F128" i="4" s="1"/>
  <c r="F129" i="4" s="1"/>
  <c r="F130" i="4" s="1"/>
  <c r="F131" i="4" s="1"/>
  <c r="F132" i="4" s="1"/>
  <c r="F133" i="4" s="1"/>
  <c r="F134" i="4" s="1"/>
  <c r="F135" i="4" s="1"/>
  <c r="G36" i="4"/>
  <c r="G37" i="4" s="1"/>
  <c r="G38" i="4" s="1"/>
  <c r="G39" i="4" s="1"/>
  <c r="G40" i="4" s="1"/>
  <c r="G41" i="4" s="1"/>
  <c r="G42" i="4"/>
  <c r="G43" i="4" s="1"/>
  <c r="G44" i="4" s="1"/>
  <c r="G45" i="4" s="1"/>
  <c r="G46" i="4" s="1"/>
  <c r="G47" i="4" s="1"/>
  <c r="G48" i="4" s="1"/>
  <c r="G49" i="4" s="1"/>
  <c r="G50" i="4"/>
  <c r="G51" i="4" s="1"/>
  <c r="G52" i="4" s="1"/>
  <c r="G53" i="4" s="1"/>
  <c r="G54" i="4" s="1"/>
  <c r="G55" i="4" s="1"/>
  <c r="G56" i="4" s="1"/>
  <c r="G57" i="4" s="1"/>
  <c r="G58" i="4" s="1"/>
  <c r="G59" i="4" s="1"/>
  <c r="G60" i="4" s="1"/>
  <c r="G61" i="4" s="1"/>
  <c r="G62" i="4" s="1"/>
  <c r="G63" i="4" s="1"/>
  <c r="G64" i="4"/>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G324" i="4" s="1"/>
  <c r="G325" i="4" s="1"/>
  <c r="G326" i="4" s="1"/>
  <c r="G327" i="4" s="1"/>
  <c r="G328" i="4" s="1"/>
  <c r="G329" i="4" s="1"/>
  <c r="G330"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 r="G360" i="4" s="1"/>
  <c r="G361" i="4" s="1"/>
  <c r="G362" i="4" s="1"/>
  <c r="G363" i="4" s="1"/>
  <c r="G364" i="4" s="1"/>
  <c r="G365" i="4" s="1"/>
  <c r="G366" i="4" s="1"/>
  <c r="G367" i="4" s="1"/>
  <c r="G368" i="4" s="1"/>
  <c r="G369" i="4" s="1"/>
  <c r="G370" i="4" s="1"/>
  <c r="G371" i="4" s="1"/>
  <c r="G372" i="4" s="1"/>
  <c r="G373" i="4" s="1"/>
  <c r="G374" i="4" s="1"/>
  <c r="G375" i="4" s="1"/>
  <c r="G376" i="4" s="1"/>
  <c r="G377" i="4" s="1"/>
  <c r="G378" i="4" s="1"/>
  <c r="G379" i="4" s="1"/>
  <c r="G380" i="4" s="1"/>
  <c r="G381" i="4" s="1"/>
  <c r="G382" i="4" s="1"/>
  <c r="G383" i="4" s="1"/>
  <c r="G384" i="4" s="1"/>
  <c r="G385" i="4" s="1"/>
  <c r="G386" i="4" s="1"/>
  <c r="G387" i="4" s="1"/>
  <c r="G388" i="4" s="1"/>
  <c r="G389" i="4" s="1"/>
  <c r="G390" i="4" s="1"/>
  <c r="G391" i="4" s="1"/>
  <c r="G392" i="4" s="1"/>
  <c r="G393" i="4" s="1"/>
  <c r="G394" i="4" s="1"/>
  <c r="G395" i="4" s="1"/>
  <c r="G396" i="4" s="1"/>
  <c r="G397" i="4" s="1"/>
  <c r="G398" i="4" s="1"/>
  <c r="G399" i="4" s="1"/>
  <c r="G400" i="4" s="1"/>
  <c r="G401" i="4" s="1"/>
  <c r="G402" i="4" s="1"/>
  <c r="G403" i="4" s="1"/>
  <c r="G404" i="4" s="1"/>
  <c r="G405" i="4" s="1"/>
  <c r="G406" i="4" s="1"/>
  <c r="G407" i="4" s="1"/>
  <c r="G408" i="4" s="1"/>
  <c r="G409" i="4" s="1"/>
  <c r="G410" i="4" s="1"/>
  <c r="G411" i="4" s="1"/>
  <c r="G412" i="4" s="1"/>
  <c r="G413" i="4" s="1"/>
  <c r="G414" i="4" s="1"/>
  <c r="G415" i="4" s="1"/>
  <c r="G416" i="4" s="1"/>
  <c r="G417" i="4" s="1"/>
  <c r="G418" i="4" s="1"/>
  <c r="G419" i="4" s="1"/>
  <c r="G420" i="4" s="1"/>
  <c r="G421" i="4" s="1"/>
  <c r="G422" i="4" s="1"/>
  <c r="G423" i="4" s="1"/>
  <c r="G424" i="4" s="1"/>
  <c r="G425" i="4" s="1"/>
  <c r="G426" i="4" s="1"/>
  <c r="G427" i="4" s="1"/>
  <c r="G428" i="4" s="1"/>
  <c r="G429" i="4" s="1"/>
  <c r="G430" i="4" s="1"/>
  <c r="G431" i="4" s="1"/>
  <c r="G432" i="4" s="1"/>
  <c r="G433" i="4" s="1"/>
  <c r="G434" i="4" s="1"/>
  <c r="G435" i="4" s="1"/>
  <c r="G436" i="4" s="1"/>
  <c r="G437" i="4" s="1"/>
  <c r="G438" i="4" s="1"/>
  <c r="G439" i="4" s="1"/>
  <c r="G440" i="4" s="1"/>
  <c r="G441" i="4" s="1"/>
  <c r="G442" i="4" s="1"/>
  <c r="G443" i="4" s="1"/>
  <c r="G444" i="4" s="1"/>
  <c r="G445" i="4" s="1"/>
  <c r="G446" i="4" s="1"/>
  <c r="G447" i="4" s="1"/>
  <c r="G448" i="4" s="1"/>
  <c r="G449" i="4" s="1"/>
  <c r="G450" i="4" s="1"/>
  <c r="G451" i="4" s="1"/>
  <c r="G452" i="4" s="1"/>
  <c r="G453" i="4" s="1"/>
  <c r="G454" i="4" s="1"/>
  <c r="G455" i="4" s="1"/>
  <c r="G456" i="4" s="1"/>
  <c r="G457" i="4" s="1"/>
  <c r="G458" i="4" s="1"/>
  <c r="G459" i="4" s="1"/>
  <c r="G460" i="4" s="1"/>
  <c r="G461" i="4" s="1"/>
  <c r="G462" i="4" s="1"/>
  <c r="G463" i="4" s="1"/>
  <c r="G464" i="4" s="1"/>
  <c r="G465" i="4" s="1"/>
  <c r="G466" i="4" s="1"/>
  <c r="G467" i="4" s="1"/>
  <c r="G468" i="4" s="1"/>
  <c r="G469" i="4" s="1"/>
  <c r="G470" i="4" s="1"/>
  <c r="G471" i="4" s="1"/>
  <c r="G472" i="4" s="1"/>
  <c r="G473" i="4" s="1"/>
  <c r="G474" i="4" s="1"/>
  <c r="G475" i="4" s="1"/>
  <c r="G476" i="4" s="1"/>
  <c r="G477" i="4" s="1"/>
  <c r="G478" i="4" s="1"/>
  <c r="G479" i="4" s="1"/>
  <c r="G480" i="4" s="1"/>
  <c r="G481" i="4" s="1"/>
  <c r="G482" i="4" s="1"/>
  <c r="G483" i="4" s="1"/>
  <c r="G484" i="4" s="1"/>
  <c r="G485" i="4" s="1"/>
  <c r="G486" i="4" s="1"/>
  <c r="G487" i="4" s="1"/>
  <c r="G488" i="4" s="1"/>
  <c r="G489" i="4" s="1"/>
  <c r="G490" i="4" s="1"/>
  <c r="G491" i="4" s="1"/>
  <c r="G492" i="4" s="1"/>
  <c r="G493" i="4" s="1"/>
  <c r="G494" i="4" s="1"/>
  <c r="G495" i="4" s="1"/>
  <c r="G496" i="4" s="1"/>
  <c r="G497" i="4" s="1"/>
  <c r="G498" i="4" s="1"/>
  <c r="G499" i="4" s="1"/>
  <c r="G500" i="4" s="1"/>
  <c r="G501" i="4" s="1"/>
  <c r="G502" i="4" s="1"/>
  <c r="G503" i="4" s="1"/>
  <c r="G504" i="4" s="1"/>
  <c r="G505" i="4" s="1"/>
  <c r="G506" i="4" s="1"/>
  <c r="G507" i="4" s="1"/>
  <c r="G508" i="4" s="1"/>
  <c r="G509" i="4" s="1"/>
  <c r="G510" i="4" s="1"/>
  <c r="G511" i="4" s="1"/>
  <c r="G512" i="4" s="1"/>
  <c r="G513" i="4" s="1"/>
  <c r="G514" i="4" s="1"/>
  <c r="G515" i="4" s="1"/>
  <c r="G516" i="4" s="1"/>
  <c r="G517" i="4" s="1"/>
  <c r="G518" i="4" s="1"/>
  <c r="G519" i="4" s="1"/>
  <c r="G520" i="4" s="1"/>
  <c r="G521" i="4" s="1"/>
  <c r="G522" i="4" s="1"/>
  <c r="G523" i="4" s="1"/>
  <c r="G524" i="4" s="1"/>
  <c r="G525" i="4" s="1"/>
  <c r="G526" i="4" s="1"/>
  <c r="G527" i="4" s="1"/>
  <c r="G528" i="4" s="1"/>
  <c r="G529" i="4" s="1"/>
  <c r="G530" i="4" s="1"/>
  <c r="G531" i="4" s="1"/>
  <c r="G532" i="4" s="1"/>
  <c r="G533" i="4" s="1"/>
  <c r="G534" i="4" s="1"/>
  <c r="G535" i="4" s="1"/>
  <c r="G536" i="4" s="1"/>
  <c r="G537" i="4" s="1"/>
  <c r="G538" i="4" s="1"/>
  <c r="G539" i="4" s="1"/>
  <c r="G540" i="4" s="1"/>
  <c r="G541" i="4" s="1"/>
  <c r="G542" i="4" s="1"/>
  <c r="G543" i="4" s="1"/>
  <c r="G544" i="4" s="1"/>
  <c r="G545" i="4" s="1"/>
  <c r="G546" i="4" s="1"/>
  <c r="G547" i="4" s="1"/>
  <c r="G548" i="4" s="1"/>
  <c r="G549" i="4" s="1"/>
  <c r="G550" i="4" s="1"/>
  <c r="G551" i="4" s="1"/>
  <c r="G552" i="4" s="1"/>
  <c r="G553" i="4" s="1"/>
  <c r="G554" i="4" s="1"/>
  <c r="G555" i="4" s="1"/>
  <c r="G556" i="4" s="1"/>
  <c r="G557" i="4" s="1"/>
  <c r="G558" i="4" s="1"/>
  <c r="G559" i="4" s="1"/>
  <c r="G560" i="4" s="1"/>
  <c r="G561" i="4" s="1"/>
  <c r="G562" i="4" s="1"/>
  <c r="G563" i="4" s="1"/>
  <c r="G564" i="4" s="1"/>
  <c r="G565" i="4" s="1"/>
  <c r="G566" i="4" s="1"/>
  <c r="G567" i="4" s="1"/>
  <c r="G568" i="4" s="1"/>
  <c r="G569" i="4" s="1"/>
  <c r="G570" i="4" s="1"/>
  <c r="G571" i="4" s="1"/>
  <c r="G572" i="4" s="1"/>
  <c r="G573" i="4" s="1"/>
  <c r="G574" i="4" s="1"/>
  <c r="G575" i="4" s="1"/>
  <c r="G576" i="4" s="1"/>
  <c r="G577" i="4" s="1"/>
  <c r="G578" i="4" s="1"/>
  <c r="G579" i="4" s="1"/>
  <c r="G580" i="4" s="1"/>
  <c r="G581" i="4" s="1"/>
  <c r="G582" i="4" s="1"/>
  <c r="G583" i="4" s="1"/>
  <c r="G584" i="4" s="1"/>
  <c r="G585" i="4" s="1"/>
  <c r="G586" i="4" s="1"/>
  <c r="G587" i="4" s="1"/>
  <c r="G588" i="4" s="1"/>
  <c r="G589" i="4" s="1"/>
  <c r="G590" i="4" s="1"/>
  <c r="G591" i="4" s="1"/>
  <c r="G592" i="4" s="1"/>
  <c r="G593" i="4" s="1"/>
  <c r="G594" i="4" s="1"/>
  <c r="G595" i="4" s="1"/>
  <c r="G596" i="4" s="1"/>
  <c r="G597" i="4" s="1"/>
  <c r="G598" i="4" s="1"/>
  <c r="G599" i="4" s="1"/>
  <c r="G600" i="4" s="1"/>
  <c r="G601" i="4" s="1"/>
  <c r="G602" i="4" s="1"/>
  <c r="G603" i="4" s="1"/>
  <c r="G604" i="4" s="1"/>
  <c r="G605" i="4" s="1"/>
  <c r="G606" i="4" s="1"/>
  <c r="G607" i="4" s="1"/>
  <c r="G608" i="4" s="1"/>
  <c r="G609" i="4" s="1"/>
  <c r="G610" i="4" s="1"/>
  <c r="G611" i="4" s="1"/>
  <c r="G612" i="4" s="1"/>
  <c r="G613" i="4" s="1"/>
  <c r="G614" i="4" s="1"/>
  <c r="G615" i="4" s="1"/>
  <c r="G616" i="4" s="1"/>
  <c r="G617" i="4" s="1"/>
  <c r="G618" i="4" s="1"/>
  <c r="G619" i="4" s="1"/>
  <c r="G620" i="4" s="1"/>
  <c r="G621" i="4" s="1"/>
  <c r="G622" i="4" s="1"/>
  <c r="G623" i="4" s="1"/>
  <c r="G624" i="4" s="1"/>
  <c r="G625" i="4" s="1"/>
  <c r="G626" i="4" s="1"/>
  <c r="G627" i="4" s="1"/>
  <c r="G628" i="4" s="1"/>
  <c r="G629" i="4" s="1"/>
  <c r="G630" i="4" s="1"/>
  <c r="G631" i="4" s="1"/>
  <c r="G632" i="4" s="1"/>
  <c r="G633" i="4" s="1"/>
  <c r="G634" i="4" s="1"/>
  <c r="G635" i="4" s="1"/>
  <c r="G636" i="4" s="1"/>
  <c r="G637" i="4" s="1"/>
  <c r="G638" i="4" s="1"/>
  <c r="G639" i="4" s="1"/>
  <c r="G640" i="4" s="1"/>
  <c r="G641" i="4" s="1"/>
  <c r="G642" i="4" s="1"/>
  <c r="G643" i="4" s="1"/>
  <c r="G644" i="4" s="1"/>
  <c r="G645" i="4" s="1"/>
  <c r="G646" i="4" s="1"/>
  <c r="G647" i="4" s="1"/>
  <c r="G648" i="4" s="1"/>
  <c r="G649" i="4" s="1"/>
  <c r="G650" i="4" s="1"/>
  <c r="G651" i="4" s="1"/>
  <c r="G652" i="4" s="1"/>
  <c r="G653" i="4" s="1"/>
  <c r="G654" i="4" s="1"/>
  <c r="G655" i="4" s="1"/>
  <c r="G656" i="4" s="1"/>
  <c r="G657" i="4" s="1"/>
  <c r="G658" i="4" s="1"/>
  <c r="G659" i="4" s="1"/>
  <c r="G660" i="4" s="1"/>
  <c r="G661" i="4" s="1"/>
  <c r="G662" i="4" s="1"/>
  <c r="G663" i="4" s="1"/>
  <c r="G664" i="4" s="1"/>
  <c r="G665" i="4" s="1"/>
  <c r="G666" i="4" s="1"/>
  <c r="G667" i="4" s="1"/>
  <c r="G668" i="4" s="1"/>
  <c r="G669" i="4" s="1"/>
  <c r="G670" i="4" s="1"/>
  <c r="G671" i="4" s="1"/>
  <c r="G672" i="4" s="1"/>
  <c r="G673" i="4" s="1"/>
  <c r="G674" i="4" s="1"/>
  <c r="G675" i="4" s="1"/>
  <c r="G676" i="4" s="1"/>
  <c r="G677" i="4" s="1"/>
  <c r="G678" i="4" s="1"/>
  <c r="G679" i="4" s="1"/>
  <c r="G680" i="4" s="1"/>
  <c r="G681" i="4" s="1"/>
  <c r="G682" i="4" s="1"/>
  <c r="G683" i="4" s="1"/>
  <c r="G684" i="4" s="1"/>
  <c r="G685" i="4" s="1"/>
  <c r="G686" i="4" s="1"/>
  <c r="G687" i="4" s="1"/>
  <c r="G688" i="4" s="1"/>
  <c r="G689" i="4" s="1"/>
  <c r="G690" i="4" s="1"/>
  <c r="G691" i="4" s="1"/>
  <c r="G692" i="4" s="1"/>
  <c r="G693" i="4" s="1"/>
  <c r="G694" i="4" s="1"/>
  <c r="G695" i="4" s="1"/>
  <c r="G696" i="4" s="1"/>
  <c r="G697" i="4" s="1"/>
  <c r="G698" i="4" s="1"/>
  <c r="G699" i="4" s="1"/>
  <c r="G700" i="4" s="1"/>
  <c r="G701" i="4" s="1"/>
  <c r="G702" i="4" s="1"/>
  <c r="G703" i="4" s="1"/>
  <c r="G704" i="4" s="1"/>
  <c r="G705" i="4" s="1"/>
  <c r="G706" i="4" s="1"/>
  <c r="G707" i="4" s="1"/>
  <c r="G708" i="4" s="1"/>
  <c r="G709" i="4" s="1"/>
  <c r="G710" i="4" s="1"/>
  <c r="G711" i="4" s="1"/>
  <c r="G712" i="4" s="1"/>
  <c r="G713" i="4" s="1"/>
  <c r="G714" i="4" s="1"/>
  <c r="G715" i="4" s="1"/>
  <c r="G716" i="4" s="1"/>
  <c r="G717" i="4" s="1"/>
  <c r="G718" i="4" s="1"/>
  <c r="G719" i="4" s="1"/>
  <c r="G720" i="4" s="1"/>
  <c r="G721" i="4" s="1"/>
  <c r="G722" i="4" s="1"/>
  <c r="G723" i="4" s="1"/>
  <c r="G724" i="4" s="1"/>
  <c r="G725" i="4" s="1"/>
  <c r="G726" i="4" s="1"/>
  <c r="G727" i="4" s="1"/>
  <c r="G728" i="4" s="1"/>
  <c r="G729" i="4" s="1"/>
  <c r="G730" i="4" s="1"/>
  <c r="G731" i="4" s="1"/>
  <c r="G732" i="4" s="1"/>
  <c r="G733" i="4" s="1"/>
  <c r="G734" i="4" s="1"/>
  <c r="G735" i="4" s="1"/>
  <c r="G736" i="4" s="1"/>
  <c r="G737" i="4" s="1"/>
  <c r="G738" i="4" s="1"/>
  <c r="G739" i="4" s="1"/>
  <c r="G740" i="4" s="1"/>
  <c r="G741" i="4" s="1"/>
  <c r="G742" i="4" s="1"/>
  <c r="G743" i="4" s="1"/>
  <c r="G744" i="4" s="1"/>
  <c r="G745" i="4" s="1"/>
  <c r="G746" i="4" s="1"/>
  <c r="G747" i="4" s="1"/>
  <c r="G748" i="4" s="1"/>
  <c r="G749" i="4" s="1"/>
  <c r="G750" i="4" s="1"/>
  <c r="G751" i="4" s="1"/>
  <c r="G752" i="4" s="1"/>
  <c r="G753" i="4" s="1"/>
  <c r="G754" i="4" s="1"/>
  <c r="G755" i="4" s="1"/>
  <c r="G756" i="4" s="1"/>
  <c r="G757" i="4" s="1"/>
  <c r="G758" i="4" s="1"/>
  <c r="G759" i="4" s="1"/>
  <c r="G760" i="4" s="1"/>
  <c r="G761" i="4" s="1"/>
  <c r="G762" i="4" s="1"/>
  <c r="G763" i="4" s="1"/>
  <c r="G764" i="4" s="1"/>
  <c r="G765" i="4" s="1"/>
  <c r="G766" i="4" s="1"/>
  <c r="G767" i="4" s="1"/>
  <c r="G768" i="4" s="1"/>
  <c r="G769" i="4" s="1"/>
  <c r="G770" i="4" s="1"/>
  <c r="G771" i="4" s="1"/>
  <c r="G772" i="4" s="1"/>
  <c r="G773" i="4" s="1"/>
  <c r="G774" i="4" s="1"/>
  <c r="G775" i="4" s="1"/>
  <c r="G776" i="4" s="1"/>
  <c r="G777" i="4" s="1"/>
  <c r="G778" i="4" s="1"/>
  <c r="G779" i="4" s="1"/>
  <c r="G780" i="4" s="1"/>
  <c r="G781" i="4" s="1"/>
  <c r="G782" i="4" s="1"/>
  <c r="G783" i="4" s="1"/>
  <c r="G784" i="4" s="1"/>
  <c r="G785" i="4" s="1"/>
  <c r="G786" i="4" s="1"/>
  <c r="G787" i="4" s="1"/>
  <c r="G788" i="4" s="1"/>
  <c r="G789" i="4" s="1"/>
  <c r="G790" i="4" s="1"/>
  <c r="G791" i="4" s="1"/>
  <c r="G792" i="4" s="1"/>
  <c r="G793" i="4" s="1"/>
  <c r="G794" i="4" s="1"/>
  <c r="G795" i="4" s="1"/>
  <c r="G796" i="4" s="1"/>
  <c r="G797" i="4" s="1"/>
  <c r="G798" i="4" s="1"/>
  <c r="G799" i="4" s="1"/>
  <c r="G800" i="4" s="1"/>
  <c r="G801" i="4" s="1"/>
  <c r="G802" i="4" s="1"/>
  <c r="G803" i="4" s="1"/>
  <c r="G804" i="4" s="1"/>
  <c r="G805" i="4" s="1"/>
  <c r="G806" i="4" s="1"/>
  <c r="G807" i="4" s="1"/>
  <c r="G808" i="4" s="1"/>
  <c r="G809" i="4" s="1"/>
  <c r="G810" i="4" s="1"/>
  <c r="G811" i="4" s="1"/>
  <c r="G812" i="4" s="1"/>
  <c r="G813" i="4" s="1"/>
  <c r="G814" i="4" s="1"/>
  <c r="G815" i="4" s="1"/>
  <c r="G816" i="4" s="1"/>
  <c r="G817" i="4" s="1"/>
  <c r="G818" i="4" s="1"/>
  <c r="G819" i="4" s="1"/>
  <c r="G820" i="4" s="1"/>
  <c r="G821" i="4" s="1"/>
  <c r="G822" i="4" s="1"/>
  <c r="G823" i="4" s="1"/>
  <c r="F136" i="4"/>
  <c r="F137" i="4" s="1"/>
  <c r="F138" i="4" s="1"/>
  <c r="F139" i="4" s="1"/>
  <c r="F140" i="4" s="1"/>
  <c r="F141" i="4" s="1"/>
  <c r="F142" i="4" s="1"/>
  <c r="F143" i="4" s="1"/>
  <c r="F144" i="4" s="1"/>
  <c r="F145" i="4" s="1"/>
  <c r="F146" i="4" s="1"/>
  <c r="F147" i="4" s="1"/>
  <c r="F148" i="4" s="1"/>
  <c r="F149" i="4" s="1"/>
  <c r="F150" i="4" s="1"/>
  <c r="F151" i="4" s="1"/>
  <c r="F152" i="4" s="1"/>
  <c r="F153" i="4" s="1"/>
  <c r="F154" i="4" s="1"/>
  <c r="F155" i="4" s="1"/>
  <c r="F156" i="4" s="1"/>
  <c r="F157" i="4" s="1"/>
  <c r="F158" i="4" s="1"/>
  <c r="F159" i="4" s="1"/>
  <c r="F160" i="4" s="1"/>
  <c r="F161" i="4" s="1"/>
  <c r="F162" i="4" s="1"/>
  <c r="F163" i="4" s="1"/>
  <c r="F164" i="4" s="1"/>
  <c r="F165" i="4" s="1"/>
  <c r="F166" i="4" s="1"/>
  <c r="F167" i="4" s="1"/>
  <c r="F168" i="4" s="1"/>
  <c r="F169" i="4" s="1"/>
  <c r="F170" i="4" s="1"/>
  <c r="F171" i="4" s="1"/>
  <c r="F172" i="4" s="1"/>
  <c r="F173" i="4" s="1"/>
  <c r="F174" i="4" s="1"/>
  <c r="F175" i="4" s="1"/>
  <c r="F176" i="4" s="1"/>
  <c r="F177" i="4" s="1"/>
  <c r="F178" i="4" s="1"/>
  <c r="F179" i="4" s="1"/>
  <c r="F180" i="4" s="1"/>
  <c r="F181" i="4" s="1"/>
  <c r="F182" i="4" s="1"/>
  <c r="F183" i="4" s="1"/>
  <c r="F184" i="4" s="1"/>
  <c r="F185" i="4" s="1"/>
  <c r="F186" i="4" s="1"/>
  <c r="F187" i="4" s="1"/>
  <c r="F188" i="4" s="1"/>
  <c r="F189" i="4" s="1"/>
  <c r="F190" i="4" s="1"/>
  <c r="F191" i="4" s="1"/>
  <c r="F192" i="4" s="1"/>
  <c r="F193" i="4" s="1"/>
  <c r="F194" i="4" s="1"/>
  <c r="F195" i="4" s="1"/>
  <c r="F196" i="4" s="1"/>
  <c r="F197" i="4" s="1"/>
  <c r="F198" i="4" s="1"/>
  <c r="F199" i="4" s="1"/>
  <c r="F200" i="4" s="1"/>
  <c r="F201" i="4" s="1"/>
  <c r="F202" i="4" s="1"/>
  <c r="F203" i="4" s="1"/>
  <c r="F204" i="4" s="1"/>
  <c r="F205" i="4" s="1"/>
  <c r="F206" i="4" s="1"/>
  <c r="F207" i="4" s="1"/>
  <c r="F208" i="4" s="1"/>
  <c r="F209" i="4" s="1"/>
  <c r="F210" i="4" s="1"/>
  <c r="F211" i="4" s="1"/>
  <c r="F212" i="4" s="1"/>
  <c r="F213" i="4" s="1"/>
  <c r="F214" i="4" s="1"/>
  <c r="F215" i="4" s="1"/>
  <c r="F216" i="4" s="1"/>
  <c r="F217" i="4" s="1"/>
  <c r="F218" i="4" s="1"/>
  <c r="F219" i="4" s="1"/>
  <c r="F220" i="4" s="1"/>
  <c r="F221" i="4" s="1"/>
  <c r="F222" i="4" s="1"/>
  <c r="F223" i="4" s="1"/>
  <c r="F224" i="4" s="1"/>
  <c r="F225" i="4" s="1"/>
  <c r="F226" i="4" s="1"/>
  <c r="F227" i="4" s="1"/>
  <c r="F228" i="4" s="1"/>
  <c r="F229" i="4" s="1"/>
  <c r="F230" i="4" s="1"/>
  <c r="F231" i="4" s="1"/>
  <c r="F232" i="4" s="1"/>
  <c r="F233" i="4" s="1"/>
  <c r="F234" i="4" s="1"/>
  <c r="F235" i="4" s="1"/>
  <c r="F236" i="4" s="1"/>
  <c r="F237" i="4" s="1"/>
  <c r="F238" i="4" s="1"/>
  <c r="F239" i="4" s="1"/>
  <c r="F240" i="4" s="1"/>
  <c r="F241" i="4" s="1"/>
  <c r="F242" i="4" s="1"/>
  <c r="F243" i="4" s="1"/>
  <c r="F244" i="4" s="1"/>
  <c r="F245" i="4" s="1"/>
  <c r="F246" i="4" s="1"/>
  <c r="F247" i="4" s="1"/>
  <c r="F248" i="4" s="1"/>
  <c r="F249" i="4" s="1"/>
  <c r="F250" i="4" s="1"/>
  <c r="F251" i="4" s="1"/>
  <c r="F252" i="4" s="1"/>
  <c r="F253" i="4" s="1"/>
  <c r="F254" i="4" s="1"/>
  <c r="F255" i="4" s="1"/>
  <c r="F256" i="4" s="1"/>
  <c r="F257" i="4" s="1"/>
  <c r="F258" i="4" s="1"/>
  <c r="F259" i="4" s="1"/>
  <c r="F260" i="4" s="1"/>
  <c r="F261" i="4" s="1"/>
  <c r="F262" i="4" s="1"/>
  <c r="F263" i="4" s="1"/>
  <c r="F264" i="4" s="1"/>
  <c r="F265" i="4" s="1"/>
  <c r="F266" i="4" s="1"/>
  <c r="F267" i="4" s="1"/>
  <c r="F268" i="4" s="1"/>
  <c r="F269" i="4" s="1"/>
  <c r="F270" i="4" s="1"/>
  <c r="F271" i="4" s="1"/>
  <c r="F272" i="4" s="1"/>
  <c r="F273" i="4" s="1"/>
  <c r="F274" i="4" s="1"/>
  <c r="F275" i="4" s="1"/>
  <c r="F276" i="4" s="1"/>
  <c r="F277" i="4" s="1"/>
  <c r="F278" i="4" s="1"/>
  <c r="F279" i="4" s="1"/>
  <c r="F280" i="4" s="1"/>
  <c r="F281" i="4" s="1"/>
  <c r="F282" i="4" s="1"/>
  <c r="F283" i="4" s="1"/>
  <c r="F284" i="4" s="1"/>
  <c r="F285" i="4" s="1"/>
  <c r="F286" i="4" s="1"/>
  <c r="F287" i="4" s="1"/>
  <c r="F288" i="4" s="1"/>
  <c r="F289" i="4" s="1"/>
  <c r="F290" i="4" s="1"/>
  <c r="F291" i="4" s="1"/>
  <c r="F292" i="4" s="1"/>
  <c r="F293" i="4" s="1"/>
  <c r="F294" i="4" s="1"/>
  <c r="F295" i="4" s="1"/>
  <c r="F296" i="4" s="1"/>
  <c r="F297" i="4" s="1"/>
  <c r="F298" i="4" s="1"/>
  <c r="F299" i="4" s="1"/>
  <c r="F300" i="4" s="1"/>
  <c r="F301" i="4" s="1"/>
  <c r="F302" i="4" s="1"/>
  <c r="F303" i="4" s="1"/>
  <c r="F304" i="4" s="1"/>
  <c r="F305" i="4" s="1"/>
  <c r="F306" i="4" s="1"/>
  <c r="F307" i="4" s="1"/>
  <c r="F308" i="4" s="1"/>
  <c r="F309" i="4" s="1"/>
  <c r="F310" i="4" s="1"/>
  <c r="F311" i="4" s="1"/>
  <c r="F312" i="4" s="1"/>
  <c r="F313" i="4" s="1"/>
  <c r="F314" i="4" s="1"/>
  <c r="F315" i="4" s="1"/>
  <c r="F316" i="4" s="1"/>
  <c r="F317" i="4" s="1"/>
  <c r="F318" i="4" s="1"/>
  <c r="F319" i="4" s="1"/>
  <c r="F320" i="4" s="1"/>
  <c r="F321" i="4" s="1"/>
  <c r="F322" i="4" s="1"/>
  <c r="F323" i="4" s="1"/>
  <c r="F324" i="4" s="1"/>
  <c r="F325" i="4" s="1"/>
  <c r="F326" i="4" s="1"/>
  <c r="F327" i="4" s="1"/>
  <c r="F328" i="4" s="1"/>
  <c r="F329" i="4" s="1"/>
  <c r="F330" i="4" s="1"/>
  <c r="F331" i="4" s="1"/>
  <c r="F332" i="4" s="1"/>
  <c r="F333" i="4" s="1"/>
  <c r="F334" i="4" s="1"/>
  <c r="F335" i="4" s="1"/>
  <c r="F336" i="4" s="1"/>
  <c r="F337" i="4" s="1"/>
  <c r="F338" i="4" s="1"/>
  <c r="F339" i="4" s="1"/>
  <c r="F340" i="4" s="1"/>
  <c r="F341" i="4" s="1"/>
  <c r="F342" i="4" s="1"/>
  <c r="F343" i="4" s="1"/>
  <c r="F344" i="4" s="1"/>
  <c r="F345" i="4" s="1"/>
  <c r="F346" i="4" s="1"/>
  <c r="F347" i="4" s="1"/>
  <c r="F348" i="4" s="1"/>
  <c r="F349" i="4" s="1"/>
  <c r="F350" i="4" s="1"/>
  <c r="F351" i="4" s="1"/>
  <c r="F352" i="4" s="1"/>
  <c r="F353" i="4" s="1"/>
  <c r="F354" i="4" s="1"/>
  <c r="F355" i="4" s="1"/>
  <c r="F356" i="4" s="1"/>
  <c r="F357" i="4" s="1"/>
  <c r="F358" i="4" s="1"/>
  <c r="F359" i="4" s="1"/>
  <c r="F360" i="4" s="1"/>
  <c r="F361" i="4" s="1"/>
  <c r="F362" i="4" s="1"/>
  <c r="F363" i="4" s="1"/>
  <c r="F364" i="4" s="1"/>
  <c r="F365" i="4" s="1"/>
  <c r="F366" i="4" s="1"/>
  <c r="F367" i="4" s="1"/>
  <c r="F368" i="4" s="1"/>
  <c r="F369" i="4" s="1"/>
  <c r="F370" i="4" s="1"/>
  <c r="F371" i="4" s="1"/>
  <c r="F372" i="4" s="1"/>
  <c r="F373" i="4" s="1"/>
  <c r="F374" i="4" s="1"/>
  <c r="F375" i="4" s="1"/>
  <c r="F376" i="4" s="1"/>
  <c r="F377" i="4" s="1"/>
  <c r="F378" i="4" s="1"/>
  <c r="F379" i="4" s="1"/>
  <c r="F380" i="4" s="1"/>
  <c r="F381" i="4" s="1"/>
  <c r="F382" i="4" s="1"/>
  <c r="F383" i="4" s="1"/>
  <c r="F384" i="4" s="1"/>
  <c r="F385" i="4" s="1"/>
  <c r="F386" i="4" s="1"/>
  <c r="F387" i="4" s="1"/>
  <c r="F388" i="4" s="1"/>
  <c r="F389" i="4" s="1"/>
  <c r="F390" i="4" s="1"/>
  <c r="F391" i="4" s="1"/>
  <c r="F392" i="4" s="1"/>
  <c r="F393" i="4" s="1"/>
  <c r="F394" i="4" s="1"/>
  <c r="F395" i="4" s="1"/>
  <c r="F396" i="4" s="1"/>
  <c r="F397" i="4" s="1"/>
  <c r="F398" i="4" s="1"/>
  <c r="F399" i="4" s="1"/>
  <c r="F400" i="4" s="1"/>
  <c r="F401" i="4" s="1"/>
  <c r="F402" i="4" s="1"/>
  <c r="F403" i="4" s="1"/>
  <c r="F404" i="4" s="1"/>
  <c r="F405" i="4" s="1"/>
  <c r="F406" i="4" s="1"/>
  <c r="F407" i="4" s="1"/>
  <c r="F408" i="4" s="1"/>
  <c r="F409" i="4" s="1"/>
  <c r="F410" i="4" s="1"/>
  <c r="F411" i="4" s="1"/>
  <c r="F412" i="4" s="1"/>
  <c r="F413" i="4" s="1"/>
  <c r="F414" i="4" s="1"/>
  <c r="F415" i="4" s="1"/>
  <c r="F416" i="4" s="1"/>
  <c r="F417" i="4" s="1"/>
  <c r="F418" i="4" s="1"/>
  <c r="F419" i="4" s="1"/>
  <c r="F420" i="4" s="1"/>
  <c r="F421" i="4" s="1"/>
  <c r="F422" i="4" s="1"/>
  <c r="F423" i="4" s="1"/>
  <c r="F424" i="4" s="1"/>
  <c r="F425" i="4" s="1"/>
  <c r="F426" i="4" s="1"/>
  <c r="F427" i="4" s="1"/>
  <c r="F428" i="4" s="1"/>
  <c r="F429" i="4" s="1"/>
  <c r="F430" i="4" s="1"/>
  <c r="F431" i="4" s="1"/>
  <c r="F432" i="4" s="1"/>
  <c r="F433" i="4" s="1"/>
  <c r="F434" i="4" s="1"/>
  <c r="F435" i="4" s="1"/>
  <c r="F436" i="4" s="1"/>
  <c r="F437" i="4" s="1"/>
  <c r="F438" i="4" s="1"/>
  <c r="F439" i="4" s="1"/>
  <c r="F440" i="4" s="1"/>
  <c r="F441" i="4" s="1"/>
  <c r="F442" i="4" s="1"/>
  <c r="F443" i="4" s="1"/>
  <c r="F444" i="4" s="1"/>
  <c r="F445" i="4" s="1"/>
  <c r="F446" i="4" s="1"/>
  <c r="F447" i="4" s="1"/>
  <c r="F448" i="4" s="1"/>
  <c r="F449" i="4" s="1"/>
  <c r="F450" i="4" s="1"/>
  <c r="F451" i="4" s="1"/>
  <c r="F452" i="4" s="1"/>
  <c r="F453" i="4" s="1"/>
  <c r="F454" i="4" s="1"/>
  <c r="F455" i="4" s="1"/>
  <c r="F456" i="4" s="1"/>
  <c r="F457" i="4" s="1"/>
  <c r="F458" i="4" s="1"/>
  <c r="F459" i="4" s="1"/>
  <c r="F460" i="4" s="1"/>
  <c r="F461" i="4" s="1"/>
  <c r="F462" i="4" s="1"/>
  <c r="F463" i="4" s="1"/>
  <c r="F464" i="4" s="1"/>
  <c r="F465" i="4" s="1"/>
  <c r="F466" i="4" s="1"/>
  <c r="F467" i="4" s="1"/>
  <c r="F468" i="4" s="1"/>
  <c r="F469" i="4" s="1"/>
  <c r="F470" i="4" s="1"/>
  <c r="F471" i="4" s="1"/>
  <c r="F472" i="4" s="1"/>
  <c r="F473" i="4" s="1"/>
  <c r="F474" i="4" s="1"/>
  <c r="F475" i="4" s="1"/>
  <c r="F476" i="4" s="1"/>
  <c r="F477" i="4" s="1"/>
  <c r="F478" i="4" s="1"/>
  <c r="F479" i="4" s="1"/>
  <c r="F480" i="4" s="1"/>
  <c r="F481" i="4" s="1"/>
  <c r="F482" i="4" s="1"/>
  <c r="F483" i="4" s="1"/>
  <c r="F484" i="4" s="1"/>
  <c r="F485" i="4" s="1"/>
  <c r="F486" i="4" s="1"/>
  <c r="F487" i="4" s="1"/>
  <c r="F488" i="4" s="1"/>
  <c r="F489" i="4" s="1"/>
  <c r="F490" i="4" s="1"/>
  <c r="F491" i="4" s="1"/>
  <c r="F492" i="4" s="1"/>
  <c r="F493" i="4" s="1"/>
  <c r="F494" i="4" s="1"/>
  <c r="F495" i="4" s="1"/>
  <c r="F496" i="4" s="1"/>
  <c r="F497" i="4" s="1"/>
  <c r="F498" i="4" s="1"/>
  <c r="F499" i="4" s="1"/>
  <c r="F500" i="4" s="1"/>
  <c r="F501" i="4" s="1"/>
  <c r="F502" i="4" s="1"/>
  <c r="F503" i="4" s="1"/>
  <c r="F504" i="4" s="1"/>
  <c r="F505" i="4" s="1"/>
  <c r="F506" i="4" s="1"/>
  <c r="F507" i="4" s="1"/>
  <c r="F508" i="4" s="1"/>
  <c r="F509" i="4" s="1"/>
  <c r="F510" i="4" s="1"/>
  <c r="F511" i="4" s="1"/>
  <c r="F512" i="4" s="1"/>
  <c r="F513" i="4" s="1"/>
  <c r="F514" i="4" s="1"/>
  <c r="F515" i="4" s="1"/>
  <c r="F516" i="4" s="1"/>
  <c r="F517" i="4" s="1"/>
  <c r="F518" i="4" s="1"/>
  <c r="F519" i="4" s="1"/>
  <c r="F520" i="4" s="1"/>
  <c r="F521" i="4" s="1"/>
  <c r="F522" i="4" s="1"/>
  <c r="F523" i="4" s="1"/>
  <c r="F524" i="4" s="1"/>
  <c r="F525" i="4" s="1"/>
  <c r="F526" i="4" s="1"/>
  <c r="F527" i="4" s="1"/>
  <c r="F528" i="4" s="1"/>
  <c r="F529" i="4" s="1"/>
  <c r="F530" i="4" s="1"/>
  <c r="F531" i="4" s="1"/>
  <c r="F532" i="4" s="1"/>
  <c r="F533" i="4" s="1"/>
  <c r="F534" i="4" s="1"/>
  <c r="F535" i="4" s="1"/>
  <c r="F536" i="4" s="1"/>
  <c r="F537" i="4" s="1"/>
  <c r="F538" i="4" s="1"/>
  <c r="F539" i="4" s="1"/>
  <c r="F540" i="4" s="1"/>
  <c r="F541" i="4" s="1"/>
  <c r="F542" i="4" s="1"/>
  <c r="F543" i="4" s="1"/>
  <c r="F544" i="4" s="1"/>
  <c r="F545" i="4" s="1"/>
  <c r="F546" i="4" s="1"/>
  <c r="F547" i="4" s="1"/>
  <c r="F548" i="4" s="1"/>
  <c r="F549" i="4" s="1"/>
  <c r="F550" i="4" s="1"/>
  <c r="F551" i="4" s="1"/>
  <c r="F552" i="4" s="1"/>
  <c r="F553" i="4" s="1"/>
  <c r="F554" i="4" s="1"/>
  <c r="F555" i="4" s="1"/>
  <c r="F556" i="4" s="1"/>
  <c r="F557" i="4" s="1"/>
  <c r="F558" i="4" s="1"/>
  <c r="F559" i="4" s="1"/>
  <c r="F560" i="4" s="1"/>
  <c r="F561" i="4" s="1"/>
  <c r="F562" i="4" s="1"/>
  <c r="F563" i="4" s="1"/>
  <c r="F564" i="4" s="1"/>
  <c r="F565" i="4" s="1"/>
  <c r="F566" i="4" s="1"/>
  <c r="F567" i="4" s="1"/>
  <c r="F568" i="4" s="1"/>
  <c r="F569" i="4" s="1"/>
  <c r="F570" i="4" s="1"/>
  <c r="F571" i="4" s="1"/>
  <c r="F572" i="4" s="1"/>
  <c r="F573" i="4" s="1"/>
  <c r="F574" i="4" s="1"/>
  <c r="F575" i="4" s="1"/>
  <c r="F576" i="4" s="1"/>
  <c r="F577" i="4" s="1"/>
  <c r="F578" i="4" s="1"/>
  <c r="F579" i="4" s="1"/>
  <c r="F580" i="4" s="1"/>
  <c r="F581" i="4" s="1"/>
  <c r="F582" i="4" s="1"/>
  <c r="F583" i="4" s="1"/>
  <c r="F584" i="4" s="1"/>
  <c r="F585" i="4" s="1"/>
  <c r="F586" i="4" s="1"/>
  <c r="F587" i="4" s="1"/>
  <c r="F588" i="4" s="1"/>
  <c r="F589" i="4" s="1"/>
  <c r="F590" i="4" s="1"/>
  <c r="F591" i="4" s="1"/>
  <c r="F592" i="4" s="1"/>
  <c r="F593" i="4" s="1"/>
  <c r="F594" i="4" s="1"/>
  <c r="F595" i="4" s="1"/>
  <c r="F596" i="4" s="1"/>
  <c r="F597" i="4" s="1"/>
  <c r="F598" i="4" s="1"/>
  <c r="F599" i="4" s="1"/>
  <c r="F600" i="4" s="1"/>
  <c r="F601" i="4" s="1"/>
  <c r="F602" i="4" s="1"/>
  <c r="F603" i="4" s="1"/>
  <c r="F604" i="4" s="1"/>
  <c r="F605" i="4" s="1"/>
  <c r="F606" i="4" s="1"/>
  <c r="F607" i="4" s="1"/>
  <c r="F608" i="4" s="1"/>
  <c r="F609" i="4" s="1"/>
  <c r="F610" i="4" s="1"/>
  <c r="F611" i="4" s="1"/>
  <c r="F612" i="4" s="1"/>
  <c r="F613" i="4" s="1"/>
  <c r="F614" i="4" s="1"/>
  <c r="F615" i="4" s="1"/>
  <c r="F616" i="4" s="1"/>
  <c r="F617" i="4" s="1"/>
  <c r="F618" i="4" s="1"/>
  <c r="F619" i="4" s="1"/>
  <c r="F620" i="4" s="1"/>
  <c r="F621" i="4" s="1"/>
  <c r="F622" i="4" s="1"/>
  <c r="F623" i="4" s="1"/>
  <c r="F624" i="4" s="1"/>
  <c r="F625" i="4" s="1"/>
  <c r="F626" i="4" s="1"/>
  <c r="F627" i="4" s="1"/>
  <c r="F628" i="4" s="1"/>
  <c r="F629" i="4" s="1"/>
  <c r="F630" i="4" s="1"/>
  <c r="F631" i="4" s="1"/>
  <c r="F632" i="4" s="1"/>
  <c r="F633" i="4" s="1"/>
  <c r="F634" i="4" s="1"/>
  <c r="F635" i="4" s="1"/>
  <c r="F636" i="4" s="1"/>
  <c r="F637" i="4" s="1"/>
  <c r="F638" i="4" s="1"/>
  <c r="F639" i="4" s="1"/>
  <c r="F640" i="4" s="1"/>
  <c r="F641" i="4" s="1"/>
  <c r="F642" i="4" s="1"/>
  <c r="F643" i="4" s="1"/>
  <c r="F644" i="4" s="1"/>
  <c r="F645" i="4" s="1"/>
  <c r="F646" i="4" s="1"/>
  <c r="F647" i="4" s="1"/>
  <c r="F648" i="4" s="1"/>
  <c r="F649" i="4" s="1"/>
  <c r="F650" i="4" s="1"/>
  <c r="F651" i="4" s="1"/>
  <c r="F652" i="4" s="1"/>
  <c r="F653" i="4" s="1"/>
  <c r="F654" i="4" s="1"/>
  <c r="F655" i="4" s="1"/>
  <c r="F656" i="4" s="1"/>
  <c r="F657" i="4" s="1"/>
  <c r="F658" i="4" s="1"/>
  <c r="F659" i="4" s="1"/>
  <c r="F660" i="4" s="1"/>
  <c r="F661" i="4" s="1"/>
  <c r="F662" i="4" s="1"/>
  <c r="F663" i="4" s="1"/>
  <c r="F664" i="4" s="1"/>
  <c r="F665" i="4" s="1"/>
  <c r="F666" i="4" s="1"/>
  <c r="F667" i="4" s="1"/>
  <c r="F668" i="4" s="1"/>
  <c r="F669" i="4" s="1"/>
  <c r="F670" i="4" s="1"/>
  <c r="F671" i="4" s="1"/>
  <c r="F672" i="4" s="1"/>
  <c r="F673" i="4" s="1"/>
  <c r="F674" i="4" s="1"/>
  <c r="F675" i="4" s="1"/>
  <c r="F676" i="4" s="1"/>
  <c r="F677" i="4" s="1"/>
  <c r="F678" i="4" s="1"/>
  <c r="F679" i="4" s="1"/>
  <c r="F680" i="4" s="1"/>
  <c r="F681" i="4" s="1"/>
  <c r="F682" i="4" s="1"/>
  <c r="F683" i="4" s="1"/>
  <c r="F684" i="4" s="1"/>
  <c r="F685" i="4" s="1"/>
  <c r="F686" i="4" s="1"/>
  <c r="F687" i="4" s="1"/>
  <c r="F688" i="4" s="1"/>
  <c r="F689" i="4" s="1"/>
  <c r="F690" i="4" s="1"/>
  <c r="F691" i="4" s="1"/>
  <c r="F692" i="4" s="1"/>
  <c r="F693" i="4" s="1"/>
  <c r="F694" i="4" s="1"/>
  <c r="F695" i="4" s="1"/>
  <c r="F696" i="4" s="1"/>
  <c r="F697" i="4" s="1"/>
  <c r="F698" i="4" s="1"/>
  <c r="F699" i="4" s="1"/>
  <c r="F700" i="4" s="1"/>
  <c r="F701" i="4" s="1"/>
  <c r="F702" i="4" s="1"/>
  <c r="F703" i="4" s="1"/>
  <c r="F704" i="4" s="1"/>
  <c r="F705" i="4" s="1"/>
  <c r="F706" i="4" s="1"/>
  <c r="F707" i="4" s="1"/>
  <c r="F708" i="4" s="1"/>
  <c r="F709" i="4" s="1"/>
  <c r="F710" i="4" s="1"/>
  <c r="F711" i="4" s="1"/>
  <c r="F712" i="4" s="1"/>
  <c r="F713" i="4" s="1"/>
  <c r="F714" i="4" s="1"/>
  <c r="F715" i="4" s="1"/>
  <c r="F716" i="4" s="1"/>
  <c r="F717" i="4" s="1"/>
  <c r="F718" i="4" s="1"/>
  <c r="F719" i="4" s="1"/>
  <c r="F720" i="4" s="1"/>
  <c r="F721" i="4" s="1"/>
  <c r="F722" i="4" s="1"/>
  <c r="F723" i="4" s="1"/>
  <c r="F724" i="4" s="1"/>
  <c r="F725" i="4" s="1"/>
  <c r="F726" i="4" s="1"/>
  <c r="F727" i="4" s="1"/>
  <c r="F728" i="4" s="1"/>
  <c r="F729" i="4" s="1"/>
  <c r="F730" i="4" s="1"/>
  <c r="F731" i="4" s="1"/>
  <c r="F732" i="4" s="1"/>
  <c r="F733" i="4" s="1"/>
  <c r="F734" i="4" s="1"/>
  <c r="F735" i="4" s="1"/>
  <c r="F736" i="4" s="1"/>
  <c r="F737" i="4" s="1"/>
  <c r="F738" i="4" s="1"/>
  <c r="F739" i="4" s="1"/>
  <c r="F740" i="4" s="1"/>
  <c r="F741" i="4" s="1"/>
  <c r="F742" i="4" s="1"/>
  <c r="F743" i="4" s="1"/>
  <c r="F744" i="4" s="1"/>
  <c r="F745" i="4" s="1"/>
  <c r="F746" i="4" s="1"/>
  <c r="F747" i="4" s="1"/>
  <c r="F748" i="4" s="1"/>
  <c r="F749" i="4" s="1"/>
  <c r="F750" i="4" s="1"/>
  <c r="F751" i="4" s="1"/>
  <c r="F752" i="4" s="1"/>
  <c r="F753" i="4" s="1"/>
  <c r="F754" i="4" s="1"/>
  <c r="F755" i="4" s="1"/>
  <c r="F756" i="4" s="1"/>
  <c r="F757" i="4" s="1"/>
  <c r="F758" i="4" s="1"/>
  <c r="F759" i="4" s="1"/>
  <c r="F760" i="4" s="1"/>
  <c r="F761" i="4" s="1"/>
  <c r="F762" i="4" s="1"/>
  <c r="F763" i="4" s="1"/>
  <c r="F764" i="4" s="1"/>
  <c r="F765" i="4" s="1"/>
  <c r="F766" i="4" s="1"/>
  <c r="F767" i="4" s="1"/>
  <c r="F768" i="4" s="1"/>
  <c r="F769" i="4" s="1"/>
  <c r="F770" i="4" s="1"/>
  <c r="F771" i="4" s="1"/>
  <c r="F772" i="4" s="1"/>
  <c r="F773" i="4" s="1"/>
  <c r="F774" i="4" s="1"/>
  <c r="F775" i="4" s="1"/>
  <c r="F776" i="4" s="1"/>
  <c r="F777" i="4" s="1"/>
  <c r="F778" i="4" s="1"/>
  <c r="F779" i="4" s="1"/>
  <c r="F780" i="4" s="1"/>
  <c r="F781" i="4" s="1"/>
  <c r="F782" i="4" s="1"/>
  <c r="F783" i="4" s="1"/>
  <c r="F784" i="4" s="1"/>
  <c r="F785" i="4" s="1"/>
  <c r="F786" i="4" s="1"/>
  <c r="F787" i="4" s="1"/>
  <c r="F788" i="4" s="1"/>
  <c r="F789" i="4" s="1"/>
  <c r="F790" i="4" s="1"/>
  <c r="F791" i="4" s="1"/>
  <c r="F792" i="4" s="1"/>
  <c r="F793" i="4" s="1"/>
  <c r="F794" i="4" s="1"/>
  <c r="F795" i="4" s="1"/>
  <c r="F796" i="4" s="1"/>
  <c r="F797" i="4" s="1"/>
  <c r="F798" i="4" s="1"/>
  <c r="F799" i="4" s="1"/>
  <c r="F800" i="4" s="1"/>
  <c r="F801" i="4" s="1"/>
  <c r="F802" i="4" s="1"/>
  <c r="F803" i="4" s="1"/>
  <c r="F804" i="4" s="1"/>
  <c r="F805" i="4" s="1"/>
  <c r="F806" i="4" s="1"/>
  <c r="F807" i="4" s="1"/>
  <c r="F808" i="4" s="1"/>
  <c r="F809" i="4" s="1"/>
  <c r="F810" i="4" s="1"/>
  <c r="F811" i="4" s="1"/>
  <c r="F812" i="4" s="1"/>
  <c r="F813" i="4" s="1"/>
  <c r="F814" i="4" s="1"/>
  <c r="F815" i="4" s="1"/>
  <c r="F816" i="4" s="1"/>
  <c r="F817" i="4" s="1"/>
  <c r="F818" i="4" s="1"/>
  <c r="F819" i="4" s="1"/>
  <c r="F820" i="4" s="1"/>
  <c r="F821" i="4" s="1"/>
  <c r="F822" i="4" s="1"/>
  <c r="F823" i="4" s="1"/>
  <c r="E161" i="4"/>
  <c r="E162" i="4" s="1"/>
  <c r="E163" i="4" s="1"/>
  <c r="E164" i="4" s="1"/>
  <c r="E165" i="4" s="1"/>
  <c r="E166" i="4" s="1"/>
  <c r="E167" i="4" s="1"/>
  <c r="E168" i="4" s="1"/>
  <c r="E169" i="4" s="1"/>
  <c r="E170" i="4" s="1"/>
  <c r="E171" i="4" s="1"/>
  <c r="E172" i="4" s="1"/>
  <c r="E173" i="4" s="1"/>
  <c r="E174" i="4" s="1"/>
  <c r="E175" i="4" s="1"/>
  <c r="E176" i="4" s="1"/>
  <c r="E177" i="4" s="1"/>
  <c r="E178" i="4" s="1"/>
  <c r="E179" i="4" s="1"/>
  <c r="E180" i="4" s="1"/>
  <c r="E181" i="4" s="1"/>
  <c r="E182" i="4" s="1"/>
  <c r="E183" i="4" s="1"/>
  <c r="E184" i="4" s="1"/>
  <c r="E185" i="4" s="1"/>
  <c r="E186" i="4" s="1"/>
  <c r="E187" i="4" s="1"/>
  <c r="E188" i="4" s="1"/>
  <c r="E189" i="4" s="1"/>
  <c r="E190" i="4" s="1"/>
  <c r="E191" i="4" s="1"/>
  <c r="E192" i="4" s="1"/>
  <c r="E193" i="4" s="1"/>
  <c r="E194" i="4" s="1"/>
  <c r="E195" i="4" s="1"/>
  <c r="E196" i="4" s="1"/>
  <c r="E197" i="4" s="1"/>
  <c r="E198" i="4" s="1"/>
  <c r="E199" i="4" s="1"/>
  <c r="E200" i="4" s="1"/>
  <c r="E201" i="4" s="1"/>
  <c r="E202" i="4" s="1"/>
  <c r="E203" i="4" s="1"/>
  <c r="E204" i="4" s="1"/>
  <c r="E205" i="4" s="1"/>
  <c r="E206" i="4" s="1"/>
  <c r="E207" i="4" s="1"/>
  <c r="E208" i="4" s="1"/>
  <c r="E209" i="4" s="1"/>
  <c r="E210" i="4" s="1"/>
  <c r="E211" i="4" s="1"/>
  <c r="E212" i="4" s="1"/>
  <c r="E213" i="4" s="1"/>
  <c r="E214" i="4" s="1"/>
  <c r="E215" i="4" s="1"/>
  <c r="E216" i="4" s="1"/>
  <c r="E217" i="4" s="1"/>
  <c r="E218" i="4" s="1"/>
  <c r="E219" i="4" s="1"/>
  <c r="E220" i="4" s="1"/>
  <c r="E221" i="4" s="1"/>
  <c r="E222" i="4" s="1"/>
  <c r="E223" i="4" s="1"/>
  <c r="E224" i="4" s="1"/>
  <c r="E225" i="4" s="1"/>
  <c r="E226" i="4" s="1"/>
  <c r="E227" i="4" s="1"/>
  <c r="E228" i="4" s="1"/>
  <c r="E229" i="4" s="1"/>
  <c r="E230" i="4" s="1"/>
  <c r="E231" i="4" s="1"/>
  <c r="E232" i="4" s="1"/>
  <c r="E233" i="4" s="1"/>
  <c r="E234" i="4" s="1"/>
  <c r="E235" i="4" s="1"/>
  <c r="E236" i="4" s="1"/>
  <c r="E237" i="4" s="1"/>
  <c r="E238" i="4" s="1"/>
  <c r="E239" i="4" s="1"/>
  <c r="E240" i="4" s="1"/>
  <c r="E241" i="4" s="1"/>
  <c r="E242" i="4" s="1"/>
  <c r="E243" i="4" s="1"/>
  <c r="E244" i="4" s="1"/>
  <c r="E245" i="4" s="1"/>
  <c r="E246" i="4" s="1"/>
  <c r="E247" i="4" s="1"/>
  <c r="E248" i="4" s="1"/>
  <c r="E249" i="4" s="1"/>
  <c r="E250" i="4" s="1"/>
  <c r="E251" i="4" s="1"/>
  <c r="E252" i="4" s="1"/>
  <c r="E253" i="4" s="1"/>
  <c r="E254" i="4" s="1"/>
  <c r="E255" i="4" s="1"/>
  <c r="E256" i="4" s="1"/>
  <c r="E257" i="4" s="1"/>
  <c r="E258" i="4" s="1"/>
  <c r="E259" i="4" s="1"/>
  <c r="E260" i="4" s="1"/>
  <c r="E261" i="4" s="1"/>
  <c r="E262" i="4" s="1"/>
  <c r="E263" i="4" s="1"/>
  <c r="E264" i="4" s="1"/>
  <c r="E265" i="4" s="1"/>
  <c r="E266" i="4" s="1"/>
  <c r="E267" i="4" s="1"/>
  <c r="E268" i="4" s="1"/>
  <c r="E269" i="4" s="1"/>
  <c r="E270" i="4" s="1"/>
  <c r="E271" i="4" s="1"/>
  <c r="E272" i="4" s="1"/>
  <c r="E273" i="4" s="1"/>
  <c r="E274" i="4" s="1"/>
  <c r="E275" i="4" s="1"/>
  <c r="E276" i="4" s="1"/>
  <c r="E277" i="4" s="1"/>
  <c r="E278" i="4" s="1"/>
  <c r="E279" i="4" s="1"/>
  <c r="E280" i="4" s="1"/>
  <c r="E281" i="4" s="1"/>
  <c r="E282" i="4" s="1"/>
  <c r="E283" i="4" s="1"/>
  <c r="E284" i="4" s="1"/>
  <c r="E285" i="4" s="1"/>
  <c r="E286" i="4" s="1"/>
  <c r="E287" i="4" s="1"/>
  <c r="E288" i="4" s="1"/>
  <c r="E289" i="4" s="1"/>
  <c r="E290" i="4" s="1"/>
  <c r="E291" i="4" s="1"/>
  <c r="E292" i="4" s="1"/>
  <c r="E293" i="4" s="1"/>
  <c r="E294" i="4" s="1"/>
  <c r="E295" i="4" s="1"/>
  <c r="E296" i="4" s="1"/>
  <c r="E297" i="4" s="1"/>
  <c r="E298" i="4" s="1"/>
  <c r="E299" i="4" s="1"/>
  <c r="E300" i="4" s="1"/>
  <c r="E301" i="4" s="1"/>
  <c r="E302" i="4" s="1"/>
  <c r="E303" i="4" s="1"/>
  <c r="E304" i="4" s="1"/>
  <c r="E305" i="4" s="1"/>
  <c r="E306" i="4" s="1"/>
  <c r="E307" i="4" s="1"/>
  <c r="E308" i="4" s="1"/>
  <c r="E309" i="4" s="1"/>
  <c r="E310" i="4" s="1"/>
  <c r="E311" i="4" s="1"/>
  <c r="E312" i="4" s="1"/>
  <c r="E313" i="4" s="1"/>
  <c r="E314" i="4" s="1"/>
  <c r="E315" i="4" s="1"/>
  <c r="E316" i="4" s="1"/>
  <c r="E317" i="4" s="1"/>
  <c r="E318" i="4" s="1"/>
  <c r="E319" i="4" s="1"/>
  <c r="E320" i="4" s="1"/>
  <c r="E321" i="4" s="1"/>
  <c r="E322" i="4" s="1"/>
  <c r="E323" i="4" s="1"/>
  <c r="E324" i="4" s="1"/>
  <c r="E325" i="4" s="1"/>
  <c r="E326" i="4" s="1"/>
  <c r="E327" i="4" s="1"/>
  <c r="E328" i="4" s="1"/>
  <c r="E329" i="4" s="1"/>
  <c r="E330" i="4" s="1"/>
  <c r="E331" i="4" s="1"/>
  <c r="E332" i="4" s="1"/>
  <c r="E333" i="4" s="1"/>
  <c r="E334" i="4" s="1"/>
  <c r="E335" i="4" s="1"/>
  <c r="E336" i="4" s="1"/>
  <c r="E337" i="4" s="1"/>
  <c r="E338" i="4" s="1"/>
  <c r="E339" i="4" s="1"/>
  <c r="E340" i="4" s="1"/>
  <c r="E341" i="4" s="1"/>
  <c r="E342" i="4" s="1"/>
  <c r="E343" i="4" s="1"/>
  <c r="E344" i="4" s="1"/>
  <c r="E345" i="4" s="1"/>
  <c r="E346" i="4" s="1"/>
  <c r="E347" i="4" s="1"/>
  <c r="E348" i="4" s="1"/>
  <c r="E349" i="4" s="1"/>
  <c r="E350" i="4" s="1"/>
  <c r="E351" i="4" s="1"/>
  <c r="E352" i="4" s="1"/>
  <c r="E353" i="4" s="1"/>
  <c r="E354" i="4" s="1"/>
  <c r="E355" i="4" s="1"/>
  <c r="E356" i="4" s="1"/>
  <c r="E357" i="4" s="1"/>
  <c r="E358" i="4" s="1"/>
  <c r="E359" i="4" s="1"/>
  <c r="E360" i="4" s="1"/>
  <c r="E361" i="4" s="1"/>
  <c r="E362" i="4" s="1"/>
  <c r="E363" i="4" s="1"/>
  <c r="E364" i="4" s="1"/>
  <c r="E365" i="4" s="1"/>
  <c r="E366" i="4" s="1"/>
  <c r="E367" i="4" s="1"/>
  <c r="E368" i="4" s="1"/>
  <c r="E369" i="4" s="1"/>
  <c r="E370" i="4" s="1"/>
  <c r="E371" i="4" s="1"/>
  <c r="E372" i="4" s="1"/>
  <c r="E373" i="4" s="1"/>
  <c r="E374" i="4" s="1"/>
  <c r="E375" i="4" s="1"/>
  <c r="E376" i="4" s="1"/>
  <c r="E377" i="4" s="1"/>
  <c r="E378" i="4" s="1"/>
  <c r="E379" i="4" s="1"/>
  <c r="E380" i="4" s="1"/>
  <c r="E381" i="4" s="1"/>
  <c r="E382" i="4" s="1"/>
  <c r="E383" i="4" s="1"/>
  <c r="E384" i="4" s="1"/>
  <c r="E385" i="4" s="1"/>
  <c r="E386" i="4" s="1"/>
  <c r="E387" i="4" s="1"/>
  <c r="E388" i="4" s="1"/>
  <c r="E389" i="4" s="1"/>
  <c r="E390" i="4" s="1"/>
  <c r="E391" i="4" s="1"/>
  <c r="E392" i="4" s="1"/>
  <c r="E393" i="4" s="1"/>
  <c r="E394" i="4" s="1"/>
  <c r="E395" i="4" s="1"/>
  <c r="E396" i="4" s="1"/>
  <c r="E397" i="4" s="1"/>
  <c r="E398" i="4" s="1"/>
  <c r="E399" i="4" s="1"/>
  <c r="E400" i="4" s="1"/>
  <c r="E401" i="4" s="1"/>
  <c r="E402" i="4" s="1"/>
  <c r="E403" i="4" s="1"/>
  <c r="E404" i="4" s="1"/>
  <c r="E405" i="4" s="1"/>
  <c r="E406" i="4" s="1"/>
  <c r="E407" i="4" s="1"/>
  <c r="E408" i="4" s="1"/>
  <c r="E409" i="4" s="1"/>
  <c r="E410" i="4" s="1"/>
  <c r="E411" i="4" s="1"/>
  <c r="E412" i="4" s="1"/>
  <c r="E413" i="4" s="1"/>
  <c r="E414" i="4" s="1"/>
  <c r="E415" i="4" s="1"/>
  <c r="E416" i="4" s="1"/>
  <c r="E417" i="4" s="1"/>
  <c r="E418" i="4" s="1"/>
  <c r="E419" i="4" s="1"/>
  <c r="E420" i="4" s="1"/>
  <c r="E421" i="4" s="1"/>
  <c r="E422" i="4" s="1"/>
  <c r="E423" i="4" s="1"/>
  <c r="E424" i="4" s="1"/>
  <c r="E425" i="4" s="1"/>
  <c r="E426" i="4" s="1"/>
  <c r="E427" i="4" s="1"/>
  <c r="E428" i="4" s="1"/>
  <c r="E429" i="4" s="1"/>
  <c r="E430" i="4" s="1"/>
  <c r="E431" i="4" s="1"/>
  <c r="E432" i="4" s="1"/>
  <c r="E433" i="4" s="1"/>
  <c r="E434" i="4" s="1"/>
  <c r="E435" i="4" s="1"/>
  <c r="E436" i="4" s="1"/>
  <c r="E437" i="4" s="1"/>
  <c r="E438" i="4" s="1"/>
  <c r="E439" i="4" s="1"/>
  <c r="E440" i="4" s="1"/>
  <c r="E441" i="4" s="1"/>
  <c r="E442" i="4" s="1"/>
  <c r="E443" i="4" s="1"/>
  <c r="E444" i="4" s="1"/>
  <c r="E445" i="4" s="1"/>
  <c r="E446" i="4" s="1"/>
  <c r="E447" i="4" s="1"/>
  <c r="E448" i="4" s="1"/>
  <c r="E449" i="4" s="1"/>
  <c r="E450" i="4" s="1"/>
  <c r="E451" i="4" s="1"/>
  <c r="E452" i="4" s="1"/>
  <c r="E453" i="4" s="1"/>
  <c r="E454" i="4" s="1"/>
  <c r="E455" i="4" s="1"/>
  <c r="E456" i="4" s="1"/>
  <c r="E457" i="4" s="1"/>
  <c r="E458" i="4" s="1"/>
  <c r="E459" i="4" s="1"/>
  <c r="E460" i="4" s="1"/>
  <c r="E461" i="4" s="1"/>
  <c r="E462" i="4" s="1"/>
  <c r="E463" i="4" s="1"/>
  <c r="E464" i="4" s="1"/>
  <c r="E465" i="4" s="1"/>
  <c r="E466" i="4" s="1"/>
  <c r="E467" i="4" s="1"/>
  <c r="E468" i="4" s="1"/>
  <c r="E469" i="4" s="1"/>
  <c r="E470" i="4" s="1"/>
  <c r="E471" i="4" s="1"/>
  <c r="E472" i="4" s="1"/>
  <c r="E473" i="4" s="1"/>
  <c r="E474" i="4" s="1"/>
  <c r="E475" i="4" s="1"/>
  <c r="E476" i="4" s="1"/>
  <c r="E477" i="4" s="1"/>
  <c r="E478" i="4" s="1"/>
  <c r="E479" i="4" s="1"/>
  <c r="E480" i="4" s="1"/>
  <c r="E481" i="4" s="1"/>
  <c r="E482" i="4" s="1"/>
  <c r="E483" i="4" s="1"/>
  <c r="E484" i="4" s="1"/>
  <c r="E485" i="4" s="1"/>
  <c r="E486" i="4" s="1"/>
  <c r="E487" i="4" s="1"/>
  <c r="E488" i="4" s="1"/>
  <c r="E489" i="4" s="1"/>
  <c r="E490" i="4" s="1"/>
  <c r="E491" i="4" s="1"/>
  <c r="E492" i="4" s="1"/>
  <c r="E493" i="4" s="1"/>
  <c r="E494" i="4" s="1"/>
  <c r="E495" i="4" s="1"/>
  <c r="E496" i="4" s="1"/>
  <c r="E497" i="4" s="1"/>
  <c r="E498" i="4" s="1"/>
  <c r="E499" i="4" s="1"/>
  <c r="E500" i="4" s="1"/>
  <c r="E501" i="4" s="1"/>
  <c r="E502" i="4" s="1"/>
  <c r="E503" i="4" s="1"/>
  <c r="E504" i="4" s="1"/>
  <c r="E505" i="4" s="1"/>
  <c r="E506" i="4" s="1"/>
  <c r="E507" i="4" s="1"/>
  <c r="E508" i="4" s="1"/>
  <c r="E509" i="4" s="1"/>
  <c r="E510" i="4" s="1"/>
  <c r="E511" i="4" s="1"/>
  <c r="E512" i="4" s="1"/>
  <c r="E513" i="4" s="1"/>
  <c r="E514" i="4" s="1"/>
  <c r="E515" i="4" s="1"/>
  <c r="E516" i="4" s="1"/>
  <c r="E517" i="4" s="1"/>
  <c r="E518" i="4" s="1"/>
  <c r="E519" i="4" s="1"/>
  <c r="E520" i="4" s="1"/>
  <c r="E521" i="4" s="1"/>
  <c r="E522" i="4" s="1"/>
  <c r="E523" i="4" s="1"/>
  <c r="E524" i="4" s="1"/>
  <c r="E525" i="4" s="1"/>
  <c r="E526" i="4" s="1"/>
  <c r="E527" i="4" s="1"/>
  <c r="E528" i="4" s="1"/>
  <c r="E529" i="4" s="1"/>
  <c r="E530" i="4" s="1"/>
  <c r="E531" i="4" s="1"/>
  <c r="E532" i="4" s="1"/>
  <c r="E533" i="4" s="1"/>
  <c r="E534" i="4" s="1"/>
  <c r="E535" i="4" s="1"/>
  <c r="E536" i="4" s="1"/>
  <c r="E537" i="4" s="1"/>
  <c r="E538" i="4" s="1"/>
  <c r="E539" i="4" s="1"/>
  <c r="E540" i="4" s="1"/>
  <c r="E541" i="4" s="1"/>
  <c r="E542" i="4" s="1"/>
  <c r="E543" i="4" s="1"/>
  <c r="E544" i="4" s="1"/>
  <c r="E545" i="4" s="1"/>
  <c r="E546" i="4" s="1"/>
  <c r="E547" i="4" s="1"/>
  <c r="E548" i="4" s="1"/>
  <c r="E549" i="4" s="1"/>
  <c r="E550" i="4" s="1"/>
  <c r="E551" i="4" s="1"/>
  <c r="E552" i="4" s="1"/>
  <c r="E553" i="4" s="1"/>
  <c r="E554" i="4" s="1"/>
  <c r="E555" i="4" s="1"/>
  <c r="E556" i="4" s="1"/>
  <c r="E557" i="4" s="1"/>
  <c r="E558" i="4" s="1"/>
  <c r="E559" i="4" s="1"/>
  <c r="E560" i="4" s="1"/>
  <c r="E561" i="4" s="1"/>
  <c r="E562" i="4" s="1"/>
  <c r="E563" i="4" s="1"/>
  <c r="E564" i="4" s="1"/>
  <c r="E565" i="4" s="1"/>
  <c r="E566" i="4" s="1"/>
  <c r="E567" i="4" s="1"/>
  <c r="E568" i="4" s="1"/>
  <c r="E569" i="4" s="1"/>
  <c r="E570" i="4" s="1"/>
  <c r="E571" i="4" s="1"/>
  <c r="E572" i="4" s="1"/>
  <c r="E573" i="4" s="1"/>
  <c r="E574" i="4" s="1"/>
  <c r="E575" i="4" s="1"/>
  <c r="E576" i="4" s="1"/>
  <c r="E577" i="4" s="1"/>
  <c r="E578" i="4" s="1"/>
  <c r="E579" i="4" s="1"/>
  <c r="E580" i="4" s="1"/>
  <c r="E581" i="4" s="1"/>
  <c r="E582" i="4" s="1"/>
  <c r="E583" i="4" s="1"/>
  <c r="E584" i="4" s="1"/>
  <c r="E585" i="4" s="1"/>
  <c r="E586" i="4" s="1"/>
  <c r="E587" i="4" s="1"/>
  <c r="E588" i="4" s="1"/>
  <c r="E589" i="4" s="1"/>
  <c r="E590" i="4" s="1"/>
  <c r="E591" i="4" s="1"/>
  <c r="E592" i="4" s="1"/>
  <c r="E593" i="4" s="1"/>
  <c r="E594" i="4" s="1"/>
  <c r="E595" i="4" s="1"/>
  <c r="E596" i="4" s="1"/>
  <c r="E597" i="4" s="1"/>
  <c r="E598" i="4" s="1"/>
  <c r="E599" i="4" s="1"/>
  <c r="E600" i="4" s="1"/>
  <c r="E601" i="4" s="1"/>
  <c r="E602" i="4" s="1"/>
  <c r="E603" i="4" s="1"/>
  <c r="E604" i="4" s="1"/>
  <c r="E605" i="4" s="1"/>
  <c r="E606" i="4" s="1"/>
  <c r="E607" i="4" s="1"/>
  <c r="E608" i="4" s="1"/>
  <c r="E609" i="4" s="1"/>
  <c r="E610" i="4" s="1"/>
  <c r="E611" i="4" s="1"/>
  <c r="E612" i="4" s="1"/>
  <c r="E613" i="4" s="1"/>
  <c r="E614" i="4" s="1"/>
  <c r="E615" i="4" s="1"/>
  <c r="E616" i="4" s="1"/>
  <c r="E617" i="4" s="1"/>
  <c r="E618" i="4" s="1"/>
  <c r="E619" i="4" s="1"/>
  <c r="E620" i="4" s="1"/>
  <c r="E621" i="4" s="1"/>
  <c r="E622" i="4" s="1"/>
  <c r="E623" i="4" s="1"/>
  <c r="E624" i="4" s="1"/>
  <c r="E625" i="4" s="1"/>
  <c r="E626" i="4" s="1"/>
  <c r="E627" i="4" s="1"/>
  <c r="E628" i="4" s="1"/>
  <c r="E629" i="4" s="1"/>
  <c r="E630" i="4" s="1"/>
  <c r="E631" i="4" s="1"/>
  <c r="E632" i="4" s="1"/>
  <c r="E633" i="4" s="1"/>
  <c r="E634" i="4" s="1"/>
  <c r="E635" i="4" s="1"/>
  <c r="E636" i="4" s="1"/>
  <c r="E637" i="4" s="1"/>
  <c r="E638" i="4" s="1"/>
  <c r="E639" i="4" s="1"/>
  <c r="E640" i="4" s="1"/>
  <c r="E641" i="4" s="1"/>
  <c r="E642" i="4" s="1"/>
  <c r="E643" i="4" s="1"/>
  <c r="E644" i="4" s="1"/>
  <c r="E645" i="4" s="1"/>
  <c r="E646" i="4" s="1"/>
  <c r="E647" i="4" s="1"/>
  <c r="E648" i="4" s="1"/>
  <c r="E649" i="4" s="1"/>
  <c r="E650" i="4" s="1"/>
  <c r="E651" i="4" s="1"/>
  <c r="E652" i="4" s="1"/>
  <c r="E653" i="4" s="1"/>
  <c r="E654" i="4" s="1"/>
  <c r="E655" i="4" s="1"/>
  <c r="E656" i="4" s="1"/>
  <c r="E657" i="4" s="1"/>
  <c r="E658" i="4" s="1"/>
  <c r="E659" i="4" s="1"/>
  <c r="E660" i="4" s="1"/>
  <c r="E661" i="4" s="1"/>
  <c r="E662" i="4" s="1"/>
  <c r="E663" i="4" s="1"/>
  <c r="E664" i="4" s="1"/>
  <c r="E665" i="4" s="1"/>
  <c r="E666" i="4" s="1"/>
  <c r="E667" i="4" s="1"/>
  <c r="E668" i="4" s="1"/>
  <c r="E669" i="4" s="1"/>
  <c r="E670" i="4" s="1"/>
  <c r="E671" i="4" s="1"/>
  <c r="E672" i="4" s="1"/>
  <c r="E673" i="4" s="1"/>
  <c r="E674" i="4" s="1"/>
  <c r="E675" i="4" s="1"/>
  <c r="E676" i="4" s="1"/>
  <c r="E677" i="4" s="1"/>
  <c r="E678" i="4" s="1"/>
  <c r="E679" i="4" s="1"/>
  <c r="E680" i="4" s="1"/>
  <c r="E681" i="4" s="1"/>
  <c r="E682" i="4" s="1"/>
  <c r="E683" i="4" s="1"/>
  <c r="E684" i="4" s="1"/>
  <c r="E685" i="4" s="1"/>
  <c r="E686" i="4" s="1"/>
  <c r="E687" i="4" s="1"/>
  <c r="E688" i="4" s="1"/>
  <c r="E689" i="4" s="1"/>
  <c r="E690" i="4" s="1"/>
  <c r="E691" i="4" s="1"/>
  <c r="E692" i="4" s="1"/>
  <c r="E693" i="4" s="1"/>
  <c r="E694" i="4" s="1"/>
  <c r="E695" i="4" s="1"/>
  <c r="E696" i="4" s="1"/>
  <c r="E697" i="4" s="1"/>
  <c r="E698" i="4" s="1"/>
  <c r="E699" i="4" s="1"/>
  <c r="E700" i="4" s="1"/>
  <c r="E701" i="4" s="1"/>
  <c r="E702" i="4" s="1"/>
  <c r="E703" i="4" s="1"/>
  <c r="E704" i="4" s="1"/>
  <c r="E705" i="4" s="1"/>
  <c r="E706" i="4" s="1"/>
  <c r="E707" i="4" s="1"/>
  <c r="E708" i="4" s="1"/>
  <c r="E709" i="4" s="1"/>
  <c r="E710" i="4" s="1"/>
  <c r="E711" i="4" s="1"/>
  <c r="E712" i="4" s="1"/>
  <c r="E713" i="4" s="1"/>
  <c r="E714" i="4" s="1"/>
  <c r="E715" i="4" s="1"/>
  <c r="E716" i="4" s="1"/>
  <c r="E717" i="4" s="1"/>
  <c r="E718" i="4" s="1"/>
  <c r="E719" i="4" s="1"/>
  <c r="E720" i="4" s="1"/>
  <c r="E721" i="4" s="1"/>
  <c r="E722" i="4" s="1"/>
  <c r="E723" i="4" s="1"/>
  <c r="E724" i="4" s="1"/>
  <c r="E725" i="4" s="1"/>
  <c r="E726" i="4" s="1"/>
  <c r="E727" i="4" s="1"/>
  <c r="E728" i="4" s="1"/>
  <c r="E729" i="4" s="1"/>
  <c r="E730" i="4" s="1"/>
  <c r="E731" i="4" s="1"/>
  <c r="E732" i="4" s="1"/>
  <c r="E733" i="4" s="1"/>
  <c r="E734" i="4" s="1"/>
  <c r="E735" i="4" s="1"/>
  <c r="E736" i="4" s="1"/>
  <c r="E737" i="4" s="1"/>
  <c r="E738" i="4" s="1"/>
  <c r="E739" i="4" s="1"/>
  <c r="E740" i="4" s="1"/>
  <c r="E741" i="4" s="1"/>
  <c r="E742" i="4" s="1"/>
  <c r="E743" i="4" s="1"/>
  <c r="E744" i="4" s="1"/>
  <c r="E745" i="4" s="1"/>
  <c r="E746" i="4" s="1"/>
  <c r="E747" i="4" s="1"/>
  <c r="E748" i="4" s="1"/>
  <c r="E749" i="4" s="1"/>
  <c r="E750" i="4" s="1"/>
  <c r="E751" i="4" s="1"/>
  <c r="E752" i="4" s="1"/>
  <c r="E753" i="4" s="1"/>
  <c r="E754" i="4" s="1"/>
  <c r="E755" i="4" s="1"/>
  <c r="E756" i="4" s="1"/>
  <c r="E757" i="4" s="1"/>
  <c r="E758" i="4" s="1"/>
  <c r="E759" i="4" s="1"/>
  <c r="E760" i="4" s="1"/>
  <c r="E761" i="4" s="1"/>
  <c r="E762" i="4" s="1"/>
  <c r="E763" i="4" s="1"/>
  <c r="E764" i="4" s="1"/>
  <c r="E765" i="4" s="1"/>
  <c r="E766" i="4" s="1"/>
  <c r="E767" i="4" s="1"/>
  <c r="E768" i="4" s="1"/>
  <c r="E769" i="4" s="1"/>
  <c r="E770" i="4" s="1"/>
  <c r="E771" i="4" s="1"/>
  <c r="E772" i="4" s="1"/>
  <c r="E773" i="4" s="1"/>
  <c r="E774" i="4" s="1"/>
  <c r="E775" i="4" s="1"/>
  <c r="E776" i="4" s="1"/>
  <c r="E777" i="4" s="1"/>
  <c r="E778" i="4" s="1"/>
  <c r="E779" i="4" s="1"/>
  <c r="E780" i="4" s="1"/>
  <c r="E781" i="4" s="1"/>
  <c r="E782" i="4" s="1"/>
  <c r="E783" i="4" s="1"/>
  <c r="E784" i="4" s="1"/>
  <c r="E785" i="4" s="1"/>
  <c r="E786" i="4" s="1"/>
  <c r="E787" i="4" s="1"/>
  <c r="E788" i="4" s="1"/>
  <c r="E789" i="4" s="1"/>
  <c r="E790" i="4" s="1"/>
  <c r="E791" i="4" s="1"/>
  <c r="E792" i="4" s="1"/>
  <c r="E793" i="4" s="1"/>
  <c r="E794" i="4" s="1"/>
  <c r="E795" i="4" s="1"/>
  <c r="E796" i="4" s="1"/>
  <c r="E797" i="4" s="1"/>
  <c r="E798" i="4" s="1"/>
  <c r="E799" i="4" s="1"/>
  <c r="E800" i="4" s="1"/>
  <c r="E801" i="4" s="1"/>
  <c r="E802" i="4" s="1"/>
  <c r="E803" i="4" s="1"/>
  <c r="E804" i="4" s="1"/>
  <c r="E805" i="4" s="1"/>
  <c r="E806" i="4" s="1"/>
  <c r="E807" i="4" s="1"/>
  <c r="E808" i="4" s="1"/>
  <c r="E809" i="4" s="1"/>
  <c r="E810" i="4" s="1"/>
  <c r="E811" i="4" s="1"/>
  <c r="E812" i="4" s="1"/>
  <c r="E813" i="4" s="1"/>
  <c r="E814" i="4" s="1"/>
  <c r="E815" i="4" s="1"/>
  <c r="E816" i="4" s="1"/>
  <c r="E817" i="4" s="1"/>
  <c r="E818" i="4" s="1"/>
  <c r="E819" i="4" s="1"/>
  <c r="E820" i="4" s="1"/>
  <c r="E821" i="4" s="1"/>
  <c r="E822" i="4" s="1"/>
  <c r="E823" i="4" s="1"/>
  <c r="E29" i="4"/>
  <c r="F29" i="4"/>
  <c r="G29" i="4"/>
  <c r="E30" i="4"/>
  <c r="E31" i="4" s="1"/>
  <c r="E32" i="4" s="1"/>
  <c r="E33" i="4" s="1"/>
  <c r="E34" i="4" s="1"/>
  <c r="F30" i="4"/>
  <c r="F31" i="4" s="1"/>
  <c r="F32" i="4" s="1"/>
  <c r="F33" i="4" s="1"/>
  <c r="F34" i="4" s="1"/>
  <c r="G30" i="4"/>
  <c r="G31" i="4" s="1"/>
  <c r="G32" i="4" s="1"/>
  <c r="G33" i="4" s="1"/>
  <c r="G34" i="4" s="1"/>
  <c r="G28" i="4"/>
  <c r="G27" i="4"/>
  <c r="F28" i="4"/>
  <c r="E28" i="4"/>
  <c r="E27" i="4"/>
  <c r="F27" i="4"/>
  <c r="S8" i="19"/>
  <c r="Q8" i="19"/>
  <c r="P8" i="19"/>
  <c r="O8" i="19"/>
  <c r="M8" i="19"/>
  <c r="K8" i="19"/>
  <c r="I8" i="19"/>
  <c r="G8" i="19"/>
  <c r="F8" i="19"/>
  <c r="E8" i="19"/>
  <c r="D8" i="19"/>
  <c r="C8" i="19"/>
  <c r="U8" i="19" s="1"/>
  <c r="B8" i="19"/>
  <c r="A8" i="19"/>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B9" i="19"/>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S7" i="19"/>
  <c r="Q7" i="19"/>
  <c r="Q9" i="19" s="1"/>
  <c r="Q10" i="19" s="1"/>
  <c r="Q11" i="19" s="1"/>
  <c r="Q12" i="19" s="1"/>
  <c r="Q13" i="19" s="1"/>
  <c r="Q14" i="19" s="1"/>
  <c r="Q15" i="19" s="1"/>
  <c r="Q16" i="19" s="1"/>
  <c r="Q17" i="19" s="1"/>
  <c r="O7" i="19"/>
  <c r="M7" i="19"/>
  <c r="M9" i="19" s="1"/>
  <c r="M10" i="19" s="1"/>
  <c r="M11" i="19" s="1"/>
  <c r="M12" i="19" s="1"/>
  <c r="M13" i="19" s="1"/>
  <c r="M14" i="19" s="1"/>
  <c r="M15" i="19" s="1"/>
  <c r="M16" i="19" s="1"/>
  <c r="M17" i="19" s="1"/>
  <c r="K7" i="19"/>
  <c r="K9" i="19" s="1"/>
  <c r="K10" i="19" s="1"/>
  <c r="K11" i="19" s="1"/>
  <c r="K12" i="19" s="1"/>
  <c r="K13" i="19" s="1"/>
  <c r="K14" i="19" s="1"/>
  <c r="K15" i="19" s="1"/>
  <c r="K16" i="19" s="1"/>
  <c r="K17" i="19" s="1"/>
  <c r="I7" i="19"/>
  <c r="I9" i="19" s="1"/>
  <c r="I10" i="19" s="1"/>
  <c r="I11" i="19" s="1"/>
  <c r="I12" i="19" s="1"/>
  <c r="I13" i="19" s="1"/>
  <c r="I14" i="19" s="1"/>
  <c r="I15" i="19" s="1"/>
  <c r="I16" i="19" s="1"/>
  <c r="I17" i="19" s="1"/>
  <c r="G7" i="19"/>
  <c r="T6" i="19"/>
  <c r="S6" i="19"/>
  <c r="R6" i="19"/>
  <c r="Q6" i="19"/>
  <c r="P6" i="19"/>
  <c r="O6" i="19"/>
  <c r="N6" i="19"/>
  <c r="M6" i="19"/>
  <c r="L6" i="19"/>
  <c r="K6" i="19"/>
  <c r="J6" i="19"/>
  <c r="I6" i="19"/>
  <c r="H6" i="19"/>
  <c r="G6" i="19"/>
  <c r="F6" i="19"/>
  <c r="E6" i="19"/>
  <c r="D6" i="19"/>
  <c r="C6" i="19"/>
  <c r="T4" i="19"/>
  <c r="R4" i="19"/>
  <c r="P4" i="19"/>
  <c r="N4" i="19"/>
  <c r="L4" i="19"/>
  <c r="J4" i="19"/>
  <c r="H4" i="19"/>
  <c r="F4" i="19"/>
  <c r="F7" i="19" s="1"/>
  <c r="E4" i="19"/>
  <c r="E7" i="19" s="1"/>
  <c r="E9" i="19" s="1"/>
  <c r="E10" i="19" s="1"/>
  <c r="E11" i="19" s="1"/>
  <c r="E12" i="19" s="1"/>
  <c r="E13" i="19" s="1"/>
  <c r="E14" i="19" s="1"/>
  <c r="E15" i="19" s="1"/>
  <c r="E16" i="19" s="1"/>
  <c r="D4" i="19"/>
  <c r="D7" i="19" s="1"/>
  <c r="C4" i="19"/>
  <c r="C7" i="19" s="1"/>
  <c r="S8" i="18"/>
  <c r="Q8" i="18"/>
  <c r="O8" i="18"/>
  <c r="M8" i="18"/>
  <c r="K8" i="18"/>
  <c r="I8" i="18"/>
  <c r="G8" i="18"/>
  <c r="F8" i="18"/>
  <c r="E8" i="18"/>
  <c r="E9" i="18" s="1"/>
  <c r="E10" i="18" s="1"/>
  <c r="E11" i="18" s="1"/>
  <c r="E12" i="18" s="1"/>
  <c r="E13" i="18" s="1"/>
  <c r="E14" i="18" s="1"/>
  <c r="E15" i="18" s="1"/>
  <c r="E16" i="18" s="1"/>
  <c r="E17" i="18" s="1"/>
  <c r="E18" i="18" s="1"/>
  <c r="E19" i="18" s="1"/>
  <c r="E20" i="18" s="1"/>
  <c r="E21" i="18" s="1"/>
  <c r="E22" i="18" s="1"/>
  <c r="E23" i="18" s="1"/>
  <c r="E24" i="18" s="1"/>
  <c r="E25" i="18" s="1"/>
  <c r="E26" i="18" s="1"/>
  <c r="D8" i="18"/>
  <c r="C8" i="18"/>
  <c r="U8" i="18" s="1"/>
  <c r="B8" i="18"/>
  <c r="A8" i="18"/>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B9" i="18"/>
  <c r="B10" i="18" s="1"/>
  <c r="B11" i="18" s="1"/>
  <c r="B12" i="18" s="1"/>
  <c r="B13" i="18" s="1"/>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B34" i="18" s="1"/>
  <c r="B35" i="18" s="1"/>
  <c r="B36" i="18" s="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S7" i="18"/>
  <c r="S9" i="18" s="1"/>
  <c r="S10" i="18" s="1"/>
  <c r="S11" i="18" s="1"/>
  <c r="S12" i="18" s="1"/>
  <c r="S13" i="18" s="1"/>
  <c r="S14" i="18" s="1"/>
  <c r="S15" i="18" s="1"/>
  <c r="S16" i="18" s="1"/>
  <c r="S17" i="18" s="1"/>
  <c r="S18" i="18" s="1"/>
  <c r="S19" i="18" s="1"/>
  <c r="S20" i="18" s="1"/>
  <c r="S21" i="18" s="1"/>
  <c r="S22" i="18" s="1"/>
  <c r="S23" i="18" s="1"/>
  <c r="S24" i="18" s="1"/>
  <c r="S25" i="18" s="1"/>
  <c r="S26" i="18" s="1"/>
  <c r="S27" i="18" s="1"/>
  <c r="Q7" i="18"/>
  <c r="Q9" i="18" s="1"/>
  <c r="Q10" i="18" s="1"/>
  <c r="Q11" i="18" s="1"/>
  <c r="Q12" i="18" s="1"/>
  <c r="Q13" i="18" s="1"/>
  <c r="Q14" i="18" s="1"/>
  <c r="Q15" i="18" s="1"/>
  <c r="Q16" i="18" s="1"/>
  <c r="Q17" i="18" s="1"/>
  <c r="Q18" i="18" s="1"/>
  <c r="Q19" i="18" s="1"/>
  <c r="Q20" i="18" s="1"/>
  <c r="Q21" i="18" s="1"/>
  <c r="Q22" i="18" s="1"/>
  <c r="Q23" i="18" s="1"/>
  <c r="Q24" i="18" s="1"/>
  <c r="Q25" i="18" s="1"/>
  <c r="Q26" i="18" s="1"/>
  <c r="Q27" i="18" s="1"/>
  <c r="O7" i="18"/>
  <c r="M7" i="18"/>
  <c r="M9" i="18" s="1"/>
  <c r="M10" i="18" s="1"/>
  <c r="M11" i="18" s="1"/>
  <c r="M12" i="18" s="1"/>
  <c r="M13" i="18" s="1"/>
  <c r="M14" i="18" s="1"/>
  <c r="M15" i="18" s="1"/>
  <c r="M16" i="18" s="1"/>
  <c r="M17" i="18" s="1"/>
  <c r="M18" i="18" s="1"/>
  <c r="M19" i="18" s="1"/>
  <c r="M20" i="18" s="1"/>
  <c r="M21" i="18" s="1"/>
  <c r="M22" i="18" s="1"/>
  <c r="M23" i="18" s="1"/>
  <c r="M24" i="18" s="1"/>
  <c r="M25" i="18" s="1"/>
  <c r="M26" i="18" s="1"/>
  <c r="M27" i="18" s="1"/>
  <c r="K7" i="18"/>
  <c r="I7" i="18"/>
  <c r="I9" i="18" s="1"/>
  <c r="I10" i="18" s="1"/>
  <c r="I11" i="18" s="1"/>
  <c r="I12" i="18" s="1"/>
  <c r="I13" i="18" s="1"/>
  <c r="I14" i="18" s="1"/>
  <c r="I15" i="18" s="1"/>
  <c r="I16" i="18" s="1"/>
  <c r="I17" i="18" s="1"/>
  <c r="I18" i="18" s="1"/>
  <c r="I19" i="18" s="1"/>
  <c r="I20" i="18" s="1"/>
  <c r="I21" i="18" s="1"/>
  <c r="I22" i="18" s="1"/>
  <c r="I23" i="18" s="1"/>
  <c r="I24" i="18" s="1"/>
  <c r="I25" i="18" s="1"/>
  <c r="I26" i="18" s="1"/>
  <c r="I27" i="18" s="1"/>
  <c r="G7" i="18"/>
  <c r="T6" i="18"/>
  <c r="S6" i="18"/>
  <c r="R6" i="18"/>
  <c r="Q6" i="18"/>
  <c r="P6" i="18"/>
  <c r="O6" i="18"/>
  <c r="N6" i="18"/>
  <c r="M6" i="18"/>
  <c r="L6" i="18"/>
  <c r="K6" i="18"/>
  <c r="J6" i="18"/>
  <c r="I6" i="18"/>
  <c r="H6" i="18"/>
  <c r="G6" i="18"/>
  <c r="F6" i="18"/>
  <c r="E6" i="18"/>
  <c r="D6" i="18"/>
  <c r="C6" i="18"/>
  <c r="T4" i="18"/>
  <c r="R4" i="18"/>
  <c r="P4" i="18"/>
  <c r="N4" i="18"/>
  <c r="L4" i="18"/>
  <c r="J4" i="18"/>
  <c r="H4" i="18"/>
  <c r="F4" i="18"/>
  <c r="F7" i="18" s="1"/>
  <c r="F9" i="18" s="1"/>
  <c r="F10" i="18" s="1"/>
  <c r="F11" i="18" s="1"/>
  <c r="F12" i="18" s="1"/>
  <c r="F13" i="18" s="1"/>
  <c r="F14" i="18" s="1"/>
  <c r="F15" i="18" s="1"/>
  <c r="F16" i="18" s="1"/>
  <c r="F17" i="18" s="1"/>
  <c r="F18" i="18" s="1"/>
  <c r="F19" i="18" s="1"/>
  <c r="F20" i="18" s="1"/>
  <c r="F21" i="18" s="1"/>
  <c r="F22" i="18" s="1"/>
  <c r="F23" i="18" s="1"/>
  <c r="F24" i="18" s="1"/>
  <c r="F25" i="18" s="1"/>
  <c r="F26" i="18" s="1"/>
  <c r="F27" i="18" s="1"/>
  <c r="E4" i="18"/>
  <c r="E7" i="18" s="1"/>
  <c r="D4" i="18"/>
  <c r="D7" i="18" s="1"/>
  <c r="C4" i="18"/>
  <c r="C7" i="18" s="1"/>
  <c r="S8" i="17"/>
  <c r="Q8" i="17"/>
  <c r="O8" i="17"/>
  <c r="M8" i="17"/>
  <c r="K8" i="17"/>
  <c r="I8" i="17"/>
  <c r="G8" i="17"/>
  <c r="F8" i="17"/>
  <c r="E8" i="17"/>
  <c r="D8" i="17"/>
  <c r="C8" i="17"/>
  <c r="U8" i="17" s="1"/>
  <c r="B8" i="17"/>
  <c r="A8" i="17"/>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F9" i="17"/>
  <c r="F10" i="17" s="1"/>
  <c r="F11" i="17" s="1"/>
  <c r="F12" i="17" s="1"/>
  <c r="F13" i="17" s="1"/>
  <c r="F14" i="17" s="1"/>
  <c r="F15" i="17" s="1"/>
  <c r="F16" i="17" s="1"/>
  <c r="F17" i="17" s="1"/>
  <c r="F18" i="17" s="1"/>
  <c r="F19" i="17" s="1"/>
  <c r="F20" i="17" s="1"/>
  <c r="F21" i="17" s="1"/>
  <c r="F22" i="17" s="1"/>
  <c r="F23" i="17" s="1"/>
  <c r="F24" i="17" s="1"/>
  <c r="F25" i="17" s="1"/>
  <c r="F26" i="17" s="1"/>
  <c r="F27" i="17" s="1"/>
  <c r="F28" i="17" s="1"/>
  <c r="F29" i="17" s="1"/>
  <c r="F30" i="17" s="1"/>
  <c r="F31" i="17" s="1"/>
  <c r="F32" i="17" s="1"/>
  <c r="F33" i="17" s="1"/>
  <c r="F34" i="17" s="1"/>
  <c r="F35" i="17" s="1"/>
  <c r="F36" i="17" s="1"/>
  <c r="F37" i="17" s="1"/>
  <c r="B9" i="17"/>
  <c r="B10" i="17" s="1"/>
  <c r="B11" i="17" s="1"/>
  <c r="B12" i="17" s="1"/>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B76" i="17" s="1"/>
  <c r="B77" i="17" s="1"/>
  <c r="S7" i="17"/>
  <c r="Q7" i="17"/>
  <c r="Q9" i="17" s="1"/>
  <c r="Q10" i="17" s="1"/>
  <c r="Q11" i="17" s="1"/>
  <c r="Q12" i="17" s="1"/>
  <c r="Q13" i="17" s="1"/>
  <c r="Q14" i="17" s="1"/>
  <c r="Q15" i="17" s="1"/>
  <c r="Q16" i="17" s="1"/>
  <c r="Q17" i="17" s="1"/>
  <c r="Q18" i="17" s="1"/>
  <c r="Q19" i="17" s="1"/>
  <c r="Q20" i="17" s="1"/>
  <c r="Q21" i="17" s="1"/>
  <c r="Q22" i="17" s="1"/>
  <c r="Q23" i="17" s="1"/>
  <c r="Q24" i="17" s="1"/>
  <c r="Q25" i="17" s="1"/>
  <c r="Q26" i="17" s="1"/>
  <c r="Q27" i="17" s="1"/>
  <c r="Q28" i="17" s="1"/>
  <c r="Q29" i="17" s="1"/>
  <c r="Q30" i="17" s="1"/>
  <c r="Q31" i="17" s="1"/>
  <c r="Q32" i="17" s="1"/>
  <c r="Q33" i="17" s="1"/>
  <c r="Q34" i="17" s="1"/>
  <c r="Q35" i="17" s="1"/>
  <c r="Q36" i="17" s="1"/>
  <c r="Q37" i="17" s="1"/>
  <c r="O7" i="17"/>
  <c r="M7" i="17"/>
  <c r="M9" i="17" s="1"/>
  <c r="M10" i="17" s="1"/>
  <c r="M11" i="17" s="1"/>
  <c r="M12" i="17" s="1"/>
  <c r="M13" i="17" s="1"/>
  <c r="M14" i="17" s="1"/>
  <c r="M15" i="17" s="1"/>
  <c r="M16" i="17" s="1"/>
  <c r="M17" i="17" s="1"/>
  <c r="M18" i="17" s="1"/>
  <c r="M19" i="17" s="1"/>
  <c r="M20" i="17" s="1"/>
  <c r="M21" i="17" s="1"/>
  <c r="M22" i="17" s="1"/>
  <c r="M23" i="17" s="1"/>
  <c r="M24" i="17" s="1"/>
  <c r="M25" i="17" s="1"/>
  <c r="M26" i="17" s="1"/>
  <c r="M27" i="17" s="1"/>
  <c r="M28" i="17" s="1"/>
  <c r="M29" i="17" s="1"/>
  <c r="M30" i="17" s="1"/>
  <c r="M31" i="17" s="1"/>
  <c r="M32" i="17" s="1"/>
  <c r="M33" i="17" s="1"/>
  <c r="M34" i="17" s="1"/>
  <c r="M35" i="17" s="1"/>
  <c r="M36" i="17" s="1"/>
  <c r="M37" i="17" s="1"/>
  <c r="K7" i="17"/>
  <c r="K9" i="17" s="1"/>
  <c r="K10" i="17" s="1"/>
  <c r="K11" i="17" s="1"/>
  <c r="K12" i="17" s="1"/>
  <c r="K13" i="17" s="1"/>
  <c r="K14" i="17" s="1"/>
  <c r="K15" i="17" s="1"/>
  <c r="K16" i="17" s="1"/>
  <c r="K17" i="17" s="1"/>
  <c r="K18" i="17" s="1"/>
  <c r="K19" i="17" s="1"/>
  <c r="K20" i="17" s="1"/>
  <c r="K21" i="17" s="1"/>
  <c r="K22" i="17" s="1"/>
  <c r="K23" i="17" s="1"/>
  <c r="K24" i="17" s="1"/>
  <c r="K25" i="17" s="1"/>
  <c r="K26" i="17" s="1"/>
  <c r="K27" i="17" s="1"/>
  <c r="K28" i="17" s="1"/>
  <c r="K29" i="17" s="1"/>
  <c r="K30" i="17" s="1"/>
  <c r="K31" i="17" s="1"/>
  <c r="K32" i="17" s="1"/>
  <c r="K33" i="17" s="1"/>
  <c r="K34" i="17" s="1"/>
  <c r="K35" i="17" s="1"/>
  <c r="K36" i="17" s="1"/>
  <c r="K37" i="17" s="1"/>
  <c r="I7" i="17"/>
  <c r="I9" i="17" s="1"/>
  <c r="I10" i="17" s="1"/>
  <c r="I11" i="17" s="1"/>
  <c r="I12" i="17" s="1"/>
  <c r="I13" i="17" s="1"/>
  <c r="I14" i="17" s="1"/>
  <c r="I15" i="17" s="1"/>
  <c r="I16" i="17" s="1"/>
  <c r="I17" i="17" s="1"/>
  <c r="I18" i="17" s="1"/>
  <c r="I19" i="17" s="1"/>
  <c r="I20" i="17" s="1"/>
  <c r="I21" i="17" s="1"/>
  <c r="I22" i="17" s="1"/>
  <c r="I23" i="17" s="1"/>
  <c r="I24" i="17" s="1"/>
  <c r="I25" i="17" s="1"/>
  <c r="I26" i="17" s="1"/>
  <c r="I27" i="17" s="1"/>
  <c r="I28" i="17" s="1"/>
  <c r="I29" i="17" s="1"/>
  <c r="I30" i="17" s="1"/>
  <c r="I31" i="17" s="1"/>
  <c r="I32" i="17" s="1"/>
  <c r="I33" i="17" s="1"/>
  <c r="I34" i="17" s="1"/>
  <c r="I35" i="17" s="1"/>
  <c r="I36" i="17" s="1"/>
  <c r="I37" i="17" s="1"/>
  <c r="G7" i="17"/>
  <c r="T6" i="17"/>
  <c r="S6" i="17"/>
  <c r="R6" i="17"/>
  <c r="Q6" i="17"/>
  <c r="P6" i="17"/>
  <c r="O6" i="17"/>
  <c r="N6" i="17"/>
  <c r="M6" i="17"/>
  <c r="L6" i="17"/>
  <c r="K6" i="17"/>
  <c r="J6" i="17"/>
  <c r="I6" i="17"/>
  <c r="H6" i="17"/>
  <c r="G6" i="17"/>
  <c r="F6" i="17"/>
  <c r="E6" i="17"/>
  <c r="D6" i="17"/>
  <c r="C6" i="17"/>
  <c r="T4" i="17"/>
  <c r="R4" i="17"/>
  <c r="P4" i="17"/>
  <c r="N4" i="17"/>
  <c r="L4" i="17"/>
  <c r="J4" i="17"/>
  <c r="H4" i="17"/>
  <c r="F4" i="17"/>
  <c r="F7" i="17" s="1"/>
  <c r="E4" i="17"/>
  <c r="E7" i="17" s="1"/>
  <c r="E9" i="17" s="1"/>
  <c r="E10" i="17" s="1"/>
  <c r="E11" i="17" s="1"/>
  <c r="E12" i="17" s="1"/>
  <c r="E13" i="17" s="1"/>
  <c r="E14" i="17" s="1"/>
  <c r="E15" i="17" s="1"/>
  <c r="E16" i="17" s="1"/>
  <c r="E17" i="17" s="1"/>
  <c r="E18" i="17" s="1"/>
  <c r="E19" i="17" s="1"/>
  <c r="E20" i="17" s="1"/>
  <c r="E21" i="17" s="1"/>
  <c r="E22" i="17" s="1"/>
  <c r="E23" i="17" s="1"/>
  <c r="E24" i="17" s="1"/>
  <c r="E25" i="17" s="1"/>
  <c r="E26" i="17" s="1"/>
  <c r="E27" i="17" s="1"/>
  <c r="E28" i="17" s="1"/>
  <c r="E29" i="17" s="1"/>
  <c r="E30" i="17" s="1"/>
  <c r="E31" i="17" s="1"/>
  <c r="E32" i="17" s="1"/>
  <c r="E33" i="17" s="1"/>
  <c r="E34" i="17" s="1"/>
  <c r="E35" i="17" s="1"/>
  <c r="E36" i="17" s="1"/>
  <c r="D4" i="17"/>
  <c r="D7" i="17" s="1"/>
  <c r="C4" i="17"/>
  <c r="C7" i="17" s="1"/>
  <c r="C9" i="17" s="1"/>
  <c r="C10" i="17" s="1"/>
  <c r="C11" i="17" s="1"/>
  <c r="C12" i="17" s="1"/>
  <c r="C13" i="17" s="1"/>
  <c r="C14" i="17" s="1"/>
  <c r="C15" i="17" s="1"/>
  <c r="M87" i="5"/>
  <c r="E28" i="2"/>
  <c r="E27" i="2"/>
  <c r="E31" i="1"/>
  <c r="E30" i="1"/>
  <c r="D29" i="3"/>
  <c r="H47" i="5"/>
  <c r="A88" i="5"/>
  <c r="S9" i="5"/>
  <c r="S10" i="5" s="1"/>
  <c r="S11" i="5" s="1"/>
  <c r="S12" i="5" s="1"/>
  <c r="S13" i="5" s="1"/>
  <c r="S14" i="5" s="1"/>
  <c r="S15" i="5" s="1"/>
  <c r="S16" i="5" s="1"/>
  <c r="S17" i="5" s="1"/>
  <c r="S18" i="5" s="1"/>
  <c r="S19" i="5" s="1"/>
  <c r="S20" i="5" s="1"/>
  <c r="S21" i="5" s="1"/>
  <c r="S22" i="5" s="1"/>
  <c r="S23" i="5" s="1"/>
  <c r="S24" i="5" s="1"/>
  <c r="S25" i="5" s="1"/>
  <c r="S26" i="5" s="1"/>
  <c r="S27" i="5" s="1"/>
  <c r="S28" i="5" s="1"/>
  <c r="S29" i="5" s="1"/>
  <c r="S30" i="5" s="1"/>
  <c r="S31" i="5" s="1"/>
  <c r="S32" i="5" s="1"/>
  <c r="S33" i="5" s="1"/>
  <c r="S34" i="5" s="1"/>
  <c r="S35" i="5" s="1"/>
  <c r="S36" i="5" s="1"/>
  <c r="S37" i="5" s="1"/>
  <c r="S38" i="5" s="1"/>
  <c r="S39" i="5" s="1"/>
  <c r="S40" i="5" s="1"/>
  <c r="S41" i="5" s="1"/>
  <c r="S42" i="5" s="1"/>
  <c r="S43" i="5" s="1"/>
  <c r="S44" i="5" s="1"/>
  <c r="S45" i="5" s="1"/>
  <c r="S46" i="5" s="1"/>
  <c r="S47" i="5" s="1"/>
  <c r="S48" i="5" s="1"/>
  <c r="S49" i="5" s="1"/>
  <c r="S50" i="5" s="1"/>
  <c r="S51" i="5" s="1"/>
  <c r="S52" i="5" s="1"/>
  <c r="S53" i="5" s="1"/>
  <c r="S54" i="5" s="1"/>
  <c r="S55" i="5" s="1"/>
  <c r="S56" i="5" s="1"/>
  <c r="S57" i="5" s="1"/>
  <c r="S58" i="5" s="1"/>
  <c r="S59" i="5" s="1"/>
  <c r="S60" i="5" s="1"/>
  <c r="S61" i="5" s="1"/>
  <c r="S62" i="5" s="1"/>
  <c r="S63" i="5" s="1"/>
  <c r="S64" i="5" s="1"/>
  <c r="S65" i="5" s="1"/>
  <c r="S66" i="5" s="1"/>
  <c r="S67" i="5" s="1"/>
  <c r="S68" i="5" s="1"/>
  <c r="S69" i="5" s="1"/>
  <c r="S70" i="5" s="1"/>
  <c r="S71" i="5" s="1"/>
  <c r="S72" i="5" s="1"/>
  <c r="S73" i="5" s="1"/>
  <c r="S74" i="5" s="1"/>
  <c r="S75" i="5" s="1"/>
  <c r="S76" i="5" s="1"/>
  <c r="S77" i="5" s="1"/>
  <c r="S78" i="5" s="1"/>
  <c r="S79" i="5" s="1"/>
  <c r="S80" i="5" s="1"/>
  <c r="S81" i="5" s="1"/>
  <c r="S82" i="5" s="1"/>
  <c r="S83" i="5" s="1"/>
  <c r="S84" i="5" s="1"/>
  <c r="S85" i="5" s="1"/>
  <c r="S86" i="5" s="1"/>
  <c r="S87" i="5" s="1"/>
  <c r="S8" i="5"/>
  <c r="Q8" i="5"/>
  <c r="Q9" i="5" s="1"/>
  <c r="Q10" i="5" s="1"/>
  <c r="Q11" i="5" s="1"/>
  <c r="Q12" i="5" s="1"/>
  <c r="Q13" i="5" s="1"/>
  <c r="Q14" i="5" s="1"/>
  <c r="Q15" i="5" s="1"/>
  <c r="Q16" i="5" s="1"/>
  <c r="Q17" i="5" s="1"/>
  <c r="Q18" i="5" s="1"/>
  <c r="Q19" i="5" s="1"/>
  <c r="Q20" i="5" s="1"/>
  <c r="Q21" i="5" s="1"/>
  <c r="Q22" i="5" s="1"/>
  <c r="Q23" i="5" s="1"/>
  <c r="Q24" i="5" s="1"/>
  <c r="Q25" i="5" s="1"/>
  <c r="Q26" i="5" s="1"/>
  <c r="Q27" i="5" s="1"/>
  <c r="Q28" i="5" s="1"/>
  <c r="Q29" i="5" s="1"/>
  <c r="Q30" i="5" s="1"/>
  <c r="Q31" i="5" s="1"/>
  <c r="Q32" i="5" s="1"/>
  <c r="Q33" i="5" s="1"/>
  <c r="Q34" i="5" s="1"/>
  <c r="Q35" i="5" s="1"/>
  <c r="Q36" i="5" s="1"/>
  <c r="Q37" i="5" s="1"/>
  <c r="Q38" i="5" s="1"/>
  <c r="Q39" i="5" s="1"/>
  <c r="Q40" i="5" s="1"/>
  <c r="Q41" i="5" s="1"/>
  <c r="Q42" i="5" s="1"/>
  <c r="Q43" i="5" s="1"/>
  <c r="Q44" i="5" s="1"/>
  <c r="Q45" i="5" s="1"/>
  <c r="Q46" i="5" s="1"/>
  <c r="Q47" i="5" s="1"/>
  <c r="R47" i="5" s="1"/>
  <c r="Q48" i="5" s="1"/>
  <c r="R48" i="5" s="1"/>
  <c r="M7" i="5"/>
  <c r="B25" i="3"/>
  <c r="B14" i="3"/>
  <c r="E10" i="3"/>
  <c r="H14" i="3"/>
  <c r="H24" i="3"/>
  <c r="E24" i="3"/>
  <c r="K8" i="5"/>
  <c r="K9" i="5" s="1"/>
  <c r="K10" i="5" s="1"/>
  <c r="K11" i="5" s="1"/>
  <c r="K12" i="5" s="1"/>
  <c r="K13" i="5" s="1"/>
  <c r="K14" i="5" s="1"/>
  <c r="K15" i="5" s="1"/>
  <c r="K16" i="5" s="1"/>
  <c r="K17" i="5" s="1"/>
  <c r="K18" i="5" s="1"/>
  <c r="K19" i="5" s="1"/>
  <c r="K20" i="5" s="1"/>
  <c r="K21" i="5" s="1"/>
  <c r="K22" i="5" s="1"/>
  <c r="K23" i="5" s="1"/>
  <c r="K24" i="5" s="1"/>
  <c r="K25" i="5" s="1"/>
  <c r="K26" i="5" s="1"/>
  <c r="K27" i="5" s="1"/>
  <c r="K28" i="5" s="1"/>
  <c r="K29" i="5" s="1"/>
  <c r="K30" i="5" s="1"/>
  <c r="K31" i="5" s="1"/>
  <c r="K32" i="5" s="1"/>
  <c r="K33" i="5" s="1"/>
  <c r="K34" i="5" s="1"/>
  <c r="K35" i="5" s="1"/>
  <c r="K36" i="5" s="1"/>
  <c r="K37" i="5" s="1"/>
  <c r="K38" i="5" s="1"/>
  <c r="K39" i="5" s="1"/>
  <c r="K40" i="5" s="1"/>
  <c r="K41" i="5" s="1"/>
  <c r="K42" i="5" s="1"/>
  <c r="K43" i="5" s="1"/>
  <c r="K44" i="5" s="1"/>
  <c r="K45" i="5" s="1"/>
  <c r="K46" i="5" s="1"/>
  <c r="K47" i="5" s="1"/>
  <c r="L47" i="5" s="1"/>
  <c r="K48" i="5" s="1"/>
  <c r="L48" i="5" s="1"/>
  <c r="D9" i="19" l="1"/>
  <c r="D10" i="19" s="1"/>
  <c r="D11" i="19" s="1"/>
  <c r="D12" i="19" s="1"/>
  <c r="D13" i="19" s="1"/>
  <c r="D14" i="19" s="1"/>
  <c r="D15" i="19" s="1"/>
  <c r="D16" i="19" s="1"/>
  <c r="F9" i="19"/>
  <c r="F10" i="19" s="1"/>
  <c r="F11" i="19" s="1"/>
  <c r="F12" i="19" s="1"/>
  <c r="F13" i="19" s="1"/>
  <c r="F14" i="19" s="1"/>
  <c r="F15" i="19" s="1"/>
  <c r="F16" i="19" s="1"/>
  <c r="F17" i="19" s="1"/>
  <c r="S9" i="19"/>
  <c r="S10" i="19" s="1"/>
  <c r="S11" i="19" s="1"/>
  <c r="S12" i="19" s="1"/>
  <c r="S13" i="19" s="1"/>
  <c r="S14" i="19" s="1"/>
  <c r="S15" i="19" s="1"/>
  <c r="S16" i="19" s="1"/>
  <c r="S17" i="19" s="1"/>
  <c r="T17" i="19" s="1"/>
  <c r="F18" i="19"/>
  <c r="J17" i="19"/>
  <c r="I18" i="19" s="1"/>
  <c r="L17" i="19"/>
  <c r="K18" i="19" s="1"/>
  <c r="N17" i="19"/>
  <c r="M18" i="19" s="1"/>
  <c r="R17" i="19"/>
  <c r="Q18" i="19"/>
  <c r="S18" i="19"/>
  <c r="U7" i="19"/>
  <c r="D9" i="18"/>
  <c r="D10" i="18" s="1"/>
  <c r="D11" i="18" s="1"/>
  <c r="D12" i="18" s="1"/>
  <c r="D13" i="18" s="1"/>
  <c r="D14" i="18" s="1"/>
  <c r="D15" i="18" s="1"/>
  <c r="D16" i="18" s="1"/>
  <c r="D17" i="18" s="1"/>
  <c r="D18" i="18" s="1"/>
  <c r="D19" i="18" s="1"/>
  <c r="D20" i="18" s="1"/>
  <c r="D21" i="18" s="1"/>
  <c r="D22" i="18" s="1"/>
  <c r="D23" i="18" s="1"/>
  <c r="D24" i="18" s="1"/>
  <c r="D25" i="18" s="1"/>
  <c r="D26" i="18" s="1"/>
  <c r="O9" i="18"/>
  <c r="O10" i="18" s="1"/>
  <c r="O11" i="18" s="1"/>
  <c r="O12" i="18" s="1"/>
  <c r="K9" i="18"/>
  <c r="K10" i="18" s="1"/>
  <c r="K11" i="18" s="1"/>
  <c r="K12" i="18" s="1"/>
  <c r="K13" i="18" s="1"/>
  <c r="K14" i="18" s="1"/>
  <c r="K15" i="18" s="1"/>
  <c r="K16" i="18" s="1"/>
  <c r="K17" i="18" s="1"/>
  <c r="K18" i="18" s="1"/>
  <c r="K19" i="18" s="1"/>
  <c r="K20" i="18" s="1"/>
  <c r="K21" i="18" s="1"/>
  <c r="K22" i="18" s="1"/>
  <c r="K23" i="18" s="1"/>
  <c r="K24" i="18" s="1"/>
  <c r="K25" i="18" s="1"/>
  <c r="K26" i="18" s="1"/>
  <c r="K27" i="18" s="1"/>
  <c r="L27" i="18" s="1"/>
  <c r="S28" i="18"/>
  <c r="T27" i="18"/>
  <c r="J27" i="18"/>
  <c r="I28" i="18" s="1"/>
  <c r="R27" i="18"/>
  <c r="Q28" i="18" s="1"/>
  <c r="N27" i="18"/>
  <c r="M28" i="18" s="1"/>
  <c r="F28" i="18"/>
  <c r="P12" i="18"/>
  <c r="O13" i="18"/>
  <c r="U7" i="18"/>
  <c r="D9" i="17"/>
  <c r="D10" i="17" s="1"/>
  <c r="D11" i="17" s="1"/>
  <c r="D12" i="17" s="1"/>
  <c r="D13" i="17" s="1"/>
  <c r="D14" i="17" s="1"/>
  <c r="D15" i="17" s="1"/>
  <c r="D16" i="17" s="1"/>
  <c r="D17" i="17" s="1"/>
  <c r="D18" i="17" s="1"/>
  <c r="D19" i="17" s="1"/>
  <c r="D20" i="17" s="1"/>
  <c r="D21" i="17" s="1"/>
  <c r="D22" i="17" s="1"/>
  <c r="D23" i="17" s="1"/>
  <c r="D24" i="17" s="1"/>
  <c r="D25" i="17" s="1"/>
  <c r="D26" i="17" s="1"/>
  <c r="D27" i="17" s="1"/>
  <c r="D28" i="17" s="1"/>
  <c r="D29" i="17" s="1"/>
  <c r="D30" i="17" s="1"/>
  <c r="D31" i="17" s="1"/>
  <c r="D32" i="17" s="1"/>
  <c r="D33" i="17" s="1"/>
  <c r="D34" i="17" s="1"/>
  <c r="D35" i="17" s="1"/>
  <c r="D36" i="17" s="1"/>
  <c r="O9" i="17"/>
  <c r="O10" i="17" s="1"/>
  <c r="O11" i="17" s="1"/>
  <c r="O12" i="17" s="1"/>
  <c r="O13" i="17" s="1"/>
  <c r="O14" i="17" s="1"/>
  <c r="O15" i="17" s="1"/>
  <c r="O16" i="17" s="1"/>
  <c r="O17" i="17" s="1"/>
  <c r="O18" i="17" s="1"/>
  <c r="O19" i="17" s="1"/>
  <c r="O20" i="17" s="1"/>
  <c r="O21" i="17" s="1"/>
  <c r="O22" i="17" s="1"/>
  <c r="P22" i="17" s="1"/>
  <c r="S9" i="17"/>
  <c r="S10" i="17" s="1"/>
  <c r="S11" i="17" s="1"/>
  <c r="S12" i="17" s="1"/>
  <c r="S13" i="17" s="1"/>
  <c r="S14" i="17" s="1"/>
  <c r="S15" i="17" s="1"/>
  <c r="S16" i="17" s="1"/>
  <c r="S17" i="17" s="1"/>
  <c r="S18" i="17" s="1"/>
  <c r="S19" i="17" s="1"/>
  <c r="S20" i="17" s="1"/>
  <c r="S21" i="17" s="1"/>
  <c r="S22" i="17" s="1"/>
  <c r="S23" i="17" s="1"/>
  <c r="S24" i="17" s="1"/>
  <c r="S25" i="17" s="1"/>
  <c r="S26" i="17" s="1"/>
  <c r="S27" i="17" s="1"/>
  <c r="S28" i="17" s="1"/>
  <c r="S29" i="17" s="1"/>
  <c r="S30" i="17" s="1"/>
  <c r="S31" i="17" s="1"/>
  <c r="S32" i="17" s="1"/>
  <c r="S33" i="17" s="1"/>
  <c r="S34" i="17" s="1"/>
  <c r="S35" i="17" s="1"/>
  <c r="S36" i="17" s="1"/>
  <c r="S37" i="17" s="1"/>
  <c r="S38" i="17" s="1"/>
  <c r="F38" i="17"/>
  <c r="J37" i="17"/>
  <c r="I38" i="17" s="1"/>
  <c r="T37" i="17"/>
  <c r="U7" i="17"/>
  <c r="C16" i="17"/>
  <c r="U9" i="17"/>
  <c r="U11" i="17"/>
  <c r="L37" i="17"/>
  <c r="K38" i="17" s="1"/>
  <c r="N37" i="17"/>
  <c r="M38" i="17" s="1"/>
  <c r="R37" i="17"/>
  <c r="Q38" i="17" s="1"/>
  <c r="U10" i="17"/>
  <c r="U12" i="17"/>
  <c r="C20" i="3"/>
  <c r="C21" i="3"/>
  <c r="C22" i="3"/>
  <c r="C23" i="3"/>
  <c r="C24" i="3"/>
  <c r="C25" i="3"/>
  <c r="C12" i="3"/>
  <c r="C13" i="3"/>
  <c r="C14" i="3"/>
  <c r="C15" i="3"/>
  <c r="C17" i="3"/>
  <c r="C18" i="3"/>
  <c r="C19" i="3"/>
  <c r="D25" i="1"/>
  <c r="G4" i="2"/>
  <c r="H4" i="2" s="1"/>
  <c r="G5" i="2"/>
  <c r="H5" i="2" s="1"/>
  <c r="D12" i="1"/>
  <c r="D11" i="1"/>
  <c r="G8" i="4"/>
  <c r="B8" i="5"/>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S7" i="5"/>
  <c r="Q7" i="5"/>
  <c r="O7" i="5"/>
  <c r="O8" i="5" s="1"/>
  <c r="O9" i="5" s="1"/>
  <c r="O10" i="5" s="1"/>
  <c r="O11" i="5" s="1"/>
  <c r="O12" i="5" s="1"/>
  <c r="O13" i="5" s="1"/>
  <c r="O14" i="5" s="1"/>
  <c r="O15" i="5" s="1"/>
  <c r="O16" i="5" s="1"/>
  <c r="O17" i="5" s="1"/>
  <c r="O18" i="5" s="1"/>
  <c r="O19" i="5" s="1"/>
  <c r="O20" i="5" s="1"/>
  <c r="O21" i="5" s="1"/>
  <c r="O22" i="5" s="1"/>
  <c r="O23" i="5" s="1"/>
  <c r="O24" i="5" s="1"/>
  <c r="O25" i="5" s="1"/>
  <c r="O26" i="5" s="1"/>
  <c r="O27" i="5" s="1"/>
  <c r="O28" i="5" s="1"/>
  <c r="O29" i="5" s="1"/>
  <c r="O30" i="5" s="1"/>
  <c r="O31" i="5" s="1"/>
  <c r="O32" i="5" s="1"/>
  <c r="P32" i="5" s="1"/>
  <c r="K7" i="5"/>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I38" i="5" s="1"/>
  <c r="I39" i="5" s="1"/>
  <c r="I40" i="5" s="1"/>
  <c r="I41" i="5" s="1"/>
  <c r="I42" i="5" s="1"/>
  <c r="I43" i="5" s="1"/>
  <c r="I44" i="5" s="1"/>
  <c r="I45" i="5" s="1"/>
  <c r="I46" i="5" s="1"/>
  <c r="I47" i="5" s="1"/>
  <c r="J47" i="5" s="1"/>
  <c r="I48" i="5" s="1"/>
  <c r="J48" i="5" s="1"/>
  <c r="G7" i="5"/>
  <c r="G8" i="5" s="1"/>
  <c r="G9" i="5" s="1"/>
  <c r="G10" i="5" s="1"/>
  <c r="G11" i="5" s="1"/>
  <c r="G12" i="5" s="1"/>
  <c r="G13" i="5" s="1"/>
  <c r="G14" i="5" s="1"/>
  <c r="G15" i="5" s="1"/>
  <c r="G16" i="5" s="1"/>
  <c r="G17" i="5" s="1"/>
  <c r="G18" i="5" s="1"/>
  <c r="G19" i="5" s="1"/>
  <c r="G20" i="5" s="1"/>
  <c r="G21" i="5" s="1"/>
  <c r="G22" i="5" s="1"/>
  <c r="G23" i="5" s="1"/>
  <c r="G24" i="5" s="1"/>
  <c r="G25" i="5" s="1"/>
  <c r="G26" i="5" s="1"/>
  <c r="G27" i="5" s="1"/>
  <c r="G28" i="5" s="1"/>
  <c r="G29" i="5" s="1"/>
  <c r="G30" i="5" s="1"/>
  <c r="G31" i="5" s="1"/>
  <c r="G32" i="5" s="1"/>
  <c r="G33" i="5" s="1"/>
  <c r="G34" i="5" s="1"/>
  <c r="G35" i="5" s="1"/>
  <c r="G36" i="5" s="1"/>
  <c r="G37" i="5" s="1"/>
  <c r="G38" i="5" s="1"/>
  <c r="G39" i="5" s="1"/>
  <c r="G40" i="5" s="1"/>
  <c r="G41" i="5" s="1"/>
  <c r="G42" i="5" s="1"/>
  <c r="G43" i="5" s="1"/>
  <c r="G44" i="5" s="1"/>
  <c r="G45" i="5" s="1"/>
  <c r="G46" i="5" s="1"/>
  <c r="G47" i="5" s="1"/>
  <c r="G48" i="5" s="1"/>
  <c r="H48" i="5" s="1"/>
  <c r="T6" i="5"/>
  <c r="S6" i="5"/>
  <c r="R6" i="5"/>
  <c r="Q6" i="5"/>
  <c r="P6" i="5"/>
  <c r="O6" i="5"/>
  <c r="N6" i="5"/>
  <c r="M6" i="5"/>
  <c r="M8" i="5" s="1"/>
  <c r="M9" i="5" s="1"/>
  <c r="M10" i="5" s="1"/>
  <c r="M11" i="5" s="1"/>
  <c r="M12" i="5" s="1"/>
  <c r="M13" i="5" s="1"/>
  <c r="M14" i="5" s="1"/>
  <c r="M15" i="5" s="1"/>
  <c r="M16" i="5" s="1"/>
  <c r="M17" i="5" s="1"/>
  <c r="M18" i="5" s="1"/>
  <c r="M19" i="5" s="1"/>
  <c r="M20" i="5" s="1"/>
  <c r="M21" i="5" s="1"/>
  <c r="M22" i="5" s="1"/>
  <c r="M23" i="5" s="1"/>
  <c r="M24" i="5" s="1"/>
  <c r="M25" i="5" s="1"/>
  <c r="M26" i="5" s="1"/>
  <c r="M27" i="5" s="1"/>
  <c r="M28" i="5" s="1"/>
  <c r="M29" i="5" s="1"/>
  <c r="M30" i="5" s="1"/>
  <c r="M31" i="5" s="1"/>
  <c r="M32" i="5" s="1"/>
  <c r="M33" i="5" s="1"/>
  <c r="M34" i="5" s="1"/>
  <c r="M35" i="5" s="1"/>
  <c r="M36" i="5" s="1"/>
  <c r="M37" i="5" s="1"/>
  <c r="M38" i="5" s="1"/>
  <c r="M39" i="5" s="1"/>
  <c r="M40" i="5" s="1"/>
  <c r="M41" i="5" s="1"/>
  <c r="M42" i="5" s="1"/>
  <c r="M43" i="5" s="1"/>
  <c r="M44" i="5" s="1"/>
  <c r="M45" i="5" s="1"/>
  <c r="M46" i="5" s="1"/>
  <c r="M47" i="5" s="1"/>
  <c r="N47" i="5" s="1"/>
  <c r="M48" i="5" s="1"/>
  <c r="N48" i="5" s="1"/>
  <c r="L6" i="5"/>
  <c r="K6" i="5"/>
  <c r="J6" i="5"/>
  <c r="I6" i="5"/>
  <c r="H6" i="5"/>
  <c r="G6" i="5"/>
  <c r="F6" i="5"/>
  <c r="E6" i="5"/>
  <c r="D6" i="5"/>
  <c r="C6" i="5"/>
  <c r="T4" i="5"/>
  <c r="R4" i="5"/>
  <c r="P4" i="5"/>
  <c r="N4" i="5"/>
  <c r="L4" i="5"/>
  <c r="J4" i="5"/>
  <c r="H4" i="5"/>
  <c r="B22" i="4"/>
  <c r="B21" i="4"/>
  <c r="A21" i="4"/>
  <c r="B20" i="4"/>
  <c r="B19" i="4"/>
  <c r="A19" i="4"/>
  <c r="B18" i="4"/>
  <c r="B17" i="4"/>
  <c r="A17" i="4"/>
  <c r="E26" i="4" s="1"/>
  <c r="B16" i="4"/>
  <c r="D27" i="4" s="1"/>
  <c r="D28" i="4" s="1"/>
  <c r="B15" i="4"/>
  <c r="A15" i="4"/>
  <c r="D26" i="4" s="1"/>
  <c r="B14" i="4"/>
  <c r="C27" i="4" s="1"/>
  <c r="B13" i="4"/>
  <c r="A13" i="4"/>
  <c r="C26" i="4" s="1"/>
  <c r="B12" i="4"/>
  <c r="B11" i="4"/>
  <c r="A11" i="4"/>
  <c r="B26" i="4" s="1"/>
  <c r="C8" i="4"/>
  <c r="B4" i="9" s="1"/>
  <c r="B8" i="4"/>
  <c r="B3" i="9" s="1"/>
  <c r="I24" i="3"/>
  <c r="F24" i="3"/>
  <c r="I23" i="3"/>
  <c r="F23" i="3"/>
  <c r="I22" i="3"/>
  <c r="F22" i="3"/>
  <c r="I21" i="3"/>
  <c r="F21" i="3"/>
  <c r="I20" i="3"/>
  <c r="F20" i="3"/>
  <c r="I19" i="3"/>
  <c r="I18" i="3"/>
  <c r="E18" i="3"/>
  <c r="F18" i="3" s="1"/>
  <c r="I17" i="3"/>
  <c r="F17" i="3"/>
  <c r="I16" i="3"/>
  <c r="F16" i="3"/>
  <c r="F15" i="3"/>
  <c r="I14" i="3"/>
  <c r="F14" i="3"/>
  <c r="I13" i="3"/>
  <c r="I12" i="3"/>
  <c r="F12" i="3"/>
  <c r="I11" i="3"/>
  <c r="C11" i="3"/>
  <c r="F10" i="3"/>
  <c r="C10" i="3"/>
  <c r="I9" i="3"/>
  <c r="F9" i="3"/>
  <c r="C9" i="3"/>
  <c r="I8" i="3"/>
  <c r="F8" i="3"/>
  <c r="C8" i="3"/>
  <c r="I7" i="3"/>
  <c r="F7" i="3"/>
  <c r="C7" i="3"/>
  <c r="I6" i="3"/>
  <c r="F6" i="3"/>
  <c r="C6" i="3"/>
  <c r="F5" i="3"/>
  <c r="C5" i="3"/>
  <c r="I4" i="3"/>
  <c r="F4" i="3"/>
  <c r="C4" i="3"/>
  <c r="C3" i="3"/>
  <c r="D23" i="2"/>
  <c r="B2" i="9" s="1"/>
  <c r="C23" i="2"/>
  <c r="B30" i="3" s="1"/>
  <c r="A19" i="2"/>
  <c r="A20" i="2" s="1"/>
  <c r="A21" i="2" s="1"/>
  <c r="A22" i="2" s="1"/>
  <c r="A18" i="2"/>
  <c r="A17" i="2"/>
  <c r="F11" i="2"/>
  <c r="D11" i="2"/>
  <c r="B1" i="9" s="1"/>
  <c r="C11" i="2"/>
  <c r="H10" i="2"/>
  <c r="G10" i="2"/>
  <c r="G9" i="2"/>
  <c r="H9" i="2" s="1"/>
  <c r="G8" i="2"/>
  <c r="H8" i="2" s="1"/>
  <c r="G7" i="2"/>
  <c r="H7" i="2" s="1"/>
  <c r="G6" i="2"/>
  <c r="H6" i="2" s="1"/>
  <c r="A5" i="2"/>
  <c r="A6" i="2" s="1"/>
  <c r="A7" i="2" s="1"/>
  <c r="A8" i="2" s="1"/>
  <c r="A9" i="2" s="1"/>
  <c r="A10" i="2" s="1"/>
  <c r="J24" i="1"/>
  <c r="G24" i="1"/>
  <c r="C24" i="1"/>
  <c r="D20" i="1"/>
  <c r="D19" i="1"/>
  <c r="D18" i="1"/>
  <c r="G15" i="1"/>
  <c r="D4"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D36" i="5" s="1"/>
  <c r="D37" i="5" s="1"/>
  <c r="D38" i="5" s="1"/>
  <c r="D39" i="5" s="1"/>
  <c r="D40" i="5" s="1"/>
  <c r="D41" i="5" s="1"/>
  <c r="D42" i="5" s="1"/>
  <c r="D43" i="5" s="1"/>
  <c r="D44" i="5" s="1"/>
  <c r="D45" i="5" s="1"/>
  <c r="D46" i="5" s="1"/>
  <c r="K14" i="1"/>
  <c r="L14" i="1" s="1"/>
  <c r="H14" i="1"/>
  <c r="G14" i="1"/>
  <c r="C14" i="1"/>
  <c r="D14" i="1" s="1"/>
  <c r="L13" i="1"/>
  <c r="H13" i="1"/>
  <c r="L12" i="1"/>
  <c r="H12" i="1"/>
  <c r="L11" i="1"/>
  <c r="H11" i="1"/>
  <c r="L10" i="1"/>
  <c r="H10" i="1"/>
  <c r="D10" i="1"/>
  <c r="L9" i="1"/>
  <c r="H9" i="1"/>
  <c r="D9" i="1"/>
  <c r="L7" i="1"/>
  <c r="K7" i="1"/>
  <c r="K15" i="1" s="1"/>
  <c r="G7" i="1"/>
  <c r="H7" i="1" s="1"/>
  <c r="D7" i="1"/>
  <c r="C7" i="1"/>
  <c r="L6" i="1"/>
  <c r="H6" i="1"/>
  <c r="D6" i="1"/>
  <c r="L5" i="1"/>
  <c r="H5" i="1"/>
  <c r="D5" i="1"/>
  <c r="L4" i="1"/>
  <c r="H4" i="1"/>
  <c r="D4" i="1"/>
  <c r="L3" i="1"/>
  <c r="H3" i="1"/>
  <c r="D3" i="1"/>
  <c r="D29" i="4" l="1"/>
  <c r="D30" i="4" s="1"/>
  <c r="D31" i="4" s="1"/>
  <c r="D32" i="4" s="1"/>
  <c r="D33" i="4" s="1"/>
  <c r="D34" i="4" s="1"/>
  <c r="D35" i="4" s="1"/>
  <c r="D36" i="4" s="1"/>
  <c r="D37" i="4" s="1"/>
  <c r="D38" i="4" s="1"/>
  <c r="D39" i="4" s="1"/>
  <c r="D40" i="4" s="1"/>
  <c r="D41" i="4" s="1"/>
  <c r="D42" i="4" s="1"/>
  <c r="D43" i="4" s="1"/>
  <c r="D44" i="4" s="1"/>
  <c r="D45" i="4" s="1"/>
  <c r="D46" i="4" s="1"/>
  <c r="D47" i="4" s="1"/>
  <c r="D48" i="4" s="1"/>
  <c r="D49" i="4" s="1"/>
  <c r="D50" i="4" s="1"/>
  <c r="D51" i="4" s="1"/>
  <c r="D52" i="4" s="1"/>
  <c r="D53" i="4" s="1"/>
  <c r="D54" i="4" s="1"/>
  <c r="D55" i="4" s="1"/>
  <c r="D56" i="4" s="1"/>
  <c r="D57" i="4" s="1"/>
  <c r="D58" i="4" s="1"/>
  <c r="D59" i="4" s="1"/>
  <c r="D60" i="4" s="1"/>
  <c r="D61" i="4" s="1"/>
  <c r="D62" i="4" s="1"/>
  <c r="D63" i="4" s="1"/>
  <c r="D64" i="4" s="1"/>
  <c r="D65" i="4" s="1"/>
  <c r="D66" i="4" s="1"/>
  <c r="D67" i="4" s="1"/>
  <c r="D68" i="4" s="1"/>
  <c r="D69" i="4" s="1"/>
  <c r="D70" i="4" s="1"/>
  <c r="D71" i="4" s="1"/>
  <c r="D72" i="4" s="1"/>
  <c r="D73" i="4" s="1"/>
  <c r="D74" i="4" s="1"/>
  <c r="D75" i="4" s="1"/>
  <c r="D76" i="4" s="1"/>
  <c r="D77" i="4" s="1"/>
  <c r="D78" i="4" s="1"/>
  <c r="D79" i="4" s="1"/>
  <c r="D80" i="4" s="1"/>
  <c r="D81" i="4" s="1"/>
  <c r="D82" i="4" s="1"/>
  <c r="D83" i="4" s="1"/>
  <c r="D84" i="4" s="1"/>
  <c r="D85" i="4" s="1"/>
  <c r="D86" i="4" s="1"/>
  <c r="D87" i="4" s="1"/>
  <c r="D88" i="4" s="1"/>
  <c r="D89" i="4" s="1"/>
  <c r="D90" i="4" s="1"/>
  <c r="D91" i="4" s="1"/>
  <c r="D92" i="4" s="1"/>
  <c r="D93" i="4" s="1"/>
  <c r="D94" i="4" s="1"/>
  <c r="D95" i="4" s="1"/>
  <c r="D96" i="4" s="1"/>
  <c r="D97" i="4" s="1"/>
  <c r="D98" i="4" s="1"/>
  <c r="D99" i="4" s="1"/>
  <c r="D100" i="4" s="1"/>
  <c r="D101" i="4" s="1"/>
  <c r="D102" i="4" s="1"/>
  <c r="D103" i="4" s="1"/>
  <c r="D104" i="4" s="1"/>
  <c r="D105" i="4" s="1"/>
  <c r="D106" i="4" s="1"/>
  <c r="D107" i="4" s="1"/>
  <c r="D108" i="4" s="1"/>
  <c r="D109" i="4" s="1"/>
  <c r="D110" i="4" s="1"/>
  <c r="D111" i="4" s="1"/>
  <c r="D112" i="4" s="1"/>
  <c r="D113" i="4" s="1"/>
  <c r="D114" i="4" s="1"/>
  <c r="D115" i="4" s="1"/>
  <c r="D116" i="4" s="1"/>
  <c r="D117" i="4" s="1"/>
  <c r="D118" i="4" s="1"/>
  <c r="D119" i="4" s="1"/>
  <c r="D120" i="4" s="1"/>
  <c r="D121" i="4" s="1"/>
  <c r="D122" i="4" s="1"/>
  <c r="D123" i="4" s="1"/>
  <c r="D124" i="4" s="1"/>
  <c r="D125" i="4" s="1"/>
  <c r="D126" i="4" s="1"/>
  <c r="D127" i="4" s="1"/>
  <c r="D128" i="4" s="1"/>
  <c r="D129" i="4" s="1"/>
  <c r="D130" i="4" s="1"/>
  <c r="D131" i="4" s="1"/>
  <c r="D132" i="4" s="1"/>
  <c r="D133" i="4" s="1"/>
  <c r="D134" i="4" s="1"/>
  <c r="D135" i="4" s="1"/>
  <c r="D136" i="4" s="1"/>
  <c r="D137" i="4" s="1"/>
  <c r="D138" i="4" s="1"/>
  <c r="D139" i="4" s="1"/>
  <c r="D140" i="4" s="1"/>
  <c r="D141" i="4" s="1"/>
  <c r="D142" i="4" s="1"/>
  <c r="D143" i="4" s="1"/>
  <c r="D144" i="4" s="1"/>
  <c r="D145" i="4" s="1"/>
  <c r="D146" i="4" s="1"/>
  <c r="D147" i="4" s="1"/>
  <c r="D148" i="4" s="1"/>
  <c r="D149" i="4" s="1"/>
  <c r="D150" i="4" s="1"/>
  <c r="D151" i="4" s="1"/>
  <c r="D152" i="4" s="1"/>
  <c r="D153" i="4" s="1"/>
  <c r="D154" i="4" s="1"/>
  <c r="D155" i="4" s="1"/>
  <c r="D156" i="4" s="1"/>
  <c r="D157" i="4" s="1"/>
  <c r="D158" i="4" s="1"/>
  <c r="D159" i="4" s="1"/>
  <c r="D160" i="4" s="1"/>
  <c r="D161" i="4" s="1"/>
  <c r="D162" i="4" s="1"/>
  <c r="D163" i="4" s="1"/>
  <c r="D164" i="4" s="1"/>
  <c r="D165" i="4" s="1"/>
  <c r="D166" i="4" s="1"/>
  <c r="D167" i="4" s="1"/>
  <c r="D168" i="4" s="1"/>
  <c r="D169" i="4" s="1"/>
  <c r="D170" i="4" s="1"/>
  <c r="D171" i="4" s="1"/>
  <c r="D172" i="4" s="1"/>
  <c r="D173" i="4" s="1"/>
  <c r="D174" i="4" s="1"/>
  <c r="D175" i="4" s="1"/>
  <c r="D176" i="4" s="1"/>
  <c r="D177" i="4" s="1"/>
  <c r="D178" i="4" s="1"/>
  <c r="D179" i="4" s="1"/>
  <c r="D180" i="4" s="1"/>
  <c r="D181" i="4" s="1"/>
  <c r="D182" i="4" s="1"/>
  <c r="D183" i="4" s="1"/>
  <c r="D184" i="4" s="1"/>
  <c r="D185" i="4" s="1"/>
  <c r="D186" i="4" s="1"/>
  <c r="D187" i="4" s="1"/>
  <c r="D188" i="4" s="1"/>
  <c r="D189" i="4" s="1"/>
  <c r="D190" i="4" s="1"/>
  <c r="D191" i="4" s="1"/>
  <c r="D192" i="4" s="1"/>
  <c r="D193" i="4" s="1"/>
  <c r="D194" i="4" s="1"/>
  <c r="D195" i="4" s="1"/>
  <c r="D196" i="4" s="1"/>
  <c r="D197" i="4" s="1"/>
  <c r="D198" i="4" s="1"/>
  <c r="D199" i="4" s="1"/>
  <c r="D200" i="4" s="1"/>
  <c r="D201" i="4" s="1"/>
  <c r="D202" i="4" s="1"/>
  <c r="D203" i="4" s="1"/>
  <c r="D204" i="4" s="1"/>
  <c r="D205" i="4" s="1"/>
  <c r="D206" i="4" s="1"/>
  <c r="D207" i="4" s="1"/>
  <c r="D208" i="4" s="1"/>
  <c r="D209" i="4" s="1"/>
  <c r="D210" i="4" s="1"/>
  <c r="D211" i="4" s="1"/>
  <c r="D212" i="4" s="1"/>
  <c r="D213" i="4" s="1"/>
  <c r="D214" i="4" s="1"/>
  <c r="D215" i="4" s="1"/>
  <c r="D216" i="4" s="1"/>
  <c r="D217" i="4" s="1"/>
  <c r="D218" i="4" s="1"/>
  <c r="D219" i="4" s="1"/>
  <c r="D220" i="4" s="1"/>
  <c r="D221" i="4" s="1"/>
  <c r="D222" i="4" s="1"/>
  <c r="D223" i="4" s="1"/>
  <c r="D224" i="4" s="1"/>
  <c r="D225" i="4" s="1"/>
  <c r="D226" i="4" s="1"/>
  <c r="D227" i="4" s="1"/>
  <c r="D228" i="4" s="1"/>
  <c r="D229" i="4" s="1"/>
  <c r="D230" i="4" s="1"/>
  <c r="D231" i="4" s="1"/>
  <c r="D232" i="4" s="1"/>
  <c r="D233" i="4" s="1"/>
  <c r="D234" i="4" s="1"/>
  <c r="D235" i="4" s="1"/>
  <c r="D236" i="4" s="1"/>
  <c r="D237" i="4" s="1"/>
  <c r="D238" i="4" s="1"/>
  <c r="D239" i="4" s="1"/>
  <c r="D240" i="4" s="1"/>
  <c r="D241" i="4" s="1"/>
  <c r="D242" i="4" s="1"/>
  <c r="D243" i="4" s="1"/>
  <c r="D244" i="4" s="1"/>
  <c r="D245" i="4" s="1"/>
  <c r="D246" i="4" s="1"/>
  <c r="D247" i="4" s="1"/>
  <c r="D248" i="4" s="1"/>
  <c r="D249" i="4" s="1"/>
  <c r="D250" i="4" s="1"/>
  <c r="D251" i="4" s="1"/>
  <c r="D252" i="4" s="1"/>
  <c r="D253" i="4" s="1"/>
  <c r="D254" i="4" s="1"/>
  <c r="D255" i="4" s="1"/>
  <c r="D256" i="4" s="1"/>
  <c r="D257" i="4" s="1"/>
  <c r="D258" i="4" s="1"/>
  <c r="D259" i="4" s="1"/>
  <c r="D260" i="4" s="1"/>
  <c r="D261" i="4" s="1"/>
  <c r="D262" i="4" s="1"/>
  <c r="D263" i="4" s="1"/>
  <c r="D264" i="4" s="1"/>
  <c r="D265" i="4" s="1"/>
  <c r="D266" i="4" s="1"/>
  <c r="D267" i="4" s="1"/>
  <c r="D268" i="4" s="1"/>
  <c r="D269" i="4" s="1"/>
  <c r="D270" i="4" s="1"/>
  <c r="D271" i="4" s="1"/>
  <c r="D272" i="4" s="1"/>
  <c r="D273" i="4" s="1"/>
  <c r="D274" i="4" s="1"/>
  <c r="D275" i="4" s="1"/>
  <c r="D276" i="4" s="1"/>
  <c r="D277" i="4" s="1"/>
  <c r="D278" i="4" s="1"/>
  <c r="D279" i="4" s="1"/>
  <c r="D280" i="4" s="1"/>
  <c r="D281" i="4" s="1"/>
  <c r="D282" i="4" s="1"/>
  <c r="D283" i="4" s="1"/>
  <c r="D284" i="4" s="1"/>
  <c r="D285" i="4" s="1"/>
  <c r="D286" i="4" s="1"/>
  <c r="D287" i="4" s="1"/>
  <c r="D288" i="4" s="1"/>
  <c r="D289" i="4" s="1"/>
  <c r="D290" i="4" s="1"/>
  <c r="D291" i="4" s="1"/>
  <c r="D292" i="4" s="1"/>
  <c r="D293" i="4" s="1"/>
  <c r="D294" i="4" s="1"/>
  <c r="D295" i="4" s="1"/>
  <c r="D296" i="4" s="1"/>
  <c r="D297" i="4" s="1"/>
  <c r="D298" i="4" s="1"/>
  <c r="D299" i="4" s="1"/>
  <c r="D300" i="4" s="1"/>
  <c r="D301" i="4" s="1"/>
  <c r="D302" i="4" s="1"/>
  <c r="D303" i="4" s="1"/>
  <c r="D304" i="4" s="1"/>
  <c r="D305" i="4" s="1"/>
  <c r="D306" i="4" s="1"/>
  <c r="D307" i="4" s="1"/>
  <c r="D308" i="4" s="1"/>
  <c r="D309" i="4" s="1"/>
  <c r="D310" i="4" s="1"/>
  <c r="D311" i="4" s="1"/>
  <c r="D312" i="4" s="1"/>
  <c r="D313" i="4" s="1"/>
  <c r="D314" i="4" s="1"/>
  <c r="D315" i="4" s="1"/>
  <c r="D316" i="4" s="1"/>
  <c r="D317" i="4" s="1"/>
  <c r="D318" i="4" s="1"/>
  <c r="D319" i="4" s="1"/>
  <c r="D320" i="4" s="1"/>
  <c r="D321" i="4" s="1"/>
  <c r="D322" i="4" s="1"/>
  <c r="D323" i="4" s="1"/>
  <c r="D324" i="4" s="1"/>
  <c r="D325" i="4" s="1"/>
  <c r="D326" i="4" s="1"/>
  <c r="D327" i="4" s="1"/>
  <c r="D328" i="4" s="1"/>
  <c r="D329" i="4" s="1"/>
  <c r="D330" i="4" s="1"/>
  <c r="D331" i="4" s="1"/>
  <c r="D332" i="4" s="1"/>
  <c r="D333" i="4" s="1"/>
  <c r="D334" i="4" s="1"/>
  <c r="D335" i="4" s="1"/>
  <c r="D336" i="4" s="1"/>
  <c r="D337" i="4" s="1"/>
  <c r="D338" i="4" s="1"/>
  <c r="D339" i="4" s="1"/>
  <c r="D340" i="4" s="1"/>
  <c r="D341" i="4" s="1"/>
  <c r="D342" i="4" s="1"/>
  <c r="D343" i="4" s="1"/>
  <c r="D344" i="4" s="1"/>
  <c r="D345" i="4" s="1"/>
  <c r="D346" i="4" s="1"/>
  <c r="D347" i="4" s="1"/>
  <c r="D348" i="4" s="1"/>
  <c r="D349" i="4" s="1"/>
  <c r="D350" i="4" s="1"/>
  <c r="D351" i="4" s="1"/>
  <c r="D352" i="4" s="1"/>
  <c r="D353" i="4" s="1"/>
  <c r="D354" i="4" s="1"/>
  <c r="D355" i="4" s="1"/>
  <c r="D356" i="4" s="1"/>
  <c r="D357" i="4" s="1"/>
  <c r="D358" i="4" s="1"/>
  <c r="D359" i="4" s="1"/>
  <c r="D360" i="4" s="1"/>
  <c r="D361" i="4" s="1"/>
  <c r="D362" i="4" s="1"/>
  <c r="D363" i="4" s="1"/>
  <c r="D364" i="4" s="1"/>
  <c r="D365" i="4" s="1"/>
  <c r="D366" i="4" s="1"/>
  <c r="D367" i="4" s="1"/>
  <c r="D368" i="4" s="1"/>
  <c r="D369" i="4" s="1"/>
  <c r="D370" i="4" s="1"/>
  <c r="D371" i="4" s="1"/>
  <c r="D372" i="4" s="1"/>
  <c r="D373" i="4" s="1"/>
  <c r="D374" i="4" s="1"/>
  <c r="D375" i="4" s="1"/>
  <c r="D376" i="4" s="1"/>
  <c r="D377" i="4" s="1"/>
  <c r="D378" i="4" s="1"/>
  <c r="D379" i="4" s="1"/>
  <c r="D380" i="4" s="1"/>
  <c r="D381" i="4" s="1"/>
  <c r="D382" i="4" s="1"/>
  <c r="D383" i="4" s="1"/>
  <c r="D384" i="4" s="1"/>
  <c r="D385" i="4" s="1"/>
  <c r="D386" i="4" s="1"/>
  <c r="D387" i="4" s="1"/>
  <c r="D388" i="4" s="1"/>
  <c r="D389" i="4" s="1"/>
  <c r="D390" i="4" s="1"/>
  <c r="D391" i="4" s="1"/>
  <c r="D392" i="4" s="1"/>
  <c r="D393" i="4" s="1"/>
  <c r="D394" i="4" s="1"/>
  <c r="D395" i="4" s="1"/>
  <c r="D396" i="4" s="1"/>
  <c r="D397" i="4" s="1"/>
  <c r="D398" i="4" s="1"/>
  <c r="D399" i="4" s="1"/>
  <c r="D400" i="4" s="1"/>
  <c r="D401" i="4" s="1"/>
  <c r="D402" i="4" s="1"/>
  <c r="D403" i="4" s="1"/>
  <c r="D404" i="4" s="1"/>
  <c r="D405" i="4" s="1"/>
  <c r="D406" i="4" s="1"/>
  <c r="D407" i="4" s="1"/>
  <c r="D408" i="4" s="1"/>
  <c r="D409" i="4" s="1"/>
  <c r="D410" i="4" s="1"/>
  <c r="D411" i="4" s="1"/>
  <c r="D412" i="4" s="1"/>
  <c r="D413" i="4" s="1"/>
  <c r="D414" i="4" s="1"/>
  <c r="D415" i="4" s="1"/>
  <c r="D416" i="4" s="1"/>
  <c r="D417" i="4" s="1"/>
  <c r="D418" i="4" s="1"/>
  <c r="D419" i="4" s="1"/>
  <c r="D420" i="4" s="1"/>
  <c r="D421" i="4" s="1"/>
  <c r="D422" i="4" s="1"/>
  <c r="D423" i="4" s="1"/>
  <c r="D424" i="4" s="1"/>
  <c r="D425" i="4" s="1"/>
  <c r="D426" i="4" s="1"/>
  <c r="D427" i="4" s="1"/>
  <c r="D428" i="4" s="1"/>
  <c r="D429" i="4" s="1"/>
  <c r="D430" i="4" s="1"/>
  <c r="D431" i="4" s="1"/>
  <c r="D432" i="4" s="1"/>
  <c r="D433" i="4" s="1"/>
  <c r="D434" i="4" s="1"/>
  <c r="D435" i="4" s="1"/>
  <c r="D436" i="4" s="1"/>
  <c r="D437" i="4" s="1"/>
  <c r="D438" i="4" s="1"/>
  <c r="D439" i="4" s="1"/>
  <c r="D440" i="4" s="1"/>
  <c r="D441" i="4" s="1"/>
  <c r="D442" i="4" s="1"/>
  <c r="D443" i="4" s="1"/>
  <c r="D444" i="4" s="1"/>
  <c r="D445" i="4" s="1"/>
  <c r="D446" i="4" s="1"/>
  <c r="D447" i="4" s="1"/>
  <c r="D448" i="4" s="1"/>
  <c r="D449" i="4" s="1"/>
  <c r="D450" i="4" s="1"/>
  <c r="D451" i="4" s="1"/>
  <c r="D452" i="4" s="1"/>
  <c r="D453" i="4" s="1"/>
  <c r="D454" i="4" s="1"/>
  <c r="D455" i="4" s="1"/>
  <c r="D456" i="4" s="1"/>
  <c r="D457" i="4" s="1"/>
  <c r="D458" i="4" s="1"/>
  <c r="D459" i="4" s="1"/>
  <c r="D460" i="4" s="1"/>
  <c r="D461" i="4" s="1"/>
  <c r="D462" i="4" s="1"/>
  <c r="D463" i="4" s="1"/>
  <c r="D464" i="4" s="1"/>
  <c r="D465" i="4" s="1"/>
  <c r="D466" i="4" s="1"/>
  <c r="D467" i="4" s="1"/>
  <c r="D468" i="4" s="1"/>
  <c r="D469" i="4" s="1"/>
  <c r="D470" i="4" s="1"/>
  <c r="D471" i="4" s="1"/>
  <c r="D472" i="4" s="1"/>
  <c r="D473" i="4" s="1"/>
  <c r="D474" i="4" s="1"/>
  <c r="D475" i="4" s="1"/>
  <c r="D476" i="4" s="1"/>
  <c r="D477" i="4" s="1"/>
  <c r="D478" i="4" s="1"/>
  <c r="D479" i="4" s="1"/>
  <c r="D480" i="4" s="1"/>
  <c r="D481" i="4" s="1"/>
  <c r="D482" i="4" s="1"/>
  <c r="D483" i="4" s="1"/>
  <c r="D484" i="4" s="1"/>
  <c r="D485" i="4" s="1"/>
  <c r="D486" i="4" s="1"/>
  <c r="D487" i="4" s="1"/>
  <c r="D488" i="4" s="1"/>
  <c r="D489" i="4" s="1"/>
  <c r="D490" i="4" s="1"/>
  <c r="D491" i="4" s="1"/>
  <c r="D492" i="4" s="1"/>
  <c r="D493" i="4" s="1"/>
  <c r="D494" i="4" s="1"/>
  <c r="D495" i="4" s="1"/>
  <c r="D496" i="4" s="1"/>
  <c r="D497" i="4" s="1"/>
  <c r="D498" i="4" s="1"/>
  <c r="D499" i="4" s="1"/>
  <c r="D500" i="4" s="1"/>
  <c r="D501" i="4" s="1"/>
  <c r="D502" i="4" s="1"/>
  <c r="D503" i="4" s="1"/>
  <c r="D504" i="4" s="1"/>
  <c r="D505" i="4" s="1"/>
  <c r="D506" i="4" s="1"/>
  <c r="D507" i="4" s="1"/>
  <c r="D508" i="4" s="1"/>
  <c r="D509" i="4" s="1"/>
  <c r="D510" i="4" s="1"/>
  <c r="D511" i="4" s="1"/>
  <c r="D512" i="4" s="1"/>
  <c r="D513" i="4" s="1"/>
  <c r="D514" i="4" s="1"/>
  <c r="D515" i="4" s="1"/>
  <c r="D516" i="4" s="1"/>
  <c r="D517" i="4" s="1"/>
  <c r="D518" i="4" s="1"/>
  <c r="D519" i="4" s="1"/>
  <c r="D520" i="4" s="1"/>
  <c r="D521" i="4" s="1"/>
  <c r="D522" i="4" s="1"/>
  <c r="D523" i="4" s="1"/>
  <c r="D524" i="4" s="1"/>
  <c r="D525" i="4" s="1"/>
  <c r="D526" i="4" s="1"/>
  <c r="D527" i="4" s="1"/>
  <c r="D528" i="4" s="1"/>
  <c r="D529" i="4" s="1"/>
  <c r="D530" i="4" s="1"/>
  <c r="D531" i="4" s="1"/>
  <c r="D532" i="4" s="1"/>
  <c r="D533" i="4" s="1"/>
  <c r="D534" i="4" s="1"/>
  <c r="D535" i="4" s="1"/>
  <c r="D536" i="4" s="1"/>
  <c r="D537" i="4" s="1"/>
  <c r="D538" i="4" s="1"/>
  <c r="D539" i="4" s="1"/>
  <c r="D540" i="4" s="1"/>
  <c r="D541" i="4" s="1"/>
  <c r="D542" i="4" s="1"/>
  <c r="D543" i="4" s="1"/>
  <c r="D544" i="4" s="1"/>
  <c r="D545" i="4" s="1"/>
  <c r="D546" i="4" s="1"/>
  <c r="D547" i="4" s="1"/>
  <c r="D548" i="4" s="1"/>
  <c r="D549" i="4" s="1"/>
  <c r="D550" i="4" s="1"/>
  <c r="D551" i="4" s="1"/>
  <c r="D552" i="4" s="1"/>
  <c r="D553" i="4" s="1"/>
  <c r="D554" i="4" s="1"/>
  <c r="D555" i="4" s="1"/>
  <c r="D556" i="4" s="1"/>
  <c r="D557" i="4" s="1"/>
  <c r="D558" i="4" s="1"/>
  <c r="D559" i="4" s="1"/>
  <c r="D560" i="4" s="1"/>
  <c r="D561" i="4" s="1"/>
  <c r="D562" i="4" s="1"/>
  <c r="D563" i="4" s="1"/>
  <c r="D564" i="4" s="1"/>
  <c r="D565" i="4" s="1"/>
  <c r="D566" i="4" s="1"/>
  <c r="D567" i="4" s="1"/>
  <c r="D568" i="4" s="1"/>
  <c r="D569" i="4" s="1"/>
  <c r="D570" i="4" s="1"/>
  <c r="D571" i="4" s="1"/>
  <c r="D572" i="4" s="1"/>
  <c r="D573" i="4" s="1"/>
  <c r="D574" i="4" s="1"/>
  <c r="D575" i="4" s="1"/>
  <c r="D576" i="4" s="1"/>
  <c r="D577" i="4" s="1"/>
  <c r="D578" i="4" s="1"/>
  <c r="D579" i="4" s="1"/>
  <c r="D580" i="4" s="1"/>
  <c r="D581" i="4" s="1"/>
  <c r="D582" i="4" s="1"/>
  <c r="D583" i="4" s="1"/>
  <c r="D584" i="4" s="1"/>
  <c r="D585" i="4" s="1"/>
  <c r="D586" i="4" s="1"/>
  <c r="D587" i="4" s="1"/>
  <c r="D588" i="4" s="1"/>
  <c r="D589" i="4" s="1"/>
  <c r="D590" i="4" s="1"/>
  <c r="D591" i="4" s="1"/>
  <c r="D592" i="4" s="1"/>
  <c r="D593" i="4" s="1"/>
  <c r="D594" i="4" s="1"/>
  <c r="D595" i="4" s="1"/>
  <c r="D596" i="4" s="1"/>
  <c r="D597" i="4" s="1"/>
  <c r="D598" i="4" s="1"/>
  <c r="D599" i="4" s="1"/>
  <c r="D600" i="4" s="1"/>
  <c r="D601" i="4" s="1"/>
  <c r="D602" i="4" s="1"/>
  <c r="D603" i="4" s="1"/>
  <c r="D604" i="4" s="1"/>
  <c r="D605" i="4" s="1"/>
  <c r="D606" i="4" s="1"/>
  <c r="D607" i="4" s="1"/>
  <c r="D608" i="4" s="1"/>
  <c r="D609" i="4" s="1"/>
  <c r="D610" i="4" s="1"/>
  <c r="D611" i="4" s="1"/>
  <c r="D612" i="4" s="1"/>
  <c r="D613" i="4" s="1"/>
  <c r="D614" i="4" s="1"/>
  <c r="D615" i="4" s="1"/>
  <c r="D616" i="4" s="1"/>
  <c r="D617" i="4" s="1"/>
  <c r="D618" i="4" s="1"/>
  <c r="D619" i="4" s="1"/>
  <c r="D620" i="4" s="1"/>
  <c r="D621" i="4" s="1"/>
  <c r="D622" i="4" s="1"/>
  <c r="D623" i="4" s="1"/>
  <c r="D624" i="4" s="1"/>
  <c r="D625" i="4" s="1"/>
  <c r="D626" i="4" s="1"/>
  <c r="D627" i="4" s="1"/>
  <c r="D628" i="4" s="1"/>
  <c r="D629" i="4" s="1"/>
  <c r="D630" i="4" s="1"/>
  <c r="D631" i="4" s="1"/>
  <c r="D632" i="4" s="1"/>
  <c r="D633" i="4" s="1"/>
  <c r="D634" i="4" s="1"/>
  <c r="D635" i="4" s="1"/>
  <c r="D636" i="4" s="1"/>
  <c r="D637" i="4" s="1"/>
  <c r="D638" i="4" s="1"/>
  <c r="D639" i="4" s="1"/>
  <c r="D640" i="4" s="1"/>
  <c r="D641" i="4" s="1"/>
  <c r="D642" i="4" s="1"/>
  <c r="D643" i="4" s="1"/>
  <c r="D644" i="4" s="1"/>
  <c r="D645" i="4" s="1"/>
  <c r="D646" i="4" s="1"/>
  <c r="D647" i="4" s="1"/>
  <c r="D648" i="4" s="1"/>
  <c r="D649" i="4" s="1"/>
  <c r="D650" i="4" s="1"/>
  <c r="D651" i="4" s="1"/>
  <c r="D652" i="4" s="1"/>
  <c r="D653" i="4" s="1"/>
  <c r="D654" i="4" s="1"/>
  <c r="D655" i="4" s="1"/>
  <c r="D656" i="4" s="1"/>
  <c r="D657" i="4" s="1"/>
  <c r="D658" i="4" s="1"/>
  <c r="D659" i="4" s="1"/>
  <c r="D660" i="4" s="1"/>
  <c r="D661" i="4" s="1"/>
  <c r="D662" i="4" s="1"/>
  <c r="D663" i="4" s="1"/>
  <c r="D664" i="4" s="1"/>
  <c r="D665" i="4" s="1"/>
  <c r="D666" i="4" s="1"/>
  <c r="D667" i="4" s="1"/>
  <c r="D668" i="4" s="1"/>
  <c r="D669" i="4" s="1"/>
  <c r="D670" i="4" s="1"/>
  <c r="D671" i="4" s="1"/>
  <c r="D672" i="4" s="1"/>
  <c r="D673" i="4" s="1"/>
  <c r="D674" i="4" s="1"/>
  <c r="D675" i="4" s="1"/>
  <c r="D676" i="4" s="1"/>
  <c r="D677" i="4" s="1"/>
  <c r="D678" i="4" s="1"/>
  <c r="D679" i="4" s="1"/>
  <c r="D680" i="4" s="1"/>
  <c r="D681" i="4" s="1"/>
  <c r="D682" i="4" s="1"/>
  <c r="D683" i="4" s="1"/>
  <c r="D684" i="4" s="1"/>
  <c r="D685" i="4" s="1"/>
  <c r="D686" i="4" s="1"/>
  <c r="D687" i="4" s="1"/>
  <c r="D688" i="4" s="1"/>
  <c r="D689" i="4" s="1"/>
  <c r="D690" i="4" s="1"/>
  <c r="D691" i="4" s="1"/>
  <c r="D692" i="4" s="1"/>
  <c r="D693" i="4" s="1"/>
  <c r="D694" i="4" s="1"/>
  <c r="D695" i="4" s="1"/>
  <c r="D696" i="4" s="1"/>
  <c r="D697" i="4" s="1"/>
  <c r="D698" i="4" s="1"/>
  <c r="D699" i="4" s="1"/>
  <c r="D700" i="4" s="1"/>
  <c r="D701" i="4" s="1"/>
  <c r="D702" i="4" s="1"/>
  <c r="D703" i="4" s="1"/>
  <c r="D704" i="4" s="1"/>
  <c r="D705" i="4" s="1"/>
  <c r="D706" i="4" s="1"/>
  <c r="D707" i="4" s="1"/>
  <c r="D708" i="4" s="1"/>
  <c r="D709" i="4" s="1"/>
  <c r="D710" i="4" s="1"/>
  <c r="D711" i="4" s="1"/>
  <c r="D712" i="4" s="1"/>
  <c r="D713" i="4" s="1"/>
  <c r="D714" i="4" s="1"/>
  <c r="D715" i="4" s="1"/>
  <c r="D716" i="4" s="1"/>
  <c r="D717" i="4" s="1"/>
  <c r="D718" i="4" s="1"/>
  <c r="D719" i="4" s="1"/>
  <c r="D720" i="4" s="1"/>
  <c r="D721" i="4" s="1"/>
  <c r="D722" i="4" s="1"/>
  <c r="D723" i="4" s="1"/>
  <c r="D724" i="4" s="1"/>
  <c r="D725" i="4" s="1"/>
  <c r="D726" i="4" s="1"/>
  <c r="D727" i="4" s="1"/>
  <c r="D728" i="4" s="1"/>
  <c r="D729" i="4" s="1"/>
  <c r="D730" i="4" s="1"/>
  <c r="D731" i="4" s="1"/>
  <c r="D732" i="4" s="1"/>
  <c r="D733" i="4" s="1"/>
  <c r="D734" i="4" s="1"/>
  <c r="D735" i="4" s="1"/>
  <c r="D736" i="4" s="1"/>
  <c r="D737" i="4" s="1"/>
  <c r="D738" i="4" s="1"/>
  <c r="D739" i="4" s="1"/>
  <c r="D740" i="4" s="1"/>
  <c r="D741" i="4" s="1"/>
  <c r="D742" i="4" s="1"/>
  <c r="D743" i="4" s="1"/>
  <c r="D744" i="4" s="1"/>
  <c r="D745" i="4" s="1"/>
  <c r="D746" i="4" s="1"/>
  <c r="D747" i="4" s="1"/>
  <c r="D748" i="4" s="1"/>
  <c r="D749" i="4" s="1"/>
  <c r="D750" i="4" s="1"/>
  <c r="D751" i="4" s="1"/>
  <c r="D752" i="4" s="1"/>
  <c r="D753" i="4" s="1"/>
  <c r="D754" i="4" s="1"/>
  <c r="D755" i="4" s="1"/>
  <c r="D756" i="4" s="1"/>
  <c r="D757" i="4" s="1"/>
  <c r="D758" i="4" s="1"/>
  <c r="D759" i="4" s="1"/>
  <c r="D760" i="4" s="1"/>
  <c r="D761" i="4" s="1"/>
  <c r="D762" i="4" s="1"/>
  <c r="D763" i="4" s="1"/>
  <c r="D764" i="4" s="1"/>
  <c r="D765" i="4" s="1"/>
  <c r="D766" i="4" s="1"/>
  <c r="D767" i="4" s="1"/>
  <c r="D768" i="4" s="1"/>
  <c r="D769" i="4" s="1"/>
  <c r="D770" i="4" s="1"/>
  <c r="D771" i="4" s="1"/>
  <c r="D772" i="4" s="1"/>
  <c r="D773" i="4" s="1"/>
  <c r="D774" i="4" s="1"/>
  <c r="D775" i="4" s="1"/>
  <c r="D776" i="4" s="1"/>
  <c r="D777" i="4" s="1"/>
  <c r="D778" i="4" s="1"/>
  <c r="D779" i="4" s="1"/>
  <c r="D780" i="4" s="1"/>
  <c r="D781" i="4" s="1"/>
  <c r="D782" i="4" s="1"/>
  <c r="D783" i="4" s="1"/>
  <c r="D784" i="4" s="1"/>
  <c r="D785" i="4" s="1"/>
  <c r="D786" i="4" s="1"/>
  <c r="D787" i="4" s="1"/>
  <c r="D788" i="4" s="1"/>
  <c r="D789" i="4" s="1"/>
  <c r="D790" i="4" s="1"/>
  <c r="D791" i="4" s="1"/>
  <c r="D792" i="4" s="1"/>
  <c r="D793" i="4" s="1"/>
  <c r="D794" i="4" s="1"/>
  <c r="D795" i="4" s="1"/>
  <c r="D796" i="4" s="1"/>
  <c r="D797" i="4" s="1"/>
  <c r="D798" i="4" s="1"/>
  <c r="D799" i="4" s="1"/>
  <c r="D800" i="4" s="1"/>
  <c r="D801" i="4" s="1"/>
  <c r="D802" i="4" s="1"/>
  <c r="D803" i="4" s="1"/>
  <c r="D804" i="4" s="1"/>
  <c r="D805" i="4" s="1"/>
  <c r="D806" i="4" s="1"/>
  <c r="D807" i="4" s="1"/>
  <c r="D808" i="4" s="1"/>
  <c r="D809" i="4" s="1"/>
  <c r="D810" i="4" s="1"/>
  <c r="D811" i="4" s="1"/>
  <c r="D812" i="4" s="1"/>
  <c r="D813" i="4" s="1"/>
  <c r="D814" i="4" s="1"/>
  <c r="D815" i="4" s="1"/>
  <c r="D816" i="4" s="1"/>
  <c r="D817" i="4" s="1"/>
  <c r="D818" i="4" s="1"/>
  <c r="D819" i="4" s="1"/>
  <c r="D820" i="4" s="1"/>
  <c r="D821" i="4" s="1"/>
  <c r="D822" i="4" s="1"/>
  <c r="D823" i="4" s="1"/>
  <c r="C28" i="4"/>
  <c r="B27" i="4"/>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B302" i="4" s="1"/>
  <c r="B303" i="4" s="1"/>
  <c r="B304" i="4" s="1"/>
  <c r="B305" i="4" s="1"/>
  <c r="B306" i="4" s="1"/>
  <c r="B307" i="4" s="1"/>
  <c r="B308" i="4" s="1"/>
  <c r="B309" i="4" s="1"/>
  <c r="B310" i="4" s="1"/>
  <c r="B311" i="4" s="1"/>
  <c r="B312" i="4" s="1"/>
  <c r="B313" i="4" s="1"/>
  <c r="B314" i="4" s="1"/>
  <c r="B315" i="4" s="1"/>
  <c r="B316" i="4" s="1"/>
  <c r="B317" i="4" s="1"/>
  <c r="B318" i="4" s="1"/>
  <c r="B319" i="4" s="1"/>
  <c r="B320" i="4" s="1"/>
  <c r="B321" i="4" s="1"/>
  <c r="B322" i="4" s="1"/>
  <c r="B323" i="4" s="1"/>
  <c r="B324" i="4" s="1"/>
  <c r="B325" i="4" s="1"/>
  <c r="B326" i="4" s="1"/>
  <c r="B327" i="4" s="1"/>
  <c r="B328" i="4" s="1"/>
  <c r="B329" i="4" s="1"/>
  <c r="B330" i="4" s="1"/>
  <c r="B331" i="4" s="1"/>
  <c r="B332" i="4" s="1"/>
  <c r="B333" i="4" s="1"/>
  <c r="B334" i="4" s="1"/>
  <c r="B335" i="4" s="1"/>
  <c r="B336" i="4" s="1"/>
  <c r="B337" i="4" s="1"/>
  <c r="B338" i="4" s="1"/>
  <c r="B339" i="4" s="1"/>
  <c r="B340" i="4" s="1"/>
  <c r="B341" i="4" s="1"/>
  <c r="B342" i="4" s="1"/>
  <c r="B343" i="4" s="1"/>
  <c r="B344" i="4" s="1"/>
  <c r="B345" i="4" s="1"/>
  <c r="B346" i="4" s="1"/>
  <c r="B347" i="4" s="1"/>
  <c r="B348" i="4" s="1"/>
  <c r="B349" i="4" s="1"/>
  <c r="B350" i="4" s="1"/>
  <c r="B351" i="4" s="1"/>
  <c r="B352" i="4" s="1"/>
  <c r="B353" i="4" s="1"/>
  <c r="B354" i="4" s="1"/>
  <c r="B355" i="4" s="1"/>
  <c r="B356" i="4" s="1"/>
  <c r="B357" i="4" s="1"/>
  <c r="B358" i="4" s="1"/>
  <c r="B359" i="4" s="1"/>
  <c r="B360" i="4" s="1"/>
  <c r="B361" i="4" s="1"/>
  <c r="B362" i="4" s="1"/>
  <c r="B363" i="4" s="1"/>
  <c r="B364" i="4" s="1"/>
  <c r="B365" i="4" s="1"/>
  <c r="B366" i="4" s="1"/>
  <c r="B367" i="4" s="1"/>
  <c r="B368" i="4" s="1"/>
  <c r="B369" i="4" s="1"/>
  <c r="B370" i="4" s="1"/>
  <c r="B371" i="4" s="1"/>
  <c r="B372" i="4" s="1"/>
  <c r="B373" i="4" s="1"/>
  <c r="B374" i="4" s="1"/>
  <c r="B375" i="4" s="1"/>
  <c r="B376" i="4" s="1"/>
  <c r="B377" i="4" s="1"/>
  <c r="B378" i="4" s="1"/>
  <c r="B379" i="4" s="1"/>
  <c r="B380" i="4" s="1"/>
  <c r="B381" i="4" s="1"/>
  <c r="B382" i="4" s="1"/>
  <c r="B383" i="4" s="1"/>
  <c r="B384" i="4" s="1"/>
  <c r="B385" i="4" s="1"/>
  <c r="B386" i="4" s="1"/>
  <c r="B387" i="4" s="1"/>
  <c r="B388" i="4" s="1"/>
  <c r="B389" i="4" s="1"/>
  <c r="B390" i="4" s="1"/>
  <c r="B391" i="4" s="1"/>
  <c r="B392" i="4" s="1"/>
  <c r="B393" i="4" s="1"/>
  <c r="B394" i="4" s="1"/>
  <c r="B395" i="4" s="1"/>
  <c r="B396" i="4" s="1"/>
  <c r="B397" i="4" s="1"/>
  <c r="B398" i="4" s="1"/>
  <c r="B399" i="4" s="1"/>
  <c r="B400" i="4" s="1"/>
  <c r="B401" i="4" s="1"/>
  <c r="B402" i="4" s="1"/>
  <c r="B403" i="4" s="1"/>
  <c r="B404" i="4" s="1"/>
  <c r="B405" i="4" s="1"/>
  <c r="B406" i="4" s="1"/>
  <c r="B407" i="4" s="1"/>
  <c r="B408" i="4" s="1"/>
  <c r="B409" i="4" s="1"/>
  <c r="B410" i="4" s="1"/>
  <c r="B411" i="4" s="1"/>
  <c r="B412" i="4" s="1"/>
  <c r="B413" i="4" s="1"/>
  <c r="B414" i="4" s="1"/>
  <c r="B415" i="4" s="1"/>
  <c r="B416" i="4" s="1"/>
  <c r="B417" i="4" s="1"/>
  <c r="B418" i="4" s="1"/>
  <c r="B419" i="4" s="1"/>
  <c r="B420" i="4" s="1"/>
  <c r="B421" i="4" s="1"/>
  <c r="B422" i="4" s="1"/>
  <c r="B423" i="4" s="1"/>
  <c r="B424" i="4" s="1"/>
  <c r="B425" i="4" s="1"/>
  <c r="B426" i="4" s="1"/>
  <c r="B427" i="4" s="1"/>
  <c r="B428" i="4" s="1"/>
  <c r="B429" i="4" s="1"/>
  <c r="B430" i="4" s="1"/>
  <c r="B431" i="4" s="1"/>
  <c r="B432" i="4" s="1"/>
  <c r="B433" i="4" s="1"/>
  <c r="B434" i="4" s="1"/>
  <c r="B435" i="4" s="1"/>
  <c r="B436" i="4" s="1"/>
  <c r="B437" i="4" s="1"/>
  <c r="B438" i="4" s="1"/>
  <c r="B439" i="4" s="1"/>
  <c r="B440" i="4" s="1"/>
  <c r="B441" i="4" s="1"/>
  <c r="B442" i="4" s="1"/>
  <c r="B443" i="4" s="1"/>
  <c r="B444" i="4" s="1"/>
  <c r="B445" i="4" s="1"/>
  <c r="B446" i="4" s="1"/>
  <c r="B447" i="4" s="1"/>
  <c r="B448" i="4" s="1"/>
  <c r="B449" i="4" s="1"/>
  <c r="B450" i="4" s="1"/>
  <c r="B451" i="4" s="1"/>
  <c r="B452" i="4" s="1"/>
  <c r="B453" i="4" s="1"/>
  <c r="B454" i="4" s="1"/>
  <c r="B455" i="4" s="1"/>
  <c r="B456" i="4" s="1"/>
  <c r="B457" i="4" s="1"/>
  <c r="B458" i="4" s="1"/>
  <c r="B459" i="4" s="1"/>
  <c r="B460" i="4" s="1"/>
  <c r="B461" i="4" s="1"/>
  <c r="B462" i="4" s="1"/>
  <c r="B463" i="4" s="1"/>
  <c r="B464" i="4" s="1"/>
  <c r="B465" i="4" s="1"/>
  <c r="B466" i="4" s="1"/>
  <c r="B467" i="4" s="1"/>
  <c r="B468" i="4" s="1"/>
  <c r="B469" i="4" s="1"/>
  <c r="B470" i="4" s="1"/>
  <c r="B471" i="4" s="1"/>
  <c r="B472" i="4" s="1"/>
  <c r="B473" i="4" s="1"/>
  <c r="B474" i="4" s="1"/>
  <c r="B475" i="4" s="1"/>
  <c r="B476" i="4" s="1"/>
  <c r="B477" i="4" s="1"/>
  <c r="B478" i="4" s="1"/>
  <c r="B479" i="4" s="1"/>
  <c r="B480" i="4" s="1"/>
  <c r="B481" i="4" s="1"/>
  <c r="B482" i="4" s="1"/>
  <c r="B483" i="4" s="1"/>
  <c r="B484" i="4" s="1"/>
  <c r="B485" i="4" s="1"/>
  <c r="B486" i="4" s="1"/>
  <c r="B487" i="4" s="1"/>
  <c r="B488" i="4" s="1"/>
  <c r="B489" i="4" s="1"/>
  <c r="B490" i="4" s="1"/>
  <c r="B491" i="4" s="1"/>
  <c r="B492" i="4" s="1"/>
  <c r="B493" i="4" s="1"/>
  <c r="B494" i="4" s="1"/>
  <c r="B495" i="4" s="1"/>
  <c r="B496" i="4" s="1"/>
  <c r="B497" i="4" s="1"/>
  <c r="B498" i="4" s="1"/>
  <c r="B499" i="4" s="1"/>
  <c r="B500" i="4" s="1"/>
  <c r="B501" i="4" s="1"/>
  <c r="B502" i="4" s="1"/>
  <c r="B503" i="4" s="1"/>
  <c r="B504" i="4" s="1"/>
  <c r="B505" i="4" s="1"/>
  <c r="B506" i="4" s="1"/>
  <c r="B507" i="4" s="1"/>
  <c r="B508" i="4" s="1"/>
  <c r="B509" i="4" s="1"/>
  <c r="B510" i="4" s="1"/>
  <c r="B511" i="4" s="1"/>
  <c r="B512" i="4" s="1"/>
  <c r="B513" i="4" s="1"/>
  <c r="B514" i="4" s="1"/>
  <c r="B515" i="4" s="1"/>
  <c r="B516" i="4" s="1"/>
  <c r="B517" i="4" s="1"/>
  <c r="B518" i="4" s="1"/>
  <c r="B519" i="4" s="1"/>
  <c r="B520" i="4" s="1"/>
  <c r="B521" i="4" s="1"/>
  <c r="B522" i="4" s="1"/>
  <c r="B523" i="4" s="1"/>
  <c r="B524" i="4" s="1"/>
  <c r="B525" i="4" s="1"/>
  <c r="B526" i="4" s="1"/>
  <c r="B527" i="4" s="1"/>
  <c r="B528" i="4" s="1"/>
  <c r="B529" i="4" s="1"/>
  <c r="B530" i="4" s="1"/>
  <c r="B531" i="4" s="1"/>
  <c r="B532" i="4" s="1"/>
  <c r="B533" i="4" s="1"/>
  <c r="B534" i="4" s="1"/>
  <c r="B535" i="4" s="1"/>
  <c r="B536" i="4" s="1"/>
  <c r="B537" i="4" s="1"/>
  <c r="B538" i="4" s="1"/>
  <c r="B539" i="4" s="1"/>
  <c r="B540" i="4" s="1"/>
  <c r="B541" i="4" s="1"/>
  <c r="B542" i="4" s="1"/>
  <c r="B543" i="4" s="1"/>
  <c r="B544" i="4" s="1"/>
  <c r="B545" i="4" s="1"/>
  <c r="B546" i="4" s="1"/>
  <c r="B547" i="4" s="1"/>
  <c r="B548" i="4" s="1"/>
  <c r="B549" i="4" s="1"/>
  <c r="B550" i="4" s="1"/>
  <c r="B551" i="4" s="1"/>
  <c r="B552" i="4" s="1"/>
  <c r="B553" i="4" s="1"/>
  <c r="B554" i="4" s="1"/>
  <c r="B555" i="4" s="1"/>
  <c r="B556" i="4" s="1"/>
  <c r="B557" i="4" s="1"/>
  <c r="B558" i="4" s="1"/>
  <c r="B559" i="4" s="1"/>
  <c r="B560" i="4" s="1"/>
  <c r="B561" i="4" s="1"/>
  <c r="B562" i="4" s="1"/>
  <c r="B563" i="4" s="1"/>
  <c r="B564" i="4" s="1"/>
  <c r="B565" i="4" s="1"/>
  <c r="B566" i="4" s="1"/>
  <c r="B567" i="4" s="1"/>
  <c r="B568" i="4" s="1"/>
  <c r="B569" i="4" s="1"/>
  <c r="B570" i="4" s="1"/>
  <c r="B571" i="4" s="1"/>
  <c r="B572" i="4" s="1"/>
  <c r="B573" i="4" s="1"/>
  <c r="B574" i="4" s="1"/>
  <c r="B575" i="4" s="1"/>
  <c r="B576" i="4" s="1"/>
  <c r="B577" i="4" s="1"/>
  <c r="B578" i="4" s="1"/>
  <c r="B579" i="4" s="1"/>
  <c r="B580" i="4" s="1"/>
  <c r="B581" i="4" s="1"/>
  <c r="B582" i="4" s="1"/>
  <c r="B583" i="4" s="1"/>
  <c r="B584" i="4" s="1"/>
  <c r="B585" i="4" s="1"/>
  <c r="B586" i="4" s="1"/>
  <c r="B587" i="4" s="1"/>
  <c r="B588" i="4" s="1"/>
  <c r="B589" i="4" s="1"/>
  <c r="B590" i="4" s="1"/>
  <c r="B591" i="4" s="1"/>
  <c r="B592" i="4" s="1"/>
  <c r="B593" i="4" s="1"/>
  <c r="B594" i="4" s="1"/>
  <c r="B595" i="4" s="1"/>
  <c r="B596" i="4" s="1"/>
  <c r="B597" i="4" s="1"/>
  <c r="B598" i="4" s="1"/>
  <c r="B599" i="4" s="1"/>
  <c r="B600" i="4" s="1"/>
  <c r="B601" i="4" s="1"/>
  <c r="B602" i="4" s="1"/>
  <c r="B603" i="4" s="1"/>
  <c r="B604" i="4" s="1"/>
  <c r="B605" i="4" s="1"/>
  <c r="B606" i="4" s="1"/>
  <c r="B607" i="4" s="1"/>
  <c r="B608" i="4" s="1"/>
  <c r="B609" i="4" s="1"/>
  <c r="B610" i="4" s="1"/>
  <c r="B611" i="4" s="1"/>
  <c r="B612" i="4" s="1"/>
  <c r="B613" i="4" s="1"/>
  <c r="B614" i="4" s="1"/>
  <c r="B615" i="4" s="1"/>
  <c r="B616" i="4" s="1"/>
  <c r="B617" i="4" s="1"/>
  <c r="B618" i="4" s="1"/>
  <c r="B619" i="4" s="1"/>
  <c r="B620" i="4" s="1"/>
  <c r="B621" i="4" s="1"/>
  <c r="B622" i="4" s="1"/>
  <c r="B623" i="4" s="1"/>
  <c r="B624" i="4" s="1"/>
  <c r="B625" i="4" s="1"/>
  <c r="B626" i="4" s="1"/>
  <c r="B627" i="4" s="1"/>
  <c r="B628" i="4" s="1"/>
  <c r="B629" i="4" s="1"/>
  <c r="B630" i="4" s="1"/>
  <c r="B631" i="4" s="1"/>
  <c r="B632" i="4" s="1"/>
  <c r="B633" i="4" s="1"/>
  <c r="B634" i="4" s="1"/>
  <c r="B635" i="4" s="1"/>
  <c r="B636" i="4" s="1"/>
  <c r="B637" i="4" s="1"/>
  <c r="B638" i="4" s="1"/>
  <c r="B639" i="4" s="1"/>
  <c r="B640" i="4" s="1"/>
  <c r="B641" i="4" s="1"/>
  <c r="B642" i="4" s="1"/>
  <c r="B643" i="4" s="1"/>
  <c r="B644" i="4" s="1"/>
  <c r="B645" i="4" s="1"/>
  <c r="B646" i="4" s="1"/>
  <c r="B647" i="4" s="1"/>
  <c r="B648" i="4" s="1"/>
  <c r="B649" i="4" s="1"/>
  <c r="B650" i="4" s="1"/>
  <c r="B651" i="4" s="1"/>
  <c r="B652" i="4" s="1"/>
  <c r="B653" i="4" s="1"/>
  <c r="B654" i="4" s="1"/>
  <c r="B655" i="4" s="1"/>
  <c r="B656" i="4" s="1"/>
  <c r="B657" i="4" s="1"/>
  <c r="B658" i="4" s="1"/>
  <c r="B659" i="4" s="1"/>
  <c r="B660" i="4" s="1"/>
  <c r="B661" i="4" s="1"/>
  <c r="B662" i="4" s="1"/>
  <c r="B663" i="4" s="1"/>
  <c r="B664" i="4" s="1"/>
  <c r="B665" i="4" s="1"/>
  <c r="B666" i="4" s="1"/>
  <c r="B667" i="4" s="1"/>
  <c r="B668" i="4" s="1"/>
  <c r="B669" i="4" s="1"/>
  <c r="B670" i="4" s="1"/>
  <c r="B671" i="4" s="1"/>
  <c r="B672" i="4" s="1"/>
  <c r="B673" i="4" s="1"/>
  <c r="B674" i="4" s="1"/>
  <c r="B675" i="4" s="1"/>
  <c r="B676" i="4" s="1"/>
  <c r="B677" i="4" s="1"/>
  <c r="B678" i="4" s="1"/>
  <c r="B679" i="4" s="1"/>
  <c r="B680" i="4" s="1"/>
  <c r="B681" i="4" s="1"/>
  <c r="B682" i="4" s="1"/>
  <c r="B683" i="4" s="1"/>
  <c r="B684" i="4" s="1"/>
  <c r="B685" i="4" s="1"/>
  <c r="B686" i="4" s="1"/>
  <c r="B687" i="4" s="1"/>
  <c r="B688" i="4" s="1"/>
  <c r="B689" i="4" s="1"/>
  <c r="B690" i="4" s="1"/>
  <c r="B691" i="4" s="1"/>
  <c r="B692" i="4" s="1"/>
  <c r="B693" i="4" s="1"/>
  <c r="B694" i="4" s="1"/>
  <c r="B695" i="4" s="1"/>
  <c r="B696" i="4" s="1"/>
  <c r="B697" i="4" s="1"/>
  <c r="B698" i="4" s="1"/>
  <c r="B699" i="4" s="1"/>
  <c r="B700" i="4" s="1"/>
  <c r="B701" i="4" s="1"/>
  <c r="B702" i="4" s="1"/>
  <c r="B703" i="4" s="1"/>
  <c r="B704" i="4" s="1"/>
  <c r="B705" i="4" s="1"/>
  <c r="B706" i="4" s="1"/>
  <c r="B707" i="4" s="1"/>
  <c r="B708" i="4" s="1"/>
  <c r="B709" i="4" s="1"/>
  <c r="B710" i="4" s="1"/>
  <c r="B711" i="4" s="1"/>
  <c r="B712" i="4" s="1"/>
  <c r="B713" i="4" s="1"/>
  <c r="B714" i="4" s="1"/>
  <c r="B715" i="4" s="1"/>
  <c r="B716" i="4" s="1"/>
  <c r="B717" i="4" s="1"/>
  <c r="B718" i="4" s="1"/>
  <c r="B719" i="4" s="1"/>
  <c r="B720" i="4" s="1"/>
  <c r="B721" i="4" s="1"/>
  <c r="B722" i="4" s="1"/>
  <c r="B723" i="4" s="1"/>
  <c r="B724" i="4" s="1"/>
  <c r="B725" i="4" s="1"/>
  <c r="B726" i="4" s="1"/>
  <c r="B727" i="4" s="1"/>
  <c r="B728" i="4" s="1"/>
  <c r="B729" i="4" s="1"/>
  <c r="B730" i="4" s="1"/>
  <c r="B731" i="4" s="1"/>
  <c r="B732" i="4" s="1"/>
  <c r="B733" i="4" s="1"/>
  <c r="B734" i="4" s="1"/>
  <c r="B735" i="4" s="1"/>
  <c r="B736" i="4" s="1"/>
  <c r="B737" i="4" s="1"/>
  <c r="B738" i="4" s="1"/>
  <c r="B739" i="4" s="1"/>
  <c r="B740" i="4" s="1"/>
  <c r="B741" i="4" s="1"/>
  <c r="B742" i="4" s="1"/>
  <c r="B743" i="4" s="1"/>
  <c r="B744" i="4" s="1"/>
  <c r="B745" i="4" s="1"/>
  <c r="B746" i="4" s="1"/>
  <c r="B747" i="4" s="1"/>
  <c r="B748" i="4" s="1"/>
  <c r="B749" i="4" s="1"/>
  <c r="B750" i="4" s="1"/>
  <c r="B751" i="4" s="1"/>
  <c r="B752" i="4" s="1"/>
  <c r="B753" i="4" s="1"/>
  <c r="B754" i="4" s="1"/>
  <c r="B755" i="4" s="1"/>
  <c r="B756" i="4" s="1"/>
  <c r="B757" i="4" s="1"/>
  <c r="B758" i="4" s="1"/>
  <c r="B759" i="4" s="1"/>
  <c r="B760" i="4" s="1"/>
  <c r="B761" i="4" s="1"/>
  <c r="B762" i="4" s="1"/>
  <c r="B763" i="4" s="1"/>
  <c r="B764" i="4" s="1"/>
  <c r="B765" i="4" s="1"/>
  <c r="B766" i="4" s="1"/>
  <c r="B767" i="4" s="1"/>
  <c r="B768" i="4" s="1"/>
  <c r="B769" i="4" s="1"/>
  <c r="B770" i="4" s="1"/>
  <c r="B771" i="4" s="1"/>
  <c r="B772" i="4" s="1"/>
  <c r="B773" i="4" s="1"/>
  <c r="B774" i="4" s="1"/>
  <c r="B775" i="4" s="1"/>
  <c r="B776" i="4" s="1"/>
  <c r="B777" i="4" s="1"/>
  <c r="B778" i="4" s="1"/>
  <c r="B779" i="4" s="1"/>
  <c r="B780" i="4" s="1"/>
  <c r="B781" i="4" s="1"/>
  <c r="B782" i="4" s="1"/>
  <c r="B783" i="4" s="1"/>
  <c r="B784" i="4" s="1"/>
  <c r="B785" i="4" s="1"/>
  <c r="B786" i="4" s="1"/>
  <c r="B787" i="4" s="1"/>
  <c r="B788" i="4" s="1"/>
  <c r="B789" i="4" s="1"/>
  <c r="B790" i="4" s="1"/>
  <c r="B791" i="4" s="1"/>
  <c r="B792" i="4" s="1"/>
  <c r="B793" i="4" s="1"/>
  <c r="B794" i="4" s="1"/>
  <c r="B795" i="4" s="1"/>
  <c r="B796" i="4" s="1"/>
  <c r="B797" i="4" s="1"/>
  <c r="B798" i="4" s="1"/>
  <c r="B799" i="4" s="1"/>
  <c r="B800" i="4" s="1"/>
  <c r="B801" i="4" s="1"/>
  <c r="B802" i="4" s="1"/>
  <c r="B803" i="4" s="1"/>
  <c r="B804" i="4" s="1"/>
  <c r="B805" i="4" s="1"/>
  <c r="B806" i="4" s="1"/>
  <c r="B807" i="4" s="1"/>
  <c r="B808" i="4" s="1"/>
  <c r="B809" i="4" s="1"/>
  <c r="B810" i="4" s="1"/>
  <c r="B811" i="4" s="1"/>
  <c r="B812" i="4" s="1"/>
  <c r="B813" i="4" s="1"/>
  <c r="B814" i="4" s="1"/>
  <c r="B815" i="4" s="1"/>
  <c r="B816" i="4" s="1"/>
  <c r="B817" i="4" s="1"/>
  <c r="B818" i="4" s="1"/>
  <c r="B819" i="4" s="1"/>
  <c r="B820" i="4" s="1"/>
  <c r="B821" i="4" s="1"/>
  <c r="B822" i="4" s="1"/>
  <c r="B823" i="4" s="1"/>
  <c r="D14" i="4"/>
  <c r="V7" i="17"/>
  <c r="V7" i="5"/>
  <c r="V7" i="18"/>
  <c r="V7" i="19"/>
  <c r="J18" i="19"/>
  <c r="I19" i="19" s="1"/>
  <c r="N18" i="19"/>
  <c r="M19" i="19"/>
  <c r="L18" i="19"/>
  <c r="K19" i="19" s="1"/>
  <c r="F19" i="19"/>
  <c r="T18" i="19"/>
  <c r="S19" i="19"/>
  <c r="R18" i="19"/>
  <c r="Q19" i="19" s="1"/>
  <c r="K28" i="18"/>
  <c r="R28" i="18"/>
  <c r="Q29" i="18" s="1"/>
  <c r="J28" i="18"/>
  <c r="I29" i="18" s="1"/>
  <c r="F29" i="18"/>
  <c r="L28" i="18"/>
  <c r="K29" i="18" s="1"/>
  <c r="P13" i="18"/>
  <c r="O14" i="18" s="1"/>
  <c r="N28" i="18"/>
  <c r="M29" i="18" s="1"/>
  <c r="S29" i="18"/>
  <c r="T28" i="18"/>
  <c r="O23" i="17"/>
  <c r="U14" i="17"/>
  <c r="U13" i="17"/>
  <c r="U15" i="17"/>
  <c r="J38" i="17"/>
  <c r="I39" i="17" s="1"/>
  <c r="C17" i="17"/>
  <c r="U16" i="17"/>
  <c r="R38" i="17"/>
  <c r="Q39" i="17" s="1"/>
  <c r="S39" i="17"/>
  <c r="T38" i="17"/>
  <c r="N38" i="17"/>
  <c r="M39" i="17" s="1"/>
  <c r="L38" i="17"/>
  <c r="K39" i="17" s="1"/>
  <c r="F39" i="17"/>
  <c r="C28" i="2"/>
  <c r="D28" i="2" s="1"/>
  <c r="G25" i="3"/>
  <c r="C31" i="1"/>
  <c r="D31" i="1" s="1"/>
  <c r="B5" i="9"/>
  <c r="C15" i="1"/>
  <c r="E8" i="4"/>
  <c r="O33" i="5"/>
  <c r="P33" i="5" s="1"/>
  <c r="C30" i="3"/>
  <c r="D30" i="3" s="1"/>
  <c r="E4" i="5"/>
  <c r="E7" i="5" s="1"/>
  <c r="E8" i="5" s="1"/>
  <c r="E9" i="5" s="1"/>
  <c r="E10" i="5" s="1"/>
  <c r="E11" i="5" s="1"/>
  <c r="E12" i="5" s="1"/>
  <c r="E13" i="5" s="1"/>
  <c r="E14" i="5" s="1"/>
  <c r="E15" i="5" s="1"/>
  <c r="E16" i="5" s="1"/>
  <c r="E17" i="5" s="1"/>
  <c r="E18" i="5" s="1"/>
  <c r="E19" i="5" s="1"/>
  <c r="E20" i="5" s="1"/>
  <c r="E21" i="5" s="1"/>
  <c r="E22" i="5" s="1"/>
  <c r="E23" i="5" s="1"/>
  <c r="E24" i="5" s="1"/>
  <c r="E25" i="5" s="1"/>
  <c r="E26" i="5" s="1"/>
  <c r="E27" i="5" s="1"/>
  <c r="E28" i="5" s="1"/>
  <c r="E29" i="5" s="1"/>
  <c r="E30" i="5" s="1"/>
  <c r="E31" i="5" s="1"/>
  <c r="E32" i="5" s="1"/>
  <c r="E33" i="5" s="1"/>
  <c r="E34" i="5" s="1"/>
  <c r="E35" i="5" s="1"/>
  <c r="E36" i="5" s="1"/>
  <c r="E37" i="5" s="1"/>
  <c r="E38" i="5" s="1"/>
  <c r="E39" i="5" s="1"/>
  <c r="E40" i="5" s="1"/>
  <c r="E41" i="5" s="1"/>
  <c r="E42" i="5" s="1"/>
  <c r="E43" i="5" s="1"/>
  <c r="E44" i="5" s="1"/>
  <c r="E45" i="5" s="1"/>
  <c r="E46" i="5" s="1"/>
  <c r="L15" i="1"/>
  <c r="T47" i="5"/>
  <c r="H15" i="1"/>
  <c r="D24" i="1"/>
  <c r="C26" i="1"/>
  <c r="D15" i="4" l="1"/>
  <c r="D16" i="4" s="1"/>
  <c r="D11" i="4"/>
  <c r="D12" i="4" s="1"/>
  <c r="C29" i="4"/>
  <c r="C30" i="4" s="1"/>
  <c r="C31" i="4" s="1"/>
  <c r="V8" i="19"/>
  <c r="W7" i="19"/>
  <c r="V8" i="18"/>
  <c r="W7" i="18"/>
  <c r="V8" i="5"/>
  <c r="W7" i="5"/>
  <c r="V8" i="17"/>
  <c r="W7" i="17"/>
  <c r="L19" i="19"/>
  <c r="K20" i="19" s="1"/>
  <c r="R19" i="19"/>
  <c r="Q20" i="19"/>
  <c r="T19" i="19"/>
  <c r="S20" i="19"/>
  <c r="N19" i="19"/>
  <c r="M20" i="19" s="1"/>
  <c r="F20" i="19"/>
  <c r="J19" i="19"/>
  <c r="I20" i="19" s="1"/>
  <c r="L29" i="18"/>
  <c r="K30" i="18" s="1"/>
  <c r="N29" i="18"/>
  <c r="M30" i="18" s="1"/>
  <c r="J29" i="18"/>
  <c r="I30" i="18"/>
  <c r="P14" i="18"/>
  <c r="O15" i="18" s="1"/>
  <c r="R29" i="18"/>
  <c r="Q30" i="18" s="1"/>
  <c r="F30" i="18"/>
  <c r="S30" i="18"/>
  <c r="T29" i="18"/>
  <c r="P23" i="17"/>
  <c r="O24" i="17" s="1"/>
  <c r="P24" i="17" s="1"/>
  <c r="O25" i="17" s="1"/>
  <c r="J39" i="17"/>
  <c r="I40" i="17" s="1"/>
  <c r="N39" i="17"/>
  <c r="M40" i="17" s="1"/>
  <c r="F40" i="17"/>
  <c r="S40" i="17"/>
  <c r="T39" i="17"/>
  <c r="L39" i="17"/>
  <c r="K40" i="17" s="1"/>
  <c r="R39" i="17"/>
  <c r="Q40" i="17" s="1"/>
  <c r="C18" i="17"/>
  <c r="U17" i="17"/>
  <c r="E26" i="3"/>
  <c r="B29" i="3" s="1"/>
  <c r="C29" i="3" s="1"/>
  <c r="H25" i="3"/>
  <c r="D26" i="1"/>
  <c r="D15" i="1"/>
  <c r="H18" i="1"/>
  <c r="C4" i="5"/>
  <c r="C7" i="5" s="1"/>
  <c r="C8" i="5" s="1"/>
  <c r="O34" i="5"/>
  <c r="P34" i="5" s="1"/>
  <c r="M49" i="5"/>
  <c r="N49" i="5" s="1"/>
  <c r="K49" i="5"/>
  <c r="L49" i="5" s="1"/>
  <c r="Q49" i="5"/>
  <c r="R49" i="5" s="1"/>
  <c r="T48" i="5"/>
  <c r="F4" i="5"/>
  <c r="F7" i="5" s="1"/>
  <c r="F8" i="5" s="1"/>
  <c r="F9" i="5" s="1"/>
  <c r="F10" i="5" s="1"/>
  <c r="F11" i="5" s="1"/>
  <c r="F12" i="5" s="1"/>
  <c r="F13" i="5" s="1"/>
  <c r="F14" i="5" s="1"/>
  <c r="F15" i="5" s="1"/>
  <c r="F16" i="5" s="1"/>
  <c r="F17" i="5" s="1"/>
  <c r="F18" i="5" s="1"/>
  <c r="F19" i="5" s="1"/>
  <c r="F20" i="5" s="1"/>
  <c r="F21" i="5" s="1"/>
  <c r="F22" i="5" s="1"/>
  <c r="F23" i="5" s="1"/>
  <c r="F24" i="5" s="1"/>
  <c r="F25" i="5" s="1"/>
  <c r="F26" i="5" s="1"/>
  <c r="F27" i="5" s="1"/>
  <c r="F28" i="5" s="1"/>
  <c r="F29" i="5" s="1"/>
  <c r="F30" i="5" s="1"/>
  <c r="F31" i="5" s="1"/>
  <c r="F32" i="5" s="1"/>
  <c r="F33" i="5" s="1"/>
  <c r="F34" i="5" s="1"/>
  <c r="F35" i="5" s="1"/>
  <c r="F36" i="5" s="1"/>
  <c r="F37" i="5" s="1"/>
  <c r="F38" i="5" s="1"/>
  <c r="F39" i="5" s="1"/>
  <c r="F40" i="5" s="1"/>
  <c r="F41" i="5" s="1"/>
  <c r="F42" i="5" s="1"/>
  <c r="F43" i="5" s="1"/>
  <c r="F44" i="5" s="1"/>
  <c r="F45" i="5" s="1"/>
  <c r="F46" i="5" s="1"/>
  <c r="F47" i="5" s="1"/>
  <c r="C32" i="4" l="1"/>
  <c r="C33" i="4" s="1"/>
  <c r="W8" i="17"/>
  <c r="V9" i="17"/>
  <c r="V10" i="17" s="1"/>
  <c r="V11" i="17" s="1"/>
  <c r="V12" i="17" s="1"/>
  <c r="V13" i="17" s="1"/>
  <c r="V14" i="17" s="1"/>
  <c r="V15" i="17" s="1"/>
  <c r="V16" i="17" s="1"/>
  <c r="V17" i="17" s="1"/>
  <c r="V18" i="17" s="1"/>
  <c r="V19" i="17" s="1"/>
  <c r="V20" i="17" s="1"/>
  <c r="V21" i="17" s="1"/>
  <c r="V22" i="17" s="1"/>
  <c r="V23" i="17" s="1"/>
  <c r="V24" i="17" s="1"/>
  <c r="V25" i="17" s="1"/>
  <c r="V26" i="17" s="1"/>
  <c r="V27" i="17" s="1"/>
  <c r="V28" i="17" s="1"/>
  <c r="V29" i="17" s="1"/>
  <c r="V30" i="17" s="1"/>
  <c r="V31" i="17" s="1"/>
  <c r="V32" i="17" s="1"/>
  <c r="V33" i="17" s="1"/>
  <c r="V34" i="17" s="1"/>
  <c r="V35" i="17" s="1"/>
  <c r="V36" i="17" s="1"/>
  <c r="V37" i="17" s="1"/>
  <c r="V38" i="17" s="1"/>
  <c r="V39" i="17" s="1"/>
  <c r="V40" i="17" s="1"/>
  <c r="V41" i="17" s="1"/>
  <c r="V42" i="17" s="1"/>
  <c r="V43" i="17" s="1"/>
  <c r="V44" i="17" s="1"/>
  <c r="V45" i="17" s="1"/>
  <c r="V46" i="17" s="1"/>
  <c r="V47" i="17" s="1"/>
  <c r="V48" i="17" s="1"/>
  <c r="V49" i="17" s="1"/>
  <c r="V50" i="17" s="1"/>
  <c r="V51" i="17" s="1"/>
  <c r="V52" i="17" s="1"/>
  <c r="V53" i="17" s="1"/>
  <c r="V54" i="17" s="1"/>
  <c r="V55" i="17" s="1"/>
  <c r="V56" i="17" s="1"/>
  <c r="V57" i="17" s="1"/>
  <c r="V58" i="17" s="1"/>
  <c r="V59" i="17" s="1"/>
  <c r="V60" i="17" s="1"/>
  <c r="V61" i="17" s="1"/>
  <c r="V62" i="17" s="1"/>
  <c r="V63" i="17" s="1"/>
  <c r="V64" i="17" s="1"/>
  <c r="V65" i="17" s="1"/>
  <c r="V66" i="17" s="1"/>
  <c r="V67" i="17" s="1"/>
  <c r="V68" i="17" s="1"/>
  <c r="V69" i="17" s="1"/>
  <c r="V70" i="17" s="1"/>
  <c r="V71" i="17" s="1"/>
  <c r="V72" i="17" s="1"/>
  <c r="V73" i="17" s="1"/>
  <c r="V74" i="17" s="1"/>
  <c r="V75" i="17" s="1"/>
  <c r="V76" i="17" s="1"/>
  <c r="V77" i="17" s="1"/>
  <c r="W8" i="18"/>
  <c r="V9" i="18"/>
  <c r="V10" i="18" s="1"/>
  <c r="V11" i="18" s="1"/>
  <c r="V12" i="18" s="1"/>
  <c r="V13" i="18" s="1"/>
  <c r="V14" i="18" s="1"/>
  <c r="V15" i="18" s="1"/>
  <c r="V16" i="18" s="1"/>
  <c r="V17" i="18" s="1"/>
  <c r="V18" i="18" s="1"/>
  <c r="V19" i="18" s="1"/>
  <c r="V20" i="18" s="1"/>
  <c r="V21" i="18" s="1"/>
  <c r="V22" i="18" s="1"/>
  <c r="V23" i="18" s="1"/>
  <c r="V24" i="18" s="1"/>
  <c r="V25" i="18" s="1"/>
  <c r="V26" i="18" s="1"/>
  <c r="V27" i="18" s="1"/>
  <c r="V28" i="18" s="1"/>
  <c r="V29" i="18" s="1"/>
  <c r="V30" i="18" s="1"/>
  <c r="V31" i="18" s="1"/>
  <c r="V32" i="18" s="1"/>
  <c r="V33" i="18" s="1"/>
  <c r="V34" i="18" s="1"/>
  <c r="V35" i="18" s="1"/>
  <c r="V36" i="18" s="1"/>
  <c r="V37" i="18" s="1"/>
  <c r="V38" i="18" s="1"/>
  <c r="V39" i="18" s="1"/>
  <c r="V40" i="18" s="1"/>
  <c r="V41" i="18" s="1"/>
  <c r="V42" i="18" s="1"/>
  <c r="V43" i="18" s="1"/>
  <c r="V44" i="18" s="1"/>
  <c r="V45" i="18" s="1"/>
  <c r="V46" i="18" s="1"/>
  <c r="V47" i="18" s="1"/>
  <c r="V48" i="18" s="1"/>
  <c r="V49" i="18" s="1"/>
  <c r="V50" i="18" s="1"/>
  <c r="V51" i="18" s="1"/>
  <c r="V52" i="18" s="1"/>
  <c r="V53" i="18" s="1"/>
  <c r="V54" i="18" s="1"/>
  <c r="V55" i="18" s="1"/>
  <c r="V56" i="18" s="1"/>
  <c r="V57" i="18" s="1"/>
  <c r="V58" i="18" s="1"/>
  <c r="V59" i="18" s="1"/>
  <c r="V60" i="18" s="1"/>
  <c r="V61" i="18" s="1"/>
  <c r="V62" i="18" s="1"/>
  <c r="V63" i="18" s="1"/>
  <c r="V64" i="18" s="1"/>
  <c r="V65" i="18" s="1"/>
  <c r="V66" i="18" s="1"/>
  <c r="V67" i="18" s="1"/>
  <c r="V9" i="5"/>
  <c r="W8" i="5"/>
  <c r="W8" i="19"/>
  <c r="V9" i="19"/>
  <c r="V10" i="19" s="1"/>
  <c r="V11" i="19" s="1"/>
  <c r="V12" i="19" s="1"/>
  <c r="V13" i="19" s="1"/>
  <c r="V14" i="19" s="1"/>
  <c r="V15" i="19" s="1"/>
  <c r="V16" i="19" s="1"/>
  <c r="V17" i="19" s="1"/>
  <c r="V18" i="19" s="1"/>
  <c r="V19" i="19" s="1"/>
  <c r="V20" i="19" s="1"/>
  <c r="V21" i="19" s="1"/>
  <c r="V22" i="19" s="1"/>
  <c r="V23" i="19" s="1"/>
  <c r="V24" i="19" s="1"/>
  <c r="V25" i="19" s="1"/>
  <c r="V26" i="19" s="1"/>
  <c r="V27" i="19" s="1"/>
  <c r="V28" i="19" s="1"/>
  <c r="V29" i="19" s="1"/>
  <c r="V30" i="19" s="1"/>
  <c r="V31" i="19" s="1"/>
  <c r="V32" i="19" s="1"/>
  <c r="V33" i="19" s="1"/>
  <c r="V34" i="19" s="1"/>
  <c r="V35" i="19" s="1"/>
  <c r="V36" i="19" s="1"/>
  <c r="V37" i="19" s="1"/>
  <c r="V38" i="19" s="1"/>
  <c r="V39" i="19" s="1"/>
  <c r="V40" i="19" s="1"/>
  <c r="V41" i="19" s="1"/>
  <c r="V42" i="19" s="1"/>
  <c r="V43" i="19" s="1"/>
  <c r="V44" i="19" s="1"/>
  <c r="V45" i="19" s="1"/>
  <c r="V46" i="19" s="1"/>
  <c r="V47" i="19" s="1"/>
  <c r="V48" i="19" s="1"/>
  <c r="V49" i="19" s="1"/>
  <c r="V50" i="19" s="1"/>
  <c r="V51" i="19" s="1"/>
  <c r="V52" i="19" s="1"/>
  <c r="V53" i="19" s="1"/>
  <c r="V54" i="19" s="1"/>
  <c r="V55" i="19" s="1"/>
  <c r="V56" i="19" s="1"/>
  <c r="V57" i="19" s="1"/>
  <c r="J20" i="19"/>
  <c r="I21" i="19" s="1"/>
  <c r="N20" i="19"/>
  <c r="M21" i="19" s="1"/>
  <c r="L20" i="19"/>
  <c r="K21" i="19"/>
  <c r="T20" i="19"/>
  <c r="S21" i="19"/>
  <c r="F21" i="19"/>
  <c r="R20" i="19"/>
  <c r="Q21" i="19" s="1"/>
  <c r="N30" i="18"/>
  <c r="M31" i="18" s="1"/>
  <c r="L30" i="18"/>
  <c r="K31" i="18" s="1"/>
  <c r="F31" i="18"/>
  <c r="R30" i="18"/>
  <c r="Q31" i="18" s="1"/>
  <c r="T30" i="18"/>
  <c r="S31" i="18"/>
  <c r="P15" i="18"/>
  <c r="O16" i="18" s="1"/>
  <c r="J30" i="18"/>
  <c r="I31" i="18" s="1"/>
  <c r="N40" i="17"/>
  <c r="M41" i="17" s="1"/>
  <c r="J40" i="17"/>
  <c r="I41" i="17" s="1"/>
  <c r="R40" i="17"/>
  <c r="Q41" i="17" s="1"/>
  <c r="L40" i="17"/>
  <c r="K41" i="17" s="1"/>
  <c r="P25" i="17"/>
  <c r="O26" i="17" s="1"/>
  <c r="C19" i="17"/>
  <c r="U18" i="17"/>
  <c r="S41" i="17"/>
  <c r="T40" i="17"/>
  <c r="F41" i="17"/>
  <c r="C30" i="1"/>
  <c r="D30" i="1" s="1"/>
  <c r="C27" i="2"/>
  <c r="D27" i="2" s="1"/>
  <c r="C29" i="1"/>
  <c r="C26" i="2"/>
  <c r="D26" i="2" s="1"/>
  <c r="H20" i="1"/>
  <c r="H21" i="1"/>
  <c r="H24" i="1"/>
  <c r="E14" i="2"/>
  <c r="I18" i="1"/>
  <c r="K21" i="1"/>
  <c r="K22" i="1"/>
  <c r="D2" i="2"/>
  <c r="E2" i="2" s="1"/>
  <c r="K24" i="1"/>
  <c r="C1" i="3"/>
  <c r="B28" i="3"/>
  <c r="F1" i="3"/>
  <c r="D29" i="1"/>
  <c r="D14" i="2"/>
  <c r="K23" i="1"/>
  <c r="K20" i="1"/>
  <c r="H22" i="1"/>
  <c r="H23" i="1"/>
  <c r="U8" i="5"/>
  <c r="U7" i="5"/>
  <c r="O35" i="5"/>
  <c r="P35" i="5" s="1"/>
  <c r="Q50" i="5"/>
  <c r="R50" i="5" s="1"/>
  <c r="T49" i="5"/>
  <c r="M50" i="5"/>
  <c r="N50" i="5" s="1"/>
  <c r="C9" i="5"/>
  <c r="U9" i="5" s="1"/>
  <c r="K50" i="5"/>
  <c r="L50" i="5" s="1"/>
  <c r="C28" i="3"/>
  <c r="B31" i="3"/>
  <c r="A27" i="3" s="1"/>
  <c r="F48" i="5"/>
  <c r="C34" i="4" l="1"/>
  <c r="V10" i="5"/>
  <c r="W9" i="5"/>
  <c r="R21" i="19"/>
  <c r="Q22" i="19"/>
  <c r="J21" i="19"/>
  <c r="I22" i="19"/>
  <c r="N21" i="19"/>
  <c r="M22" i="19" s="1"/>
  <c r="F22" i="19"/>
  <c r="S22" i="19"/>
  <c r="T21" i="19"/>
  <c r="L21" i="19"/>
  <c r="K22" i="19" s="1"/>
  <c r="L31" i="18"/>
  <c r="K32" i="18" s="1"/>
  <c r="R31" i="18"/>
  <c r="Q32" i="18" s="1"/>
  <c r="P16" i="18"/>
  <c r="O17" i="18" s="1"/>
  <c r="J31" i="18"/>
  <c r="I32" i="18" s="1"/>
  <c r="F32" i="18"/>
  <c r="S32" i="18"/>
  <c r="T31" i="18"/>
  <c r="N31" i="18"/>
  <c r="M32" i="18" s="1"/>
  <c r="P26" i="17"/>
  <c r="O27" i="17" s="1"/>
  <c r="R41" i="17"/>
  <c r="Q42" i="17" s="1"/>
  <c r="J41" i="17"/>
  <c r="I42" i="17" s="1"/>
  <c r="L41" i="17"/>
  <c r="K42" i="17" s="1"/>
  <c r="N41" i="17"/>
  <c r="M42" i="17" s="1"/>
  <c r="C20" i="17"/>
  <c r="U19" i="17"/>
  <c r="F42" i="17"/>
  <c r="S42" i="17"/>
  <c r="T41" i="17"/>
  <c r="C32" i="1"/>
  <c r="A28" i="1" s="1"/>
  <c r="C29" i="2"/>
  <c r="B25" i="2" s="1"/>
  <c r="O36" i="5"/>
  <c r="P36" i="5" s="1"/>
  <c r="M51" i="5"/>
  <c r="N51" i="5" s="1"/>
  <c r="T50" i="5"/>
  <c r="Q51" i="5"/>
  <c r="R51" i="5" s="1"/>
  <c r="K51" i="5"/>
  <c r="L51" i="5" s="1"/>
  <c r="C10" i="5"/>
  <c r="U10" i="5" s="1"/>
  <c r="F49" i="5"/>
  <c r="C35" i="4" l="1"/>
  <c r="V11" i="5"/>
  <c r="W10" i="5"/>
  <c r="L22" i="19"/>
  <c r="K23" i="19" s="1"/>
  <c r="N22" i="19"/>
  <c r="M23" i="19" s="1"/>
  <c r="R22" i="19"/>
  <c r="Q23" i="19" s="1"/>
  <c r="T22" i="19"/>
  <c r="S23" i="19"/>
  <c r="J22" i="19"/>
  <c r="I23" i="19" s="1"/>
  <c r="F23" i="19"/>
  <c r="R32" i="18"/>
  <c r="Q33" i="18" s="1"/>
  <c r="P17" i="18"/>
  <c r="O18" i="18" s="1"/>
  <c r="L32" i="18"/>
  <c r="K33" i="18" s="1"/>
  <c r="N32" i="18"/>
  <c r="M33" i="18" s="1"/>
  <c r="J32" i="18"/>
  <c r="I33" i="18" s="1"/>
  <c r="S33" i="18"/>
  <c r="T32" i="18"/>
  <c r="F33" i="18"/>
  <c r="P27" i="17"/>
  <c r="O28" i="17" s="1"/>
  <c r="R42" i="17"/>
  <c r="Q43" i="17" s="1"/>
  <c r="L42" i="17"/>
  <c r="K43" i="17" s="1"/>
  <c r="N42" i="17"/>
  <c r="M43" i="17" s="1"/>
  <c r="S43" i="17"/>
  <c r="T42" i="17"/>
  <c r="F43" i="17"/>
  <c r="J42" i="17"/>
  <c r="I43" i="17" s="1"/>
  <c r="C21" i="17"/>
  <c r="U20" i="17"/>
  <c r="O37" i="5"/>
  <c r="P37" i="5" s="1"/>
  <c r="T51" i="5"/>
  <c r="K52" i="5"/>
  <c r="L52" i="5" s="1"/>
  <c r="M52" i="5"/>
  <c r="N52" i="5" s="1"/>
  <c r="Q52" i="5"/>
  <c r="R52" i="5" s="1"/>
  <c r="C11" i="5"/>
  <c r="U11" i="5" s="1"/>
  <c r="F50" i="5"/>
  <c r="C36" i="4" l="1"/>
  <c r="C37" i="4" s="1"/>
  <c r="C38" i="4" s="1"/>
  <c r="C39" i="4" s="1"/>
  <c r="C40" i="4" s="1"/>
  <c r="C41" i="4" s="1"/>
  <c r="C42" i="4" s="1"/>
  <c r="C43" i="4" s="1"/>
  <c r="C44" i="4" s="1"/>
  <c r="C45" i="4" s="1"/>
  <c r="C46" i="4" s="1"/>
  <c r="C47" i="4" s="1"/>
  <c r="C48" i="4" s="1"/>
  <c r="C49" i="4" s="1"/>
  <c r="C50" i="4" s="1"/>
  <c r="C51" i="4" s="1"/>
  <c r="C52" i="4" s="1"/>
  <c r="C53" i="4" s="1"/>
  <c r="C54" i="4" s="1"/>
  <c r="C55" i="4" s="1"/>
  <c r="C56" i="4" s="1"/>
  <c r="C57" i="4" s="1"/>
  <c r="C58" i="4" s="1"/>
  <c r="C59" i="4" s="1"/>
  <c r="C60" i="4" s="1"/>
  <c r="C61" i="4" s="1"/>
  <c r="C62" i="4" s="1"/>
  <c r="C63" i="4" s="1"/>
  <c r="C64" i="4" s="1"/>
  <c r="C65" i="4" s="1"/>
  <c r="C66" i="4" s="1"/>
  <c r="C67" i="4" s="1"/>
  <c r="C68" i="4" s="1"/>
  <c r="C69" i="4" s="1"/>
  <c r="C70" i="4" s="1"/>
  <c r="C71" i="4" s="1"/>
  <c r="C72" i="4" s="1"/>
  <c r="C73" i="4" s="1"/>
  <c r="C74" i="4" s="1"/>
  <c r="C75" i="4" s="1"/>
  <c r="C76" i="4" s="1"/>
  <c r="C77" i="4" s="1"/>
  <c r="C78" i="4" s="1"/>
  <c r="C79" i="4" s="1"/>
  <c r="C80" i="4" s="1"/>
  <c r="C81" i="4" s="1"/>
  <c r="C82" i="4" s="1"/>
  <c r="C83" i="4" s="1"/>
  <c r="C84" i="4" s="1"/>
  <c r="C85" i="4" s="1"/>
  <c r="C86" i="4" s="1"/>
  <c r="C87" i="4" s="1"/>
  <c r="C88" i="4" s="1"/>
  <c r="C89" i="4" s="1"/>
  <c r="C90" i="4" s="1"/>
  <c r="C91" i="4" s="1"/>
  <c r="C92" i="4" s="1"/>
  <c r="C93" i="4" s="1"/>
  <c r="C94" i="4" s="1"/>
  <c r="C95" i="4" s="1"/>
  <c r="C96" i="4" s="1"/>
  <c r="C97" i="4" s="1"/>
  <c r="C98" i="4" s="1"/>
  <c r="C99" i="4" s="1"/>
  <c r="C100" i="4" s="1"/>
  <c r="C101" i="4" s="1"/>
  <c r="C102" i="4" s="1"/>
  <c r="C103" i="4" s="1"/>
  <c r="C104" i="4" s="1"/>
  <c r="C105" i="4" s="1"/>
  <c r="C106" i="4" s="1"/>
  <c r="C107" i="4" s="1"/>
  <c r="C108" i="4" s="1"/>
  <c r="C109" i="4" s="1"/>
  <c r="C110" i="4" s="1"/>
  <c r="C111" i="4" s="1"/>
  <c r="C112" i="4" s="1"/>
  <c r="C113" i="4" s="1"/>
  <c r="C114" i="4" s="1"/>
  <c r="C115" i="4" s="1"/>
  <c r="C116" i="4" s="1"/>
  <c r="C117" i="4" s="1"/>
  <c r="C118" i="4" s="1"/>
  <c r="C119" i="4" s="1"/>
  <c r="C120" i="4" s="1"/>
  <c r="C121" i="4" s="1"/>
  <c r="C122" i="4" s="1"/>
  <c r="C123" i="4" s="1"/>
  <c r="C124" i="4" s="1"/>
  <c r="C125" i="4" s="1"/>
  <c r="C126" i="4" s="1"/>
  <c r="C127" i="4" s="1"/>
  <c r="C128" i="4" s="1"/>
  <c r="C129" i="4" s="1"/>
  <c r="C130" i="4" s="1"/>
  <c r="C131" i="4" s="1"/>
  <c r="C132" i="4" s="1"/>
  <c r="C133" i="4" s="1"/>
  <c r="C134" i="4" s="1"/>
  <c r="C135" i="4" s="1"/>
  <c r="C136" i="4" s="1"/>
  <c r="C137" i="4" s="1"/>
  <c r="C138" i="4" s="1"/>
  <c r="C139" i="4" s="1"/>
  <c r="C140" i="4" s="1"/>
  <c r="C141" i="4" s="1"/>
  <c r="C142" i="4" s="1"/>
  <c r="C143" i="4" s="1"/>
  <c r="C144" i="4" s="1"/>
  <c r="C145" i="4" s="1"/>
  <c r="C146" i="4" s="1"/>
  <c r="C147" i="4" s="1"/>
  <c r="C148" i="4" s="1"/>
  <c r="C149" i="4" s="1"/>
  <c r="C150" i="4" s="1"/>
  <c r="C151" i="4" s="1"/>
  <c r="C152" i="4" s="1"/>
  <c r="C153" i="4" s="1"/>
  <c r="C154" i="4" s="1"/>
  <c r="C155" i="4" s="1"/>
  <c r="C156" i="4" s="1"/>
  <c r="C157" i="4" s="1"/>
  <c r="C158" i="4" s="1"/>
  <c r="C159" i="4" s="1"/>
  <c r="C160" i="4" s="1"/>
  <c r="C161" i="4" s="1"/>
  <c r="C162" i="4" s="1"/>
  <c r="C163" i="4" s="1"/>
  <c r="C164" i="4" s="1"/>
  <c r="C165" i="4" s="1"/>
  <c r="C166" i="4" s="1"/>
  <c r="C167" i="4" s="1"/>
  <c r="C168" i="4" s="1"/>
  <c r="C169" i="4" s="1"/>
  <c r="C170" i="4" s="1"/>
  <c r="C171" i="4" s="1"/>
  <c r="C172" i="4" s="1"/>
  <c r="C173" i="4" s="1"/>
  <c r="C174" i="4" s="1"/>
  <c r="C175" i="4" s="1"/>
  <c r="C176" i="4" s="1"/>
  <c r="C177" i="4" s="1"/>
  <c r="C178" i="4" s="1"/>
  <c r="C179" i="4" s="1"/>
  <c r="C180" i="4" s="1"/>
  <c r="C181" i="4" s="1"/>
  <c r="C182" i="4" s="1"/>
  <c r="C183" i="4" s="1"/>
  <c r="C184" i="4" s="1"/>
  <c r="C185" i="4" s="1"/>
  <c r="C186" i="4" s="1"/>
  <c r="C187" i="4" s="1"/>
  <c r="C188" i="4" s="1"/>
  <c r="C189" i="4" s="1"/>
  <c r="C190" i="4" s="1"/>
  <c r="C191" i="4" s="1"/>
  <c r="C192" i="4" s="1"/>
  <c r="C193" i="4" s="1"/>
  <c r="C194" i="4" s="1"/>
  <c r="C195" i="4" s="1"/>
  <c r="C196" i="4" s="1"/>
  <c r="C197" i="4" s="1"/>
  <c r="C198" i="4" s="1"/>
  <c r="C199" i="4" s="1"/>
  <c r="C200" i="4" s="1"/>
  <c r="C201" i="4" s="1"/>
  <c r="C202" i="4" s="1"/>
  <c r="C203" i="4" s="1"/>
  <c r="C204" i="4" s="1"/>
  <c r="C205" i="4" s="1"/>
  <c r="C206" i="4" s="1"/>
  <c r="C207" i="4" s="1"/>
  <c r="C208" i="4" s="1"/>
  <c r="C209" i="4" s="1"/>
  <c r="C210" i="4" s="1"/>
  <c r="C211" i="4" s="1"/>
  <c r="C212" i="4" s="1"/>
  <c r="C213" i="4" s="1"/>
  <c r="C214" i="4" s="1"/>
  <c r="C215" i="4" s="1"/>
  <c r="C216" i="4" s="1"/>
  <c r="C217" i="4" s="1"/>
  <c r="C218" i="4" s="1"/>
  <c r="C219" i="4" s="1"/>
  <c r="C220" i="4" s="1"/>
  <c r="C221" i="4" s="1"/>
  <c r="C222" i="4" s="1"/>
  <c r="C223" i="4" s="1"/>
  <c r="C224" i="4" s="1"/>
  <c r="C225" i="4" s="1"/>
  <c r="C226" i="4" s="1"/>
  <c r="C227" i="4" s="1"/>
  <c r="C228" i="4" s="1"/>
  <c r="C229" i="4" s="1"/>
  <c r="C230" i="4" s="1"/>
  <c r="C231" i="4" s="1"/>
  <c r="C232" i="4" s="1"/>
  <c r="C233" i="4" s="1"/>
  <c r="C234" i="4" s="1"/>
  <c r="C235" i="4" s="1"/>
  <c r="C236" i="4" s="1"/>
  <c r="C237" i="4" s="1"/>
  <c r="C238" i="4" s="1"/>
  <c r="C239" i="4" s="1"/>
  <c r="C240" i="4" s="1"/>
  <c r="C241" i="4" s="1"/>
  <c r="C242" i="4" s="1"/>
  <c r="C243" i="4" s="1"/>
  <c r="C244" i="4" s="1"/>
  <c r="C245" i="4" s="1"/>
  <c r="C246" i="4" s="1"/>
  <c r="C247" i="4" s="1"/>
  <c r="C248" i="4" s="1"/>
  <c r="C249" i="4" s="1"/>
  <c r="C250" i="4" s="1"/>
  <c r="C251" i="4" s="1"/>
  <c r="C252" i="4" s="1"/>
  <c r="C253" i="4" s="1"/>
  <c r="C254" i="4" s="1"/>
  <c r="C255" i="4" s="1"/>
  <c r="C256" i="4" s="1"/>
  <c r="C257" i="4" s="1"/>
  <c r="C258" i="4" s="1"/>
  <c r="C259" i="4" s="1"/>
  <c r="C260" i="4" s="1"/>
  <c r="C261" i="4" s="1"/>
  <c r="C262" i="4" s="1"/>
  <c r="C263" i="4" s="1"/>
  <c r="C264" i="4" s="1"/>
  <c r="C265" i="4" s="1"/>
  <c r="C266" i="4" s="1"/>
  <c r="C267" i="4" s="1"/>
  <c r="C268" i="4" s="1"/>
  <c r="C269" i="4" s="1"/>
  <c r="C270" i="4" s="1"/>
  <c r="C271" i="4" s="1"/>
  <c r="C272" i="4" s="1"/>
  <c r="C273" i="4" s="1"/>
  <c r="C274" i="4" s="1"/>
  <c r="C275" i="4" s="1"/>
  <c r="C276" i="4" s="1"/>
  <c r="C277" i="4" s="1"/>
  <c r="C278" i="4" s="1"/>
  <c r="C279" i="4" s="1"/>
  <c r="C280" i="4" s="1"/>
  <c r="C281" i="4" s="1"/>
  <c r="C282" i="4" s="1"/>
  <c r="C283" i="4" s="1"/>
  <c r="C284" i="4" s="1"/>
  <c r="C285" i="4" s="1"/>
  <c r="C286" i="4" s="1"/>
  <c r="C287" i="4" s="1"/>
  <c r="C288" i="4" s="1"/>
  <c r="C289" i="4" s="1"/>
  <c r="C290" i="4" s="1"/>
  <c r="C291" i="4" s="1"/>
  <c r="C292" i="4" s="1"/>
  <c r="C293" i="4" s="1"/>
  <c r="C294" i="4" s="1"/>
  <c r="C295" i="4" s="1"/>
  <c r="C296" i="4" s="1"/>
  <c r="C297" i="4" s="1"/>
  <c r="C298" i="4" s="1"/>
  <c r="C299" i="4" s="1"/>
  <c r="C300" i="4" s="1"/>
  <c r="C301" i="4" s="1"/>
  <c r="C302" i="4" s="1"/>
  <c r="C303" i="4" s="1"/>
  <c r="C304" i="4" s="1"/>
  <c r="C305" i="4" s="1"/>
  <c r="C306" i="4" s="1"/>
  <c r="C307" i="4" s="1"/>
  <c r="C308" i="4" s="1"/>
  <c r="C309" i="4" s="1"/>
  <c r="C310" i="4" s="1"/>
  <c r="C311" i="4" s="1"/>
  <c r="C312" i="4" s="1"/>
  <c r="C313" i="4" s="1"/>
  <c r="C314" i="4" s="1"/>
  <c r="C315" i="4" s="1"/>
  <c r="C316" i="4" s="1"/>
  <c r="C317" i="4" s="1"/>
  <c r="C318" i="4" s="1"/>
  <c r="C319" i="4" s="1"/>
  <c r="C320" i="4" s="1"/>
  <c r="C321" i="4" s="1"/>
  <c r="C322" i="4" s="1"/>
  <c r="C323" i="4" s="1"/>
  <c r="C324" i="4" s="1"/>
  <c r="C325" i="4" s="1"/>
  <c r="C326" i="4" s="1"/>
  <c r="C327" i="4" s="1"/>
  <c r="C328" i="4" s="1"/>
  <c r="C329" i="4" s="1"/>
  <c r="C330" i="4" s="1"/>
  <c r="C331" i="4" s="1"/>
  <c r="C332" i="4" s="1"/>
  <c r="C333" i="4" s="1"/>
  <c r="C334" i="4" s="1"/>
  <c r="C335" i="4" s="1"/>
  <c r="C336" i="4" s="1"/>
  <c r="C337" i="4" s="1"/>
  <c r="C338" i="4" s="1"/>
  <c r="C339" i="4" s="1"/>
  <c r="C340" i="4" s="1"/>
  <c r="C341" i="4" s="1"/>
  <c r="C342" i="4" s="1"/>
  <c r="C343" i="4" s="1"/>
  <c r="C344" i="4" s="1"/>
  <c r="C345" i="4" s="1"/>
  <c r="C346" i="4" s="1"/>
  <c r="C347" i="4" s="1"/>
  <c r="C348" i="4" s="1"/>
  <c r="C349" i="4" s="1"/>
  <c r="C350" i="4" s="1"/>
  <c r="C351" i="4" s="1"/>
  <c r="C352" i="4" s="1"/>
  <c r="C353" i="4" s="1"/>
  <c r="C354" i="4" s="1"/>
  <c r="C355" i="4" s="1"/>
  <c r="C356" i="4" s="1"/>
  <c r="C357" i="4" s="1"/>
  <c r="C358" i="4" s="1"/>
  <c r="C359" i="4" s="1"/>
  <c r="C360" i="4" s="1"/>
  <c r="C361" i="4" s="1"/>
  <c r="C362" i="4" s="1"/>
  <c r="C363" i="4" s="1"/>
  <c r="C364" i="4" s="1"/>
  <c r="C365" i="4" s="1"/>
  <c r="C366" i="4" s="1"/>
  <c r="C367" i="4" s="1"/>
  <c r="C368" i="4" s="1"/>
  <c r="C369" i="4" s="1"/>
  <c r="C370" i="4" s="1"/>
  <c r="C371" i="4" s="1"/>
  <c r="C372" i="4" s="1"/>
  <c r="C373" i="4" s="1"/>
  <c r="C374" i="4" s="1"/>
  <c r="C375" i="4" s="1"/>
  <c r="C376" i="4" s="1"/>
  <c r="C377" i="4" s="1"/>
  <c r="C378" i="4" s="1"/>
  <c r="C379" i="4" s="1"/>
  <c r="C380" i="4" s="1"/>
  <c r="C381" i="4" s="1"/>
  <c r="C382" i="4" s="1"/>
  <c r="C383" i="4" s="1"/>
  <c r="C384" i="4" s="1"/>
  <c r="C385" i="4" s="1"/>
  <c r="C386" i="4" s="1"/>
  <c r="C387" i="4" s="1"/>
  <c r="C388" i="4" s="1"/>
  <c r="C389" i="4" s="1"/>
  <c r="C390" i="4" s="1"/>
  <c r="C391" i="4" s="1"/>
  <c r="C392" i="4" s="1"/>
  <c r="C393" i="4" s="1"/>
  <c r="C394" i="4" s="1"/>
  <c r="C395" i="4" s="1"/>
  <c r="C396" i="4" s="1"/>
  <c r="C397" i="4" s="1"/>
  <c r="C398" i="4" s="1"/>
  <c r="C399" i="4" s="1"/>
  <c r="C400" i="4" s="1"/>
  <c r="C401" i="4" s="1"/>
  <c r="C402" i="4" s="1"/>
  <c r="C403" i="4" s="1"/>
  <c r="C404" i="4" s="1"/>
  <c r="C405" i="4" s="1"/>
  <c r="C406" i="4" s="1"/>
  <c r="C407" i="4" s="1"/>
  <c r="C408" i="4" s="1"/>
  <c r="C409" i="4" s="1"/>
  <c r="C410" i="4" s="1"/>
  <c r="C411" i="4" s="1"/>
  <c r="C412" i="4" s="1"/>
  <c r="C413" i="4" s="1"/>
  <c r="C414" i="4" s="1"/>
  <c r="C415" i="4" s="1"/>
  <c r="C416" i="4" s="1"/>
  <c r="C417" i="4" s="1"/>
  <c r="C418" i="4" s="1"/>
  <c r="C419" i="4" s="1"/>
  <c r="C420" i="4" s="1"/>
  <c r="C421" i="4" s="1"/>
  <c r="C422" i="4" s="1"/>
  <c r="C423" i="4" s="1"/>
  <c r="C424" i="4" s="1"/>
  <c r="C425" i="4" s="1"/>
  <c r="C426" i="4" s="1"/>
  <c r="C427" i="4" s="1"/>
  <c r="C428" i="4" s="1"/>
  <c r="C429" i="4" s="1"/>
  <c r="C430" i="4" s="1"/>
  <c r="C431" i="4" s="1"/>
  <c r="C432" i="4" s="1"/>
  <c r="C433" i="4" s="1"/>
  <c r="C434" i="4" s="1"/>
  <c r="C435" i="4" s="1"/>
  <c r="C436" i="4" s="1"/>
  <c r="C437" i="4" s="1"/>
  <c r="C438" i="4" s="1"/>
  <c r="C439" i="4" s="1"/>
  <c r="C440" i="4" s="1"/>
  <c r="C441" i="4" s="1"/>
  <c r="C442" i="4" s="1"/>
  <c r="C443" i="4" s="1"/>
  <c r="C444" i="4" s="1"/>
  <c r="C445" i="4" s="1"/>
  <c r="C446" i="4" s="1"/>
  <c r="C447" i="4" s="1"/>
  <c r="C448" i="4" s="1"/>
  <c r="C449" i="4" s="1"/>
  <c r="C450" i="4" s="1"/>
  <c r="C451" i="4" s="1"/>
  <c r="C452" i="4" s="1"/>
  <c r="C453" i="4" s="1"/>
  <c r="C454" i="4" s="1"/>
  <c r="C455" i="4" s="1"/>
  <c r="C456" i="4" s="1"/>
  <c r="C457" i="4" s="1"/>
  <c r="C458" i="4" s="1"/>
  <c r="C459" i="4" s="1"/>
  <c r="C460" i="4" s="1"/>
  <c r="C461" i="4" s="1"/>
  <c r="C462" i="4" s="1"/>
  <c r="C463" i="4" s="1"/>
  <c r="C464" i="4" s="1"/>
  <c r="C465" i="4" s="1"/>
  <c r="C466" i="4" s="1"/>
  <c r="C467" i="4" s="1"/>
  <c r="C468" i="4" s="1"/>
  <c r="C469" i="4" s="1"/>
  <c r="C470" i="4" s="1"/>
  <c r="C471" i="4" s="1"/>
  <c r="C472" i="4" s="1"/>
  <c r="C473" i="4" s="1"/>
  <c r="C474" i="4" s="1"/>
  <c r="C475" i="4" s="1"/>
  <c r="C476" i="4" s="1"/>
  <c r="C477" i="4" s="1"/>
  <c r="C478" i="4" s="1"/>
  <c r="C479" i="4" s="1"/>
  <c r="C480" i="4" s="1"/>
  <c r="C481" i="4" s="1"/>
  <c r="C482" i="4" s="1"/>
  <c r="C483" i="4" s="1"/>
  <c r="C484" i="4" s="1"/>
  <c r="C485" i="4" s="1"/>
  <c r="C486" i="4" s="1"/>
  <c r="C487" i="4" s="1"/>
  <c r="C488" i="4" s="1"/>
  <c r="C489" i="4" s="1"/>
  <c r="C490" i="4" s="1"/>
  <c r="C491" i="4" s="1"/>
  <c r="C492" i="4" s="1"/>
  <c r="C493" i="4" s="1"/>
  <c r="C494" i="4" s="1"/>
  <c r="C495" i="4" s="1"/>
  <c r="C496" i="4" s="1"/>
  <c r="C497" i="4" s="1"/>
  <c r="C498" i="4" s="1"/>
  <c r="C499" i="4" s="1"/>
  <c r="C500" i="4" s="1"/>
  <c r="C501" i="4" s="1"/>
  <c r="C502" i="4" s="1"/>
  <c r="C503" i="4" s="1"/>
  <c r="C504" i="4" s="1"/>
  <c r="C505" i="4" s="1"/>
  <c r="C506" i="4" s="1"/>
  <c r="C507" i="4" s="1"/>
  <c r="C508" i="4" s="1"/>
  <c r="C509" i="4" s="1"/>
  <c r="C510" i="4" s="1"/>
  <c r="C511" i="4" s="1"/>
  <c r="C512" i="4" s="1"/>
  <c r="C513" i="4" s="1"/>
  <c r="C514" i="4" s="1"/>
  <c r="C515" i="4" s="1"/>
  <c r="C516" i="4" s="1"/>
  <c r="C517" i="4" s="1"/>
  <c r="C518" i="4" s="1"/>
  <c r="C519" i="4" s="1"/>
  <c r="C520" i="4" s="1"/>
  <c r="C521" i="4" s="1"/>
  <c r="C522" i="4" s="1"/>
  <c r="C523" i="4" s="1"/>
  <c r="C524" i="4" s="1"/>
  <c r="C525" i="4" s="1"/>
  <c r="C526" i="4" s="1"/>
  <c r="C527" i="4" s="1"/>
  <c r="C528" i="4" s="1"/>
  <c r="C529" i="4" s="1"/>
  <c r="C530" i="4" s="1"/>
  <c r="C531" i="4" s="1"/>
  <c r="C532" i="4" s="1"/>
  <c r="C533" i="4" s="1"/>
  <c r="C534" i="4" s="1"/>
  <c r="C535" i="4" s="1"/>
  <c r="C536" i="4" s="1"/>
  <c r="C537" i="4" s="1"/>
  <c r="C538" i="4" s="1"/>
  <c r="C539" i="4" s="1"/>
  <c r="C540" i="4" s="1"/>
  <c r="C541" i="4" s="1"/>
  <c r="C542" i="4" s="1"/>
  <c r="C543" i="4" s="1"/>
  <c r="C544" i="4" s="1"/>
  <c r="C545" i="4" s="1"/>
  <c r="C546" i="4" s="1"/>
  <c r="C547" i="4" s="1"/>
  <c r="C548" i="4" s="1"/>
  <c r="C549" i="4" s="1"/>
  <c r="C550" i="4" s="1"/>
  <c r="C551" i="4" s="1"/>
  <c r="C552" i="4" s="1"/>
  <c r="C553" i="4" s="1"/>
  <c r="C554" i="4" s="1"/>
  <c r="C555" i="4" s="1"/>
  <c r="C556" i="4" s="1"/>
  <c r="C557" i="4" s="1"/>
  <c r="C558" i="4" s="1"/>
  <c r="C559" i="4" s="1"/>
  <c r="C560" i="4" s="1"/>
  <c r="C561" i="4" s="1"/>
  <c r="C562" i="4" s="1"/>
  <c r="C563" i="4" s="1"/>
  <c r="C564" i="4" s="1"/>
  <c r="C565" i="4" s="1"/>
  <c r="C566" i="4" s="1"/>
  <c r="C567" i="4" s="1"/>
  <c r="C568" i="4" s="1"/>
  <c r="C569" i="4" s="1"/>
  <c r="C570" i="4" s="1"/>
  <c r="C571" i="4" s="1"/>
  <c r="C572" i="4" s="1"/>
  <c r="C573" i="4" s="1"/>
  <c r="C574" i="4" s="1"/>
  <c r="C575" i="4" s="1"/>
  <c r="C576" i="4" s="1"/>
  <c r="C577" i="4" s="1"/>
  <c r="C578" i="4" s="1"/>
  <c r="C579" i="4" s="1"/>
  <c r="C580" i="4" s="1"/>
  <c r="C581" i="4" s="1"/>
  <c r="C582" i="4" s="1"/>
  <c r="C583" i="4" s="1"/>
  <c r="C584" i="4" s="1"/>
  <c r="C585" i="4" s="1"/>
  <c r="C586" i="4" s="1"/>
  <c r="C587" i="4" s="1"/>
  <c r="C588" i="4" s="1"/>
  <c r="C589" i="4" s="1"/>
  <c r="C590" i="4" s="1"/>
  <c r="C591" i="4" s="1"/>
  <c r="C592" i="4" s="1"/>
  <c r="C593" i="4" s="1"/>
  <c r="C594" i="4" s="1"/>
  <c r="C595" i="4" s="1"/>
  <c r="C596" i="4" s="1"/>
  <c r="C597" i="4" s="1"/>
  <c r="C598" i="4" s="1"/>
  <c r="C599" i="4" s="1"/>
  <c r="C600" i="4" s="1"/>
  <c r="C601" i="4" s="1"/>
  <c r="C602" i="4" s="1"/>
  <c r="C603" i="4" s="1"/>
  <c r="C604" i="4" s="1"/>
  <c r="C605" i="4" s="1"/>
  <c r="C606" i="4" s="1"/>
  <c r="C607" i="4" s="1"/>
  <c r="C608" i="4" s="1"/>
  <c r="C609" i="4" s="1"/>
  <c r="C610" i="4" s="1"/>
  <c r="C611" i="4" s="1"/>
  <c r="C612" i="4" s="1"/>
  <c r="C613" i="4" s="1"/>
  <c r="C614" i="4" s="1"/>
  <c r="C615" i="4" s="1"/>
  <c r="C616" i="4" s="1"/>
  <c r="C617" i="4" s="1"/>
  <c r="C618" i="4" s="1"/>
  <c r="C619" i="4" s="1"/>
  <c r="C620" i="4" s="1"/>
  <c r="C621" i="4" s="1"/>
  <c r="C622" i="4" s="1"/>
  <c r="C623" i="4" s="1"/>
  <c r="C624" i="4" s="1"/>
  <c r="C625" i="4" s="1"/>
  <c r="C626" i="4" s="1"/>
  <c r="C627" i="4" s="1"/>
  <c r="C628" i="4" s="1"/>
  <c r="C629" i="4" s="1"/>
  <c r="C630" i="4" s="1"/>
  <c r="C631" i="4" s="1"/>
  <c r="C632" i="4" s="1"/>
  <c r="C633" i="4" s="1"/>
  <c r="C634" i="4" s="1"/>
  <c r="C635" i="4" s="1"/>
  <c r="C636" i="4" s="1"/>
  <c r="C637" i="4" s="1"/>
  <c r="C638" i="4" s="1"/>
  <c r="C639" i="4" s="1"/>
  <c r="C640" i="4" s="1"/>
  <c r="C641" i="4" s="1"/>
  <c r="C642" i="4" s="1"/>
  <c r="C643" i="4" s="1"/>
  <c r="C644" i="4" s="1"/>
  <c r="C645" i="4" s="1"/>
  <c r="C646" i="4" s="1"/>
  <c r="C647" i="4" s="1"/>
  <c r="C648" i="4" s="1"/>
  <c r="C649" i="4" s="1"/>
  <c r="C650" i="4" s="1"/>
  <c r="C651" i="4" s="1"/>
  <c r="C652" i="4" s="1"/>
  <c r="C653" i="4" s="1"/>
  <c r="C654" i="4" s="1"/>
  <c r="C655" i="4" s="1"/>
  <c r="C656" i="4" s="1"/>
  <c r="C657" i="4" s="1"/>
  <c r="C658" i="4" s="1"/>
  <c r="C659" i="4" s="1"/>
  <c r="C660" i="4" s="1"/>
  <c r="C661" i="4" s="1"/>
  <c r="C662" i="4" s="1"/>
  <c r="C663" i="4" s="1"/>
  <c r="C664" i="4" s="1"/>
  <c r="C665" i="4" s="1"/>
  <c r="C666" i="4" s="1"/>
  <c r="C667" i="4" s="1"/>
  <c r="C668" i="4" s="1"/>
  <c r="C669" i="4" s="1"/>
  <c r="C670" i="4" s="1"/>
  <c r="C671" i="4" s="1"/>
  <c r="C672" i="4" s="1"/>
  <c r="C673" i="4" s="1"/>
  <c r="C674" i="4" s="1"/>
  <c r="C675" i="4" s="1"/>
  <c r="C676" i="4" s="1"/>
  <c r="C677" i="4" s="1"/>
  <c r="C678" i="4" s="1"/>
  <c r="C679" i="4" s="1"/>
  <c r="C680" i="4" s="1"/>
  <c r="C681" i="4" s="1"/>
  <c r="C682" i="4" s="1"/>
  <c r="C683" i="4" s="1"/>
  <c r="C684" i="4" s="1"/>
  <c r="C685" i="4" s="1"/>
  <c r="C686" i="4" s="1"/>
  <c r="C687" i="4" s="1"/>
  <c r="C688" i="4" s="1"/>
  <c r="C689" i="4" s="1"/>
  <c r="C690" i="4" s="1"/>
  <c r="C691" i="4" s="1"/>
  <c r="C692" i="4" s="1"/>
  <c r="C693" i="4" s="1"/>
  <c r="C694" i="4" s="1"/>
  <c r="C695" i="4" s="1"/>
  <c r="C696" i="4" s="1"/>
  <c r="C697" i="4" s="1"/>
  <c r="C698" i="4" s="1"/>
  <c r="C699" i="4" s="1"/>
  <c r="C700" i="4" s="1"/>
  <c r="C701" i="4" s="1"/>
  <c r="C702" i="4" s="1"/>
  <c r="C703" i="4" s="1"/>
  <c r="C704" i="4" s="1"/>
  <c r="C705" i="4" s="1"/>
  <c r="C706" i="4" s="1"/>
  <c r="C707" i="4" s="1"/>
  <c r="C708" i="4" s="1"/>
  <c r="C709" i="4" s="1"/>
  <c r="C710" i="4" s="1"/>
  <c r="C711" i="4" s="1"/>
  <c r="C712" i="4" s="1"/>
  <c r="C713" i="4" s="1"/>
  <c r="C714" i="4" s="1"/>
  <c r="C715" i="4" s="1"/>
  <c r="C716" i="4" s="1"/>
  <c r="C717" i="4" s="1"/>
  <c r="C718" i="4" s="1"/>
  <c r="C719" i="4" s="1"/>
  <c r="C720" i="4" s="1"/>
  <c r="C721" i="4" s="1"/>
  <c r="C722" i="4" s="1"/>
  <c r="C723" i="4" s="1"/>
  <c r="C724" i="4" s="1"/>
  <c r="C725" i="4" s="1"/>
  <c r="C726" i="4" s="1"/>
  <c r="C727" i="4" s="1"/>
  <c r="C728" i="4" s="1"/>
  <c r="C729" i="4" s="1"/>
  <c r="C730" i="4" s="1"/>
  <c r="C731" i="4" s="1"/>
  <c r="C732" i="4" s="1"/>
  <c r="C733" i="4" s="1"/>
  <c r="C734" i="4" s="1"/>
  <c r="C735" i="4" s="1"/>
  <c r="C736" i="4" s="1"/>
  <c r="C737" i="4" s="1"/>
  <c r="C738" i="4" s="1"/>
  <c r="C739" i="4" s="1"/>
  <c r="C740" i="4" s="1"/>
  <c r="C741" i="4" s="1"/>
  <c r="C742" i="4" s="1"/>
  <c r="C743" i="4" s="1"/>
  <c r="C744" i="4" s="1"/>
  <c r="C745" i="4" s="1"/>
  <c r="C746" i="4" s="1"/>
  <c r="C747" i="4" s="1"/>
  <c r="C748" i="4" s="1"/>
  <c r="C749" i="4" s="1"/>
  <c r="C750" i="4" s="1"/>
  <c r="C751" i="4" s="1"/>
  <c r="C752" i="4" s="1"/>
  <c r="C753" i="4" s="1"/>
  <c r="C754" i="4" s="1"/>
  <c r="C755" i="4" s="1"/>
  <c r="C756" i="4" s="1"/>
  <c r="C757" i="4" s="1"/>
  <c r="C758" i="4" s="1"/>
  <c r="C759" i="4" s="1"/>
  <c r="C760" i="4" s="1"/>
  <c r="C761" i="4" s="1"/>
  <c r="C762" i="4" s="1"/>
  <c r="C763" i="4" s="1"/>
  <c r="C764" i="4" s="1"/>
  <c r="C765" i="4" s="1"/>
  <c r="C766" i="4" s="1"/>
  <c r="C767" i="4" s="1"/>
  <c r="C768" i="4" s="1"/>
  <c r="C769" i="4" s="1"/>
  <c r="C770" i="4" s="1"/>
  <c r="C771" i="4" s="1"/>
  <c r="C772" i="4" s="1"/>
  <c r="C773" i="4" s="1"/>
  <c r="C774" i="4" s="1"/>
  <c r="C775" i="4" s="1"/>
  <c r="C776" i="4" s="1"/>
  <c r="C777" i="4" s="1"/>
  <c r="C778" i="4" s="1"/>
  <c r="C779" i="4" s="1"/>
  <c r="C780" i="4" s="1"/>
  <c r="C781" i="4" s="1"/>
  <c r="C782" i="4" s="1"/>
  <c r="C783" i="4" s="1"/>
  <c r="C784" i="4" s="1"/>
  <c r="C785" i="4" s="1"/>
  <c r="C786" i="4" s="1"/>
  <c r="C787" i="4" s="1"/>
  <c r="C788" i="4" s="1"/>
  <c r="C789" i="4" s="1"/>
  <c r="C790" i="4" s="1"/>
  <c r="C791" i="4" s="1"/>
  <c r="C792" i="4" s="1"/>
  <c r="C793" i="4" s="1"/>
  <c r="C794" i="4" s="1"/>
  <c r="C795" i="4" s="1"/>
  <c r="C796" i="4" s="1"/>
  <c r="C797" i="4" s="1"/>
  <c r="C798" i="4" s="1"/>
  <c r="C799" i="4" s="1"/>
  <c r="C800" i="4" s="1"/>
  <c r="C801" i="4" s="1"/>
  <c r="C802" i="4" s="1"/>
  <c r="C803" i="4" s="1"/>
  <c r="C804" i="4" s="1"/>
  <c r="C805" i="4" s="1"/>
  <c r="C806" i="4" s="1"/>
  <c r="C807" i="4" s="1"/>
  <c r="C808" i="4" s="1"/>
  <c r="C809" i="4" s="1"/>
  <c r="C810" i="4" s="1"/>
  <c r="C811" i="4" s="1"/>
  <c r="C812" i="4" s="1"/>
  <c r="C813" i="4" s="1"/>
  <c r="C814" i="4" s="1"/>
  <c r="C815" i="4" s="1"/>
  <c r="C816" i="4" s="1"/>
  <c r="C817" i="4" s="1"/>
  <c r="C818" i="4" s="1"/>
  <c r="C819" i="4" s="1"/>
  <c r="C820" i="4" s="1"/>
  <c r="C821" i="4" s="1"/>
  <c r="C822" i="4" s="1"/>
  <c r="C823" i="4" s="1"/>
  <c r="V12" i="5"/>
  <c r="W11" i="5"/>
  <c r="R23" i="19"/>
  <c r="Q24" i="19" s="1"/>
  <c r="J23" i="19"/>
  <c r="I24" i="19"/>
  <c r="O9" i="19"/>
  <c r="F25" i="19"/>
  <c r="F24" i="19"/>
  <c r="T23" i="19"/>
  <c r="S24" i="19"/>
  <c r="N23" i="19"/>
  <c r="M24" i="19" s="1"/>
  <c r="L23" i="19"/>
  <c r="K24" i="19" s="1"/>
  <c r="P18" i="18"/>
  <c r="O19" i="18" s="1"/>
  <c r="R33" i="18"/>
  <c r="Q34" i="18" s="1"/>
  <c r="J33" i="18"/>
  <c r="I34" i="18" s="1"/>
  <c r="N33" i="18"/>
  <c r="M34" i="18" s="1"/>
  <c r="F35" i="18"/>
  <c r="F34" i="18"/>
  <c r="L33" i="18"/>
  <c r="K34" i="18" s="1"/>
  <c r="S34" i="18"/>
  <c r="T33" i="18"/>
  <c r="L43" i="17"/>
  <c r="K44" i="17" s="1"/>
  <c r="J43" i="17"/>
  <c r="I44" i="17" s="1"/>
  <c r="N43" i="17"/>
  <c r="M44" i="17" s="1"/>
  <c r="R43" i="17"/>
  <c r="Q44" i="17"/>
  <c r="F45" i="17"/>
  <c r="F44" i="17"/>
  <c r="C22" i="17"/>
  <c r="U21" i="17"/>
  <c r="S44" i="17"/>
  <c r="T43" i="17"/>
  <c r="P28" i="17"/>
  <c r="O29" i="17" s="1"/>
  <c r="O38" i="5"/>
  <c r="P38" i="5" s="1"/>
  <c r="T52" i="5"/>
  <c r="M53" i="5"/>
  <c r="N53" i="5" s="1"/>
  <c r="Q53" i="5"/>
  <c r="R53" i="5" s="1"/>
  <c r="K53" i="5"/>
  <c r="L53" i="5" s="1"/>
  <c r="C12" i="5"/>
  <c r="U12" i="5" s="1"/>
  <c r="F51" i="5"/>
  <c r="D18" i="4" l="1"/>
  <c r="D20" i="4"/>
  <c r="D22" i="4"/>
  <c r="V13" i="5"/>
  <c r="W12" i="5"/>
  <c r="N24" i="19"/>
  <c r="M25" i="19" s="1"/>
  <c r="L24" i="19"/>
  <c r="K25" i="19"/>
  <c r="F26" i="19"/>
  <c r="R24" i="19"/>
  <c r="Q25" i="19"/>
  <c r="S25" i="19"/>
  <c r="T24" i="19"/>
  <c r="P9" i="19"/>
  <c r="O10" i="19"/>
  <c r="J24" i="19"/>
  <c r="I25" i="19"/>
  <c r="J34" i="18"/>
  <c r="I35" i="18" s="1"/>
  <c r="L34" i="18"/>
  <c r="K35" i="18" s="1"/>
  <c r="N34" i="18"/>
  <c r="M35" i="18" s="1"/>
  <c r="F36" i="18"/>
  <c r="T34" i="18"/>
  <c r="S35" i="18"/>
  <c r="R34" i="18"/>
  <c r="Q35" i="18" s="1"/>
  <c r="P19" i="18"/>
  <c r="O20" i="18" s="1"/>
  <c r="J44" i="17"/>
  <c r="I45" i="17"/>
  <c r="N44" i="17"/>
  <c r="M45" i="17" s="1"/>
  <c r="L44" i="17"/>
  <c r="K45" i="17"/>
  <c r="P29" i="17"/>
  <c r="O30" i="17" s="1"/>
  <c r="T44" i="17"/>
  <c r="S45" i="17"/>
  <c r="R44" i="17"/>
  <c r="Q45" i="17" s="1"/>
  <c r="C23" i="17"/>
  <c r="U22" i="17"/>
  <c r="F46" i="17"/>
  <c r="Q54" i="5"/>
  <c r="R54" i="5" s="1"/>
  <c r="O39" i="5"/>
  <c r="P39" i="5" s="1"/>
  <c r="T53" i="5"/>
  <c r="K54" i="5"/>
  <c r="L54" i="5" s="1"/>
  <c r="M54" i="5"/>
  <c r="N54" i="5" s="1"/>
  <c r="F52" i="5"/>
  <c r="C13" i="5"/>
  <c r="U13" i="5" s="1"/>
  <c r="V14" i="5" l="1"/>
  <c r="W13" i="5"/>
  <c r="C9" i="19"/>
  <c r="S26" i="19"/>
  <c r="T25" i="19"/>
  <c r="F27" i="19"/>
  <c r="J25" i="19"/>
  <c r="I26" i="19"/>
  <c r="N25" i="19"/>
  <c r="M26" i="19" s="1"/>
  <c r="P10" i="19"/>
  <c r="O11" i="19" s="1"/>
  <c r="R25" i="19"/>
  <c r="Q26" i="19" s="1"/>
  <c r="L25" i="19"/>
  <c r="K26" i="19"/>
  <c r="J35" i="18"/>
  <c r="I36" i="18" s="1"/>
  <c r="L35" i="18"/>
  <c r="K36" i="18" s="1"/>
  <c r="R35" i="18"/>
  <c r="Q36" i="18" s="1"/>
  <c r="T35" i="18"/>
  <c r="S36" i="18"/>
  <c r="N35" i="18"/>
  <c r="M36" i="18" s="1"/>
  <c r="P20" i="18"/>
  <c r="O21" i="18" s="1"/>
  <c r="F37" i="18"/>
  <c r="N45" i="17"/>
  <c r="M46" i="17" s="1"/>
  <c r="U23" i="17"/>
  <c r="C24" i="17"/>
  <c r="F47" i="17"/>
  <c r="J45" i="17"/>
  <c r="I46" i="17"/>
  <c r="P30" i="17"/>
  <c r="O31" i="17" s="1"/>
  <c r="T45" i="17"/>
  <c r="S46" i="17"/>
  <c r="R45" i="17"/>
  <c r="Q46" i="17"/>
  <c r="L45" i="17"/>
  <c r="K46" i="17"/>
  <c r="O40" i="5"/>
  <c r="P40" i="5" s="1"/>
  <c r="K55" i="5"/>
  <c r="L55" i="5" s="1"/>
  <c r="T54" i="5"/>
  <c r="M55" i="5"/>
  <c r="N55" i="5" s="1"/>
  <c r="Q55" i="5"/>
  <c r="R55" i="5" s="1"/>
  <c r="C14" i="5"/>
  <c r="U14" i="5" s="1"/>
  <c r="F53" i="5"/>
  <c r="V15" i="5" l="1"/>
  <c r="W14" i="5"/>
  <c r="P11" i="19"/>
  <c r="O12" i="19" s="1"/>
  <c r="R26" i="19"/>
  <c r="Q27" i="19" s="1"/>
  <c r="N26" i="19"/>
  <c r="M27" i="19" s="1"/>
  <c r="C10" i="19"/>
  <c r="U9" i="19"/>
  <c r="T26" i="19"/>
  <c r="S27" i="19"/>
  <c r="L26" i="19"/>
  <c r="K27" i="19" s="1"/>
  <c r="J26" i="19"/>
  <c r="I27" i="19"/>
  <c r="F28" i="19"/>
  <c r="L36" i="18"/>
  <c r="K37" i="18" s="1"/>
  <c r="N36" i="18"/>
  <c r="M37" i="18" s="1"/>
  <c r="R36" i="18"/>
  <c r="Q37" i="18" s="1"/>
  <c r="S37" i="18"/>
  <c r="T36" i="18"/>
  <c r="J36" i="18"/>
  <c r="I37" i="18" s="1"/>
  <c r="P21" i="18"/>
  <c r="O22" i="18" s="1"/>
  <c r="F38" i="18"/>
  <c r="N46" i="17"/>
  <c r="M47" i="17" s="1"/>
  <c r="L46" i="17"/>
  <c r="K47" i="17" s="1"/>
  <c r="P31" i="17"/>
  <c r="O32" i="17" s="1"/>
  <c r="J46" i="17"/>
  <c r="I47" i="17"/>
  <c r="R46" i="17"/>
  <c r="Q47" i="17"/>
  <c r="F48" i="17"/>
  <c r="T46" i="17"/>
  <c r="S47" i="17"/>
  <c r="U24" i="17"/>
  <c r="C25" i="17"/>
  <c r="O41" i="5"/>
  <c r="P41" i="5" s="1"/>
  <c r="T55" i="5"/>
  <c r="F54" i="5"/>
  <c r="F55" i="5"/>
  <c r="C15" i="5"/>
  <c r="U15" i="5" s="1"/>
  <c r="K56" i="5"/>
  <c r="L56" i="5" s="1"/>
  <c r="Q56" i="5"/>
  <c r="R56" i="5" s="1"/>
  <c r="M56" i="5"/>
  <c r="N56" i="5" s="1"/>
  <c r="V16" i="5" l="1"/>
  <c r="W15" i="5"/>
  <c r="P12" i="19"/>
  <c r="O13" i="19" s="1"/>
  <c r="L27" i="19"/>
  <c r="K28" i="19" s="1"/>
  <c r="T27" i="19"/>
  <c r="S28" i="19"/>
  <c r="J27" i="19"/>
  <c r="I28" i="19" s="1"/>
  <c r="N27" i="19"/>
  <c r="M28" i="19" s="1"/>
  <c r="R27" i="19"/>
  <c r="Q28" i="19" s="1"/>
  <c r="F29" i="19"/>
  <c r="C11" i="19"/>
  <c r="U10" i="19"/>
  <c r="P22" i="18"/>
  <c r="O23" i="18" s="1"/>
  <c r="R37" i="18"/>
  <c r="Q38" i="18" s="1"/>
  <c r="J37" i="18"/>
  <c r="I38" i="18" s="1"/>
  <c r="T37" i="18"/>
  <c r="S38" i="18"/>
  <c r="C9" i="18"/>
  <c r="F39" i="18"/>
  <c r="L37" i="18"/>
  <c r="K38" i="18" s="1"/>
  <c r="N37" i="18"/>
  <c r="M38" i="18"/>
  <c r="P32" i="17"/>
  <c r="O33" i="17" s="1"/>
  <c r="L47" i="17"/>
  <c r="K48" i="17" s="1"/>
  <c r="C26" i="17"/>
  <c r="U25" i="17"/>
  <c r="J47" i="17"/>
  <c r="I48" i="17"/>
  <c r="T47" i="17"/>
  <c r="S48" i="17"/>
  <c r="F49" i="17"/>
  <c r="R47" i="17"/>
  <c r="Q48" i="17" s="1"/>
  <c r="N47" i="17"/>
  <c r="M48" i="17" s="1"/>
  <c r="O42" i="5"/>
  <c r="P42" i="5" s="1"/>
  <c r="M57" i="5"/>
  <c r="N57" i="5" s="1"/>
  <c r="Q57" i="5"/>
  <c r="R57" i="5" s="1"/>
  <c r="K57" i="5"/>
  <c r="L57" i="5" s="1"/>
  <c r="C16" i="5"/>
  <c r="U16" i="5" s="1"/>
  <c r="T56" i="5"/>
  <c r="F56" i="5"/>
  <c r="V17" i="5" l="1"/>
  <c r="W16" i="5"/>
  <c r="J28" i="19"/>
  <c r="I29" i="19"/>
  <c r="R28" i="19"/>
  <c r="Q29" i="19" s="1"/>
  <c r="L28" i="19"/>
  <c r="K29" i="19"/>
  <c r="G9" i="19"/>
  <c r="T28" i="19"/>
  <c r="S29" i="19"/>
  <c r="F30" i="19"/>
  <c r="N28" i="19"/>
  <c r="M29" i="19"/>
  <c r="C12" i="19"/>
  <c r="U11" i="19"/>
  <c r="P13" i="19"/>
  <c r="O14" i="19" s="1"/>
  <c r="R38" i="18"/>
  <c r="Q39" i="18" s="1"/>
  <c r="P23" i="18"/>
  <c r="O24" i="18" s="1"/>
  <c r="J38" i="18"/>
  <c r="I39" i="18"/>
  <c r="U9" i="18"/>
  <c r="C10" i="18"/>
  <c r="G9" i="18"/>
  <c r="T38" i="18"/>
  <c r="S39" i="18"/>
  <c r="L38" i="18"/>
  <c r="K39" i="18"/>
  <c r="F40" i="18"/>
  <c r="N38" i="18"/>
  <c r="M39" i="18" s="1"/>
  <c r="L48" i="17"/>
  <c r="K49" i="17"/>
  <c r="N48" i="17"/>
  <c r="M49" i="17" s="1"/>
  <c r="J48" i="17"/>
  <c r="I49" i="17" s="1"/>
  <c r="R48" i="17"/>
  <c r="Q49" i="17" s="1"/>
  <c r="U26" i="17"/>
  <c r="C27" i="17"/>
  <c r="F50" i="17"/>
  <c r="T48" i="17"/>
  <c r="S49" i="17"/>
  <c r="G9" i="17"/>
  <c r="P33" i="17"/>
  <c r="O34" i="17" s="1"/>
  <c r="O43" i="5"/>
  <c r="P43" i="5" s="1"/>
  <c r="Q58" i="5"/>
  <c r="R58" i="5" s="1"/>
  <c r="K58" i="5"/>
  <c r="L58" i="5" s="1"/>
  <c r="T57" i="5"/>
  <c r="C17" i="5"/>
  <c r="U17" i="5" s="1"/>
  <c r="F57" i="5"/>
  <c r="M58" i="5"/>
  <c r="N58" i="5" s="1"/>
  <c r="V18" i="5" l="1"/>
  <c r="W17" i="5"/>
  <c r="R29" i="19"/>
  <c r="Q30" i="19"/>
  <c r="W9" i="19"/>
  <c r="G10" i="19"/>
  <c r="J29" i="19"/>
  <c r="I30" i="19"/>
  <c r="C13" i="19"/>
  <c r="U12" i="19"/>
  <c r="P14" i="19"/>
  <c r="O15" i="19" s="1"/>
  <c r="L29" i="19"/>
  <c r="K30" i="19" s="1"/>
  <c r="N29" i="19"/>
  <c r="M30" i="19"/>
  <c r="F31" i="19"/>
  <c r="T29" i="19"/>
  <c r="S30" i="19"/>
  <c r="R39" i="18"/>
  <c r="Q40" i="18" s="1"/>
  <c r="N39" i="18"/>
  <c r="M40" i="18" s="1"/>
  <c r="F41" i="18"/>
  <c r="U10" i="18"/>
  <c r="C11" i="18"/>
  <c r="J39" i="18"/>
  <c r="I40" i="18" s="1"/>
  <c r="W9" i="18"/>
  <c r="G10" i="18"/>
  <c r="L39" i="18"/>
  <c r="K40" i="18" s="1"/>
  <c r="T39" i="18"/>
  <c r="S40" i="18"/>
  <c r="P24" i="18"/>
  <c r="O25" i="18"/>
  <c r="P34" i="17"/>
  <c r="O35" i="17" s="1"/>
  <c r="R49" i="17"/>
  <c r="Q50" i="17" s="1"/>
  <c r="J49" i="17"/>
  <c r="I50" i="17" s="1"/>
  <c r="N49" i="17"/>
  <c r="M50" i="17" s="1"/>
  <c r="L49" i="17"/>
  <c r="K50" i="17"/>
  <c r="W9" i="17"/>
  <c r="G10" i="17"/>
  <c r="F51" i="17"/>
  <c r="C28" i="17"/>
  <c r="U27" i="17"/>
  <c r="T49" i="17"/>
  <c r="S50" i="17"/>
  <c r="O44" i="5"/>
  <c r="P44" i="5" s="1"/>
  <c r="K59" i="5"/>
  <c r="L59" i="5" s="1"/>
  <c r="Q59" i="5"/>
  <c r="R59" i="5" s="1"/>
  <c r="F58" i="5"/>
  <c r="M59" i="5"/>
  <c r="N59" i="5" s="1"/>
  <c r="T58" i="5"/>
  <c r="C18" i="5"/>
  <c r="U18" i="5" s="1"/>
  <c r="V19" i="5" l="1"/>
  <c r="W18" i="5"/>
  <c r="P15" i="19"/>
  <c r="O16" i="19" s="1"/>
  <c r="L30" i="19"/>
  <c r="K31" i="19"/>
  <c r="T30" i="19"/>
  <c r="S31" i="19"/>
  <c r="F32" i="19"/>
  <c r="C14" i="19"/>
  <c r="U13" i="19"/>
  <c r="R30" i="19"/>
  <c r="Q31" i="19" s="1"/>
  <c r="N30" i="19"/>
  <c r="M31" i="19" s="1"/>
  <c r="J30" i="19"/>
  <c r="I31" i="19"/>
  <c r="G11" i="19"/>
  <c r="W10" i="19"/>
  <c r="R40" i="18"/>
  <c r="Q41" i="18" s="1"/>
  <c r="J40" i="18"/>
  <c r="I41" i="18" s="1"/>
  <c r="L40" i="18"/>
  <c r="K41" i="18"/>
  <c r="S41" i="18"/>
  <c r="T40" i="18"/>
  <c r="N40" i="18"/>
  <c r="M41" i="18" s="1"/>
  <c r="F42" i="18"/>
  <c r="W10" i="18"/>
  <c r="G11" i="18"/>
  <c r="U11" i="18"/>
  <c r="C12" i="18"/>
  <c r="P25" i="18"/>
  <c r="O26" i="18" s="1"/>
  <c r="P35" i="17"/>
  <c r="O36" i="17" s="1"/>
  <c r="C29" i="17"/>
  <c r="U28" i="17"/>
  <c r="R50" i="17"/>
  <c r="Q51" i="17" s="1"/>
  <c r="J50" i="17"/>
  <c r="I51" i="17"/>
  <c r="T50" i="17"/>
  <c r="S51" i="17"/>
  <c r="L50" i="17"/>
  <c r="K51" i="17"/>
  <c r="N50" i="17"/>
  <c r="M51" i="17"/>
  <c r="F52" i="17"/>
  <c r="W10" i="17"/>
  <c r="G11" i="17"/>
  <c r="O45" i="5"/>
  <c r="P45" i="5" s="1"/>
  <c r="K60" i="5"/>
  <c r="L60" i="5" s="1"/>
  <c r="F59" i="5"/>
  <c r="Q60" i="5"/>
  <c r="R60" i="5" s="1"/>
  <c r="T59" i="5"/>
  <c r="C19" i="5"/>
  <c r="U19" i="5" s="1"/>
  <c r="M60" i="5"/>
  <c r="N60" i="5" s="1"/>
  <c r="V20" i="5" l="1"/>
  <c r="W19" i="5"/>
  <c r="N31" i="19"/>
  <c r="M32" i="19"/>
  <c r="P16" i="19"/>
  <c r="O17" i="19" s="1"/>
  <c r="W11" i="19"/>
  <c r="G12" i="19"/>
  <c r="C15" i="19"/>
  <c r="U14" i="19"/>
  <c r="T31" i="19"/>
  <c r="S32" i="19"/>
  <c r="R31" i="19"/>
  <c r="Q32" i="19" s="1"/>
  <c r="L31" i="19"/>
  <c r="K32" i="19"/>
  <c r="J31" i="19"/>
  <c r="I32" i="19" s="1"/>
  <c r="F33" i="19"/>
  <c r="J41" i="18"/>
  <c r="I42" i="18" s="1"/>
  <c r="R41" i="18"/>
  <c r="Q42" i="18" s="1"/>
  <c r="N41" i="18"/>
  <c r="M42" i="18"/>
  <c r="U12" i="18"/>
  <c r="C13" i="18"/>
  <c r="T41" i="18"/>
  <c r="S42" i="18"/>
  <c r="L41" i="18"/>
  <c r="K42" i="18" s="1"/>
  <c r="P26" i="18"/>
  <c r="O27" i="18"/>
  <c r="W11" i="18"/>
  <c r="G12" i="18"/>
  <c r="F43" i="18"/>
  <c r="P36" i="17"/>
  <c r="O37" i="17" s="1"/>
  <c r="J51" i="17"/>
  <c r="I52" i="17" s="1"/>
  <c r="R51" i="17"/>
  <c r="Q52" i="17"/>
  <c r="W11" i="17"/>
  <c r="G12" i="17"/>
  <c r="F53" i="17"/>
  <c r="N51" i="17"/>
  <c r="M52" i="17" s="1"/>
  <c r="L51" i="17"/>
  <c r="K52" i="17" s="1"/>
  <c r="U29" i="17"/>
  <c r="C30" i="17"/>
  <c r="T51" i="17"/>
  <c r="S52" i="17"/>
  <c r="O46" i="5"/>
  <c r="P46" i="5" s="1"/>
  <c r="M61" i="5"/>
  <c r="N61" i="5" s="1"/>
  <c r="Q61" i="5"/>
  <c r="R61" i="5" s="1"/>
  <c r="K61" i="5"/>
  <c r="L61" i="5" s="1"/>
  <c r="T60" i="5"/>
  <c r="F60" i="5"/>
  <c r="C20" i="5"/>
  <c r="U20" i="5" s="1"/>
  <c r="V21" i="5" l="1"/>
  <c r="W20" i="5"/>
  <c r="J32" i="19"/>
  <c r="I33" i="19" s="1"/>
  <c r="P17" i="19"/>
  <c r="O18" i="19" s="1"/>
  <c r="U15" i="19"/>
  <c r="C16" i="19"/>
  <c r="U16" i="19" s="1"/>
  <c r="G13" i="19"/>
  <c r="W12" i="19"/>
  <c r="L32" i="19"/>
  <c r="K33" i="19" s="1"/>
  <c r="R32" i="19"/>
  <c r="Q33" i="19" s="1"/>
  <c r="S33" i="19"/>
  <c r="T32" i="19"/>
  <c r="N32" i="19"/>
  <c r="M33" i="19"/>
  <c r="F34" i="19"/>
  <c r="R42" i="18"/>
  <c r="Q43" i="18" s="1"/>
  <c r="J42" i="18"/>
  <c r="I43" i="18"/>
  <c r="U13" i="18"/>
  <c r="C14" i="18"/>
  <c r="P27" i="18"/>
  <c r="O28" i="18" s="1"/>
  <c r="L42" i="18"/>
  <c r="K43" i="18" s="1"/>
  <c r="G13" i="18"/>
  <c r="W12" i="18"/>
  <c r="N42" i="18"/>
  <c r="M43" i="18" s="1"/>
  <c r="T42" i="18"/>
  <c r="S43" i="18"/>
  <c r="F44" i="18"/>
  <c r="P37" i="17"/>
  <c r="O38" i="17" s="1"/>
  <c r="N52" i="17"/>
  <c r="M53" i="17"/>
  <c r="J52" i="17"/>
  <c r="I53" i="17"/>
  <c r="U30" i="17"/>
  <c r="C31" i="17"/>
  <c r="W12" i="17"/>
  <c r="G13" i="17"/>
  <c r="R52" i="17"/>
  <c r="Q53" i="17"/>
  <c r="T52" i="17"/>
  <c r="S53" i="17"/>
  <c r="L52" i="17"/>
  <c r="K53" i="17"/>
  <c r="F54" i="17"/>
  <c r="Q62" i="5"/>
  <c r="R62" i="5" s="1"/>
  <c r="O47" i="5"/>
  <c r="P47" i="5" s="1"/>
  <c r="T61" i="5"/>
  <c r="K62" i="5"/>
  <c r="L62" i="5" s="1"/>
  <c r="F61" i="5"/>
  <c r="C21" i="5"/>
  <c r="U21" i="5" s="1"/>
  <c r="M62" i="5"/>
  <c r="N62" i="5" s="1"/>
  <c r="V22" i="5" l="1"/>
  <c r="W21" i="5"/>
  <c r="R33" i="19"/>
  <c r="Q34" i="19"/>
  <c r="N33" i="19"/>
  <c r="M34" i="19"/>
  <c r="P18" i="19"/>
  <c r="O19" i="19"/>
  <c r="W13" i="19"/>
  <c r="G14" i="19"/>
  <c r="L33" i="19"/>
  <c r="K34" i="19"/>
  <c r="J33" i="19"/>
  <c r="I34" i="19"/>
  <c r="S34" i="19"/>
  <c r="T33" i="19"/>
  <c r="F35" i="19"/>
  <c r="L43" i="18"/>
  <c r="K44" i="18"/>
  <c r="P28" i="18"/>
  <c r="O29" i="18" s="1"/>
  <c r="N43" i="18"/>
  <c r="M44" i="18" s="1"/>
  <c r="C15" i="18"/>
  <c r="U14" i="18"/>
  <c r="J43" i="18"/>
  <c r="I44" i="18" s="1"/>
  <c r="G14" i="18"/>
  <c r="W13" i="18"/>
  <c r="F45" i="18"/>
  <c r="R43" i="18"/>
  <c r="Q44" i="18" s="1"/>
  <c r="T43" i="18"/>
  <c r="S44" i="18"/>
  <c r="L53" i="17"/>
  <c r="K54" i="17" s="1"/>
  <c r="T53" i="17"/>
  <c r="S54" i="17"/>
  <c r="N53" i="17"/>
  <c r="M54" i="17"/>
  <c r="C32" i="17"/>
  <c r="U31" i="17"/>
  <c r="J53" i="17"/>
  <c r="I54" i="17" s="1"/>
  <c r="W13" i="17"/>
  <c r="G14" i="17"/>
  <c r="R53" i="17"/>
  <c r="Q54" i="17"/>
  <c r="F55" i="17"/>
  <c r="P38" i="17"/>
  <c r="O39" i="17" s="1"/>
  <c r="O48" i="5"/>
  <c r="P48" i="5" s="1"/>
  <c r="T62" i="5"/>
  <c r="C22" i="5"/>
  <c r="U22" i="5" s="1"/>
  <c r="F62" i="5"/>
  <c r="Q63" i="5"/>
  <c r="R63" i="5" s="1"/>
  <c r="K63" i="5"/>
  <c r="L63" i="5" s="1"/>
  <c r="M63" i="5"/>
  <c r="N63" i="5" s="1"/>
  <c r="V23" i="5" l="1"/>
  <c r="W22" i="5"/>
  <c r="F36" i="19"/>
  <c r="N34" i="19"/>
  <c r="M35" i="19" s="1"/>
  <c r="W14" i="19"/>
  <c r="G15" i="19"/>
  <c r="S35" i="19"/>
  <c r="T34" i="19"/>
  <c r="P19" i="19"/>
  <c r="O20" i="19" s="1"/>
  <c r="L34" i="19"/>
  <c r="K35" i="19" s="1"/>
  <c r="R34" i="19"/>
  <c r="Q35" i="19" s="1"/>
  <c r="J34" i="19"/>
  <c r="I35" i="19"/>
  <c r="J44" i="18"/>
  <c r="I45" i="18" s="1"/>
  <c r="R44" i="18"/>
  <c r="Q45" i="18" s="1"/>
  <c r="P29" i="18"/>
  <c r="O30" i="18" s="1"/>
  <c r="N44" i="18"/>
  <c r="M45" i="18" s="1"/>
  <c r="F46" i="18"/>
  <c r="W14" i="18"/>
  <c r="G15" i="18"/>
  <c r="U15" i="18"/>
  <c r="C16" i="18"/>
  <c r="T44" i="18"/>
  <c r="S45" i="18"/>
  <c r="L44" i="18"/>
  <c r="K45" i="18" s="1"/>
  <c r="P39" i="17"/>
  <c r="O40" i="17" s="1"/>
  <c r="J54" i="17"/>
  <c r="I55" i="17"/>
  <c r="L54" i="17"/>
  <c r="K55" i="17"/>
  <c r="U32" i="17"/>
  <c r="C33" i="17"/>
  <c r="N54" i="17"/>
  <c r="M55" i="17" s="1"/>
  <c r="F56" i="17"/>
  <c r="R54" i="17"/>
  <c r="Q55" i="17"/>
  <c r="W14" i="17"/>
  <c r="G15" i="17"/>
  <c r="T54" i="17"/>
  <c r="S55" i="17"/>
  <c r="I49" i="5"/>
  <c r="J49" i="5" s="1"/>
  <c r="O49" i="5"/>
  <c r="P49" i="5" s="1"/>
  <c r="Q64" i="5"/>
  <c r="R64" i="5" s="1"/>
  <c r="M64" i="5"/>
  <c r="N64" i="5" s="1"/>
  <c r="T63" i="5"/>
  <c r="F63" i="5"/>
  <c r="C23" i="5"/>
  <c r="U23" i="5" s="1"/>
  <c r="K64" i="5"/>
  <c r="L64" i="5" s="1"/>
  <c r="V24" i="5" l="1"/>
  <c r="W23" i="5"/>
  <c r="N35" i="19"/>
  <c r="M36" i="19" s="1"/>
  <c r="L35" i="19"/>
  <c r="K36" i="19" s="1"/>
  <c r="T35" i="19"/>
  <c r="S36" i="19"/>
  <c r="J35" i="19"/>
  <c r="I36" i="19"/>
  <c r="R35" i="19"/>
  <c r="Q36" i="19"/>
  <c r="W15" i="19"/>
  <c r="G16" i="19"/>
  <c r="P20" i="19"/>
  <c r="O21" i="19" s="1"/>
  <c r="F37" i="19"/>
  <c r="P30" i="18"/>
  <c r="O31" i="18" s="1"/>
  <c r="L45" i="18"/>
  <c r="K46" i="18" s="1"/>
  <c r="N45" i="18"/>
  <c r="M46" i="18"/>
  <c r="R45" i="18"/>
  <c r="Q46" i="18" s="1"/>
  <c r="T45" i="18"/>
  <c r="S46" i="18"/>
  <c r="W15" i="18"/>
  <c r="G16" i="18"/>
  <c r="F47" i="18"/>
  <c r="J45" i="18"/>
  <c r="I46" i="18" s="1"/>
  <c r="C17" i="18"/>
  <c r="U16" i="18"/>
  <c r="N55" i="17"/>
  <c r="M56" i="17" s="1"/>
  <c r="C34" i="17"/>
  <c r="U33" i="17"/>
  <c r="R55" i="17"/>
  <c r="Q56" i="17"/>
  <c r="J55" i="17"/>
  <c r="I56" i="17" s="1"/>
  <c r="F57" i="17"/>
  <c r="W15" i="17"/>
  <c r="G16" i="17"/>
  <c r="L55" i="17"/>
  <c r="K56" i="17"/>
  <c r="T55" i="17"/>
  <c r="S56" i="17"/>
  <c r="P40" i="17"/>
  <c r="O41" i="17" s="1"/>
  <c r="O50" i="5"/>
  <c r="P50" i="5" s="1"/>
  <c r="T64" i="5"/>
  <c r="Q65" i="5"/>
  <c r="R65" i="5" s="1"/>
  <c r="K65" i="5"/>
  <c r="L65" i="5" s="1"/>
  <c r="C24" i="5"/>
  <c r="U24" i="5" s="1"/>
  <c r="F64" i="5"/>
  <c r="M65" i="5"/>
  <c r="N65" i="5" s="1"/>
  <c r="V25" i="5" l="1"/>
  <c r="W24" i="5"/>
  <c r="P21" i="19"/>
  <c r="O22" i="19"/>
  <c r="L36" i="19"/>
  <c r="K37" i="19" s="1"/>
  <c r="S37" i="19"/>
  <c r="T36" i="19"/>
  <c r="J36" i="19"/>
  <c r="I37" i="19" s="1"/>
  <c r="F38" i="19"/>
  <c r="N36" i="19"/>
  <c r="M37" i="19" s="1"/>
  <c r="G17" i="19"/>
  <c r="W16" i="19"/>
  <c r="R36" i="19"/>
  <c r="Q37" i="19" s="1"/>
  <c r="J46" i="18"/>
  <c r="I47" i="18" s="1"/>
  <c r="R46" i="18"/>
  <c r="Q47" i="18" s="1"/>
  <c r="P31" i="18"/>
  <c r="O32" i="18" s="1"/>
  <c r="N46" i="18"/>
  <c r="M47" i="18" s="1"/>
  <c r="F48" i="18"/>
  <c r="L46" i="18"/>
  <c r="K47" i="18" s="1"/>
  <c r="T46" i="18"/>
  <c r="S47" i="18"/>
  <c r="W16" i="18"/>
  <c r="G17" i="18"/>
  <c r="C18" i="18"/>
  <c r="U17" i="18"/>
  <c r="P41" i="17"/>
  <c r="O42" i="17" s="1"/>
  <c r="J56" i="17"/>
  <c r="I57" i="17"/>
  <c r="U34" i="17"/>
  <c r="C35" i="17"/>
  <c r="N56" i="17"/>
  <c r="M57" i="17"/>
  <c r="F58" i="17"/>
  <c r="T56" i="17"/>
  <c r="S57" i="17"/>
  <c r="L56" i="17"/>
  <c r="K57" i="17"/>
  <c r="R56" i="17"/>
  <c r="Q57" i="17"/>
  <c r="W16" i="17"/>
  <c r="G17" i="17"/>
  <c r="I50" i="5"/>
  <c r="J50" i="5" s="1"/>
  <c r="O51" i="5"/>
  <c r="P51" i="5" s="1"/>
  <c r="T65" i="5"/>
  <c r="K66" i="5"/>
  <c r="L66" i="5" s="1"/>
  <c r="Q66" i="5"/>
  <c r="R66" i="5" s="1"/>
  <c r="M66" i="5"/>
  <c r="N66" i="5" s="1"/>
  <c r="F65" i="5"/>
  <c r="C25" i="5"/>
  <c r="U25" i="5" s="1"/>
  <c r="V26" i="5" l="1"/>
  <c r="W25" i="5"/>
  <c r="L37" i="19"/>
  <c r="K38" i="19" s="1"/>
  <c r="N37" i="19"/>
  <c r="M38" i="19" s="1"/>
  <c r="J37" i="19"/>
  <c r="I38" i="19" s="1"/>
  <c r="H17" i="19"/>
  <c r="U17" i="19" s="1"/>
  <c r="W17" i="19"/>
  <c r="R37" i="19"/>
  <c r="Q38" i="19"/>
  <c r="P22" i="19"/>
  <c r="O23" i="19" s="1"/>
  <c r="T37" i="19"/>
  <c r="S38" i="19"/>
  <c r="F39" i="19"/>
  <c r="P32" i="18"/>
  <c r="O33" i="18" s="1"/>
  <c r="N47" i="18"/>
  <c r="M48" i="18" s="1"/>
  <c r="W17" i="18"/>
  <c r="G18" i="18"/>
  <c r="T47" i="18"/>
  <c r="S48" i="18"/>
  <c r="R47" i="18"/>
  <c r="Q48" i="18" s="1"/>
  <c r="J47" i="18"/>
  <c r="I48" i="18" s="1"/>
  <c r="L47" i="18"/>
  <c r="K48" i="18" s="1"/>
  <c r="F49" i="18"/>
  <c r="C19" i="18"/>
  <c r="U18" i="18"/>
  <c r="P42" i="17"/>
  <c r="O43" i="17" s="1"/>
  <c r="W17" i="17"/>
  <c r="G18" i="17"/>
  <c r="N57" i="17"/>
  <c r="M58" i="17"/>
  <c r="F59" i="17"/>
  <c r="R57" i="17"/>
  <c r="Q58" i="17" s="1"/>
  <c r="L57" i="17"/>
  <c r="K58" i="17" s="1"/>
  <c r="C36" i="17"/>
  <c r="U36" i="17" s="1"/>
  <c r="U35" i="17"/>
  <c r="T57" i="17"/>
  <c r="S58" i="17"/>
  <c r="J57" i="17"/>
  <c r="I58" i="17" s="1"/>
  <c r="O52" i="5"/>
  <c r="P52" i="5" s="1"/>
  <c r="K67" i="5"/>
  <c r="L67" i="5" s="1"/>
  <c r="M67" i="5"/>
  <c r="N67" i="5" s="1"/>
  <c r="T66" i="5"/>
  <c r="C26" i="5"/>
  <c r="U26" i="5" s="1"/>
  <c r="F66" i="5"/>
  <c r="Q67" i="5"/>
  <c r="R67" i="5" s="1"/>
  <c r="V27" i="5" l="1"/>
  <c r="W26" i="5"/>
  <c r="P23" i="19"/>
  <c r="O24" i="19" s="1"/>
  <c r="L38" i="19"/>
  <c r="K39" i="19" s="1"/>
  <c r="F40" i="19"/>
  <c r="J38" i="19"/>
  <c r="I39" i="19"/>
  <c r="S39" i="19"/>
  <c r="T38" i="19"/>
  <c r="N38" i="19"/>
  <c r="M39" i="19" s="1"/>
  <c r="R38" i="19"/>
  <c r="Q39" i="19" s="1"/>
  <c r="G18" i="19"/>
  <c r="R48" i="18"/>
  <c r="Q49" i="18" s="1"/>
  <c r="J48" i="18"/>
  <c r="I49" i="18" s="1"/>
  <c r="P33" i="18"/>
  <c r="O34" i="18" s="1"/>
  <c r="F50" i="18"/>
  <c r="L48" i="18"/>
  <c r="K49" i="18"/>
  <c r="S49" i="18"/>
  <c r="T48" i="18"/>
  <c r="G19" i="18"/>
  <c r="W18" i="18"/>
  <c r="N48" i="18"/>
  <c r="M49" i="18" s="1"/>
  <c r="U19" i="18"/>
  <c r="C20" i="18"/>
  <c r="R58" i="17"/>
  <c r="Q59" i="17" s="1"/>
  <c r="J58" i="17"/>
  <c r="I59" i="17" s="1"/>
  <c r="L58" i="17"/>
  <c r="K59" i="17" s="1"/>
  <c r="P43" i="17"/>
  <c r="O44" i="17" s="1"/>
  <c r="T58" i="17"/>
  <c r="S59" i="17"/>
  <c r="F60" i="17"/>
  <c r="N58" i="17"/>
  <c r="M59" i="17" s="1"/>
  <c r="W18" i="17"/>
  <c r="G19" i="17"/>
  <c r="I51" i="5"/>
  <c r="J51" i="5" s="1"/>
  <c r="O53" i="5"/>
  <c r="P53" i="5" s="1"/>
  <c r="M68" i="5"/>
  <c r="N68" i="5" s="1"/>
  <c r="T67" i="5"/>
  <c r="K68" i="5"/>
  <c r="L68" i="5" s="1"/>
  <c r="Q68" i="5"/>
  <c r="R68" i="5" s="1"/>
  <c r="C27" i="5"/>
  <c r="U27" i="5" s="1"/>
  <c r="F67" i="5"/>
  <c r="V28" i="5" l="1"/>
  <c r="W27" i="5"/>
  <c r="L39" i="19"/>
  <c r="K40" i="19" s="1"/>
  <c r="P24" i="19"/>
  <c r="O25" i="19" s="1"/>
  <c r="F41" i="19"/>
  <c r="R39" i="19"/>
  <c r="Q40" i="19" s="1"/>
  <c r="J39" i="19"/>
  <c r="I40" i="19"/>
  <c r="N39" i="19"/>
  <c r="M40" i="19" s="1"/>
  <c r="W18" i="19"/>
  <c r="H18" i="19"/>
  <c r="U18" i="19" s="1"/>
  <c r="T39" i="19"/>
  <c r="S40" i="19"/>
  <c r="N49" i="18"/>
  <c r="M50" i="18" s="1"/>
  <c r="P34" i="18"/>
  <c r="O35" i="18" s="1"/>
  <c r="J49" i="18"/>
  <c r="I50" i="18" s="1"/>
  <c r="T49" i="18"/>
  <c r="S50" i="18"/>
  <c r="G20" i="18"/>
  <c r="W19" i="18"/>
  <c r="U20" i="18"/>
  <c r="C21" i="18"/>
  <c r="L49" i="18"/>
  <c r="K50" i="18"/>
  <c r="R49" i="18"/>
  <c r="Q50" i="18" s="1"/>
  <c r="F51" i="18"/>
  <c r="L59" i="17"/>
  <c r="K60" i="17" s="1"/>
  <c r="N59" i="17"/>
  <c r="M60" i="17"/>
  <c r="P44" i="17"/>
  <c r="O45" i="17"/>
  <c r="W19" i="17"/>
  <c r="G20" i="17"/>
  <c r="F61" i="17"/>
  <c r="J59" i="17"/>
  <c r="I60" i="17" s="1"/>
  <c r="T59" i="17"/>
  <c r="S60" i="17"/>
  <c r="R59" i="17"/>
  <c r="Q60" i="17" s="1"/>
  <c r="O54" i="5"/>
  <c r="P54" i="5" s="1"/>
  <c r="K69" i="5"/>
  <c r="L69" i="5" s="1"/>
  <c r="Q69" i="5"/>
  <c r="R69" i="5" s="1"/>
  <c r="F68" i="5"/>
  <c r="M69" i="5"/>
  <c r="N69" i="5" s="1"/>
  <c r="T68" i="5"/>
  <c r="C28" i="5"/>
  <c r="U28" i="5" s="1"/>
  <c r="V29" i="5" l="1"/>
  <c r="W28" i="5"/>
  <c r="N40" i="19"/>
  <c r="M41" i="19" s="1"/>
  <c r="P25" i="19"/>
  <c r="O26" i="19"/>
  <c r="L40" i="19"/>
  <c r="K41" i="19" s="1"/>
  <c r="R40" i="19"/>
  <c r="Q41" i="19"/>
  <c r="G19" i="19"/>
  <c r="F43" i="19"/>
  <c r="F42" i="19"/>
  <c r="J40" i="19"/>
  <c r="I41" i="19"/>
  <c r="S41" i="19"/>
  <c r="T40" i="19"/>
  <c r="R50" i="18"/>
  <c r="Q51" i="18" s="1"/>
  <c r="J50" i="18"/>
  <c r="I51" i="18" s="1"/>
  <c r="S51" i="18"/>
  <c r="T50" i="18"/>
  <c r="C22" i="18"/>
  <c r="U21" i="18"/>
  <c r="P35" i="18"/>
  <c r="O36" i="18" s="1"/>
  <c r="L50" i="18"/>
  <c r="K51" i="18" s="1"/>
  <c r="N50" i="18"/>
  <c r="M51" i="18" s="1"/>
  <c r="F53" i="18"/>
  <c r="F52" i="18"/>
  <c r="G21" i="18"/>
  <c r="W20" i="18"/>
  <c r="L60" i="17"/>
  <c r="K61" i="17" s="1"/>
  <c r="J60" i="17"/>
  <c r="I61" i="17"/>
  <c r="W20" i="17"/>
  <c r="G21" i="17"/>
  <c r="R60" i="17"/>
  <c r="Q61" i="17"/>
  <c r="P45" i="17"/>
  <c r="O46" i="17" s="1"/>
  <c r="N60" i="17"/>
  <c r="M61" i="17" s="1"/>
  <c r="F63" i="17"/>
  <c r="F62" i="17"/>
  <c r="T60" i="17"/>
  <c r="S61" i="17"/>
  <c r="I52" i="5"/>
  <c r="J52" i="5" s="1"/>
  <c r="O55" i="5"/>
  <c r="P55" i="5" s="1"/>
  <c r="K70" i="5"/>
  <c r="L70" i="5" s="1"/>
  <c r="Q70" i="5"/>
  <c r="R70" i="5" s="1"/>
  <c r="T69" i="5"/>
  <c r="C29" i="5"/>
  <c r="U29" i="5" s="1"/>
  <c r="M70" i="5"/>
  <c r="N70" i="5" s="1"/>
  <c r="F69" i="5"/>
  <c r="V30" i="5" l="1"/>
  <c r="W29" i="5"/>
  <c r="L41" i="19"/>
  <c r="K42" i="19" s="1"/>
  <c r="S42" i="19"/>
  <c r="T41" i="19"/>
  <c r="J41" i="19"/>
  <c r="I42" i="19"/>
  <c r="F44" i="19"/>
  <c r="N41" i="19"/>
  <c r="M42" i="19" s="1"/>
  <c r="R41" i="19"/>
  <c r="Q42" i="19" s="1"/>
  <c r="P26" i="19"/>
  <c r="O27" i="19"/>
  <c r="H19" i="19"/>
  <c r="U19" i="19" s="1"/>
  <c r="W19" i="19"/>
  <c r="N51" i="18"/>
  <c r="M52" i="18" s="1"/>
  <c r="L51" i="18"/>
  <c r="K52" i="18"/>
  <c r="T51" i="18"/>
  <c r="S52" i="18"/>
  <c r="J51" i="18"/>
  <c r="I52" i="18" s="1"/>
  <c r="F54" i="18"/>
  <c r="C23" i="18"/>
  <c r="U22" i="18"/>
  <c r="W21" i="18"/>
  <c r="G22" i="18"/>
  <c r="P36" i="18"/>
  <c r="O37" i="18"/>
  <c r="R51" i="18"/>
  <c r="Q52" i="18" s="1"/>
  <c r="N61" i="17"/>
  <c r="M62" i="17"/>
  <c r="R61" i="17"/>
  <c r="Q62" i="17" s="1"/>
  <c r="W21" i="17"/>
  <c r="G22" i="17"/>
  <c r="F64" i="17"/>
  <c r="J61" i="17"/>
  <c r="I62" i="17" s="1"/>
  <c r="P46" i="17"/>
  <c r="O47" i="17" s="1"/>
  <c r="L61" i="17"/>
  <c r="K62" i="17" s="1"/>
  <c r="T61" i="17"/>
  <c r="S62" i="17"/>
  <c r="O56" i="5"/>
  <c r="P56" i="5" s="1"/>
  <c r="M71" i="5"/>
  <c r="N71" i="5" s="1"/>
  <c r="T70" i="5"/>
  <c r="K71" i="5"/>
  <c r="L71" i="5" s="1"/>
  <c r="F70" i="5"/>
  <c r="Q71" i="5"/>
  <c r="R71" i="5" s="1"/>
  <c r="C30" i="5"/>
  <c r="U30" i="5" s="1"/>
  <c r="V31" i="5" l="1"/>
  <c r="W30" i="5"/>
  <c r="L42" i="19"/>
  <c r="K43" i="19" s="1"/>
  <c r="J42" i="19"/>
  <c r="I43" i="19" s="1"/>
  <c r="F45" i="19"/>
  <c r="R42" i="19"/>
  <c r="Q43" i="19" s="1"/>
  <c r="P27" i="19"/>
  <c r="O28" i="19" s="1"/>
  <c r="S43" i="19"/>
  <c r="T42" i="19"/>
  <c r="N42" i="19"/>
  <c r="M43" i="19" s="1"/>
  <c r="G20" i="19"/>
  <c r="R52" i="18"/>
  <c r="Q53" i="18" s="1"/>
  <c r="J52" i="18"/>
  <c r="I53" i="18" s="1"/>
  <c r="P37" i="18"/>
  <c r="O38" i="18"/>
  <c r="W22" i="18"/>
  <c r="G23" i="18"/>
  <c r="T52" i="18"/>
  <c r="S53" i="18"/>
  <c r="L52" i="18"/>
  <c r="K53" i="18" s="1"/>
  <c r="N52" i="18"/>
  <c r="M53" i="18" s="1"/>
  <c r="U23" i="18"/>
  <c r="C24" i="18"/>
  <c r="F55" i="18"/>
  <c r="L62" i="17"/>
  <c r="K63" i="17" s="1"/>
  <c r="R62" i="17"/>
  <c r="Q63" i="17" s="1"/>
  <c r="W22" i="17"/>
  <c r="G23" i="17"/>
  <c r="P47" i="17"/>
  <c r="O48" i="17"/>
  <c r="J62" i="17"/>
  <c r="I63" i="17" s="1"/>
  <c r="N62" i="17"/>
  <c r="M63" i="17" s="1"/>
  <c r="T62" i="17"/>
  <c r="S63" i="17"/>
  <c r="F65" i="17"/>
  <c r="I53" i="5"/>
  <c r="J53" i="5" s="1"/>
  <c r="O57" i="5"/>
  <c r="P57" i="5" s="1"/>
  <c r="T71" i="5"/>
  <c r="M72" i="5"/>
  <c r="N72" i="5" s="1"/>
  <c r="K72" i="5"/>
  <c r="L72" i="5" s="1"/>
  <c r="F71" i="5"/>
  <c r="Q72" i="5"/>
  <c r="R72" i="5" s="1"/>
  <c r="C31" i="5"/>
  <c r="U31" i="5" s="1"/>
  <c r="V32" i="5" l="1"/>
  <c r="W31" i="5"/>
  <c r="L43" i="19"/>
  <c r="K44" i="19" s="1"/>
  <c r="J43" i="19"/>
  <c r="I44" i="19" s="1"/>
  <c r="R43" i="19"/>
  <c r="Q44" i="19"/>
  <c r="S44" i="19"/>
  <c r="T43" i="19"/>
  <c r="N43" i="19"/>
  <c r="M44" i="19"/>
  <c r="P28" i="19"/>
  <c r="O29" i="19"/>
  <c r="H20" i="19"/>
  <c r="U20" i="19" s="1"/>
  <c r="W20" i="19"/>
  <c r="F46" i="19"/>
  <c r="N53" i="18"/>
  <c r="M54" i="18" s="1"/>
  <c r="J53" i="18"/>
  <c r="I54" i="18" s="1"/>
  <c r="C25" i="18"/>
  <c r="U24" i="18"/>
  <c r="P38" i="18"/>
  <c r="O39" i="18"/>
  <c r="G24" i="18"/>
  <c r="W23" i="18"/>
  <c r="T53" i="18"/>
  <c r="S54" i="18"/>
  <c r="R53" i="18"/>
  <c r="Q54" i="18" s="1"/>
  <c r="L53" i="18"/>
  <c r="K54" i="18"/>
  <c r="F56" i="18"/>
  <c r="L63" i="17"/>
  <c r="K64" i="17"/>
  <c r="N63" i="17"/>
  <c r="M64" i="17"/>
  <c r="J63" i="17"/>
  <c r="I64" i="17" s="1"/>
  <c r="P48" i="17"/>
  <c r="O49" i="17"/>
  <c r="F66" i="17"/>
  <c r="R63" i="17"/>
  <c r="Q64" i="17" s="1"/>
  <c r="G24" i="17"/>
  <c r="W23" i="17"/>
  <c r="T63" i="17"/>
  <c r="S64" i="17"/>
  <c r="O58" i="5"/>
  <c r="P58" i="5" s="1"/>
  <c r="M73" i="5"/>
  <c r="N73" i="5" s="1"/>
  <c r="T72" i="5"/>
  <c r="Q73" i="5"/>
  <c r="R73" i="5" s="1"/>
  <c r="C32" i="5"/>
  <c r="U32" i="5" s="1"/>
  <c r="F72" i="5"/>
  <c r="F73" i="5"/>
  <c r="K73" i="5"/>
  <c r="L73" i="5" s="1"/>
  <c r="V33" i="5" l="1"/>
  <c r="W32" i="5"/>
  <c r="J44" i="19"/>
  <c r="I45" i="19" s="1"/>
  <c r="F47" i="19"/>
  <c r="S45" i="19"/>
  <c r="T44" i="19"/>
  <c r="P29" i="19"/>
  <c r="O30" i="19" s="1"/>
  <c r="R44" i="19"/>
  <c r="Q45" i="19" s="1"/>
  <c r="G21" i="19"/>
  <c r="N44" i="19"/>
  <c r="M45" i="19"/>
  <c r="L44" i="19"/>
  <c r="K45" i="19" s="1"/>
  <c r="R54" i="18"/>
  <c r="Q55" i="18" s="1"/>
  <c r="J54" i="18"/>
  <c r="I55" i="18" s="1"/>
  <c r="P39" i="18"/>
  <c r="O40" i="18"/>
  <c r="L54" i="18"/>
  <c r="K55" i="18"/>
  <c r="U25" i="18"/>
  <c r="C26" i="18"/>
  <c r="U26" i="18" s="1"/>
  <c r="T54" i="18"/>
  <c r="S55" i="18"/>
  <c r="F57" i="18"/>
  <c r="N54" i="18"/>
  <c r="M55" i="18" s="1"/>
  <c r="W24" i="18"/>
  <c r="G25" i="18"/>
  <c r="J64" i="17"/>
  <c r="I65" i="17"/>
  <c r="R64" i="17"/>
  <c r="Q65" i="17"/>
  <c r="P49" i="17"/>
  <c r="O50" i="17"/>
  <c r="W24" i="17"/>
  <c r="G25" i="17"/>
  <c r="N64" i="17"/>
  <c r="M65" i="17" s="1"/>
  <c r="T64" i="17"/>
  <c r="S65" i="17"/>
  <c r="F67" i="17"/>
  <c r="L64" i="17"/>
  <c r="K65" i="17" s="1"/>
  <c r="I54" i="5"/>
  <c r="J54" i="5" s="1"/>
  <c r="O59" i="5"/>
  <c r="P59" i="5" s="1"/>
  <c r="T73" i="5"/>
  <c r="M74" i="5"/>
  <c r="N74" i="5" s="1"/>
  <c r="K74" i="5"/>
  <c r="L74" i="5" s="1"/>
  <c r="C33" i="5"/>
  <c r="U33" i="5" s="1"/>
  <c r="F74" i="5"/>
  <c r="Q74" i="5"/>
  <c r="R74" i="5" s="1"/>
  <c r="V34" i="5" l="1"/>
  <c r="W33" i="5"/>
  <c r="L45" i="19"/>
  <c r="K46" i="19"/>
  <c r="F48" i="19"/>
  <c r="N45" i="19"/>
  <c r="M46" i="19" s="1"/>
  <c r="J45" i="19"/>
  <c r="I46" i="19" s="1"/>
  <c r="P30" i="19"/>
  <c r="O31" i="19" s="1"/>
  <c r="S46" i="19"/>
  <c r="T45" i="19"/>
  <c r="H21" i="19"/>
  <c r="U21" i="19" s="1"/>
  <c r="G22" i="19"/>
  <c r="W21" i="19"/>
  <c r="R45" i="19"/>
  <c r="Q46" i="19" s="1"/>
  <c r="N55" i="18"/>
  <c r="M56" i="18" s="1"/>
  <c r="L55" i="18"/>
  <c r="K56" i="18" s="1"/>
  <c r="P40" i="18"/>
  <c r="O41" i="18" s="1"/>
  <c r="J55" i="18"/>
  <c r="I56" i="18" s="1"/>
  <c r="T55" i="18"/>
  <c r="S56" i="18"/>
  <c r="W25" i="18"/>
  <c r="G26" i="18"/>
  <c r="R55" i="18"/>
  <c r="Q56" i="18" s="1"/>
  <c r="F58" i="18"/>
  <c r="L65" i="17"/>
  <c r="K66" i="17" s="1"/>
  <c r="N65" i="17"/>
  <c r="M66" i="17" s="1"/>
  <c r="W25" i="17"/>
  <c r="G26" i="17"/>
  <c r="P50" i="17"/>
  <c r="O51" i="17" s="1"/>
  <c r="F68" i="17"/>
  <c r="T65" i="17"/>
  <c r="S66" i="17"/>
  <c r="R65" i="17"/>
  <c r="Q66" i="17" s="1"/>
  <c r="J65" i="17"/>
  <c r="I66" i="17" s="1"/>
  <c r="I55" i="5"/>
  <c r="J55" i="5" s="1"/>
  <c r="O60" i="5"/>
  <c r="P60" i="5" s="1"/>
  <c r="Q75" i="5"/>
  <c r="R75" i="5" s="1"/>
  <c r="K75" i="5"/>
  <c r="L75" i="5" s="1"/>
  <c r="T74" i="5"/>
  <c r="M75" i="5"/>
  <c r="N75" i="5" s="1"/>
  <c r="F75" i="5"/>
  <c r="C34" i="5"/>
  <c r="U34" i="5" s="1"/>
  <c r="V35" i="5" l="1"/>
  <c r="W34" i="5"/>
  <c r="P31" i="19"/>
  <c r="O32" i="19"/>
  <c r="J46" i="19"/>
  <c r="I47" i="19" s="1"/>
  <c r="R46" i="19"/>
  <c r="Q47" i="19"/>
  <c r="H22" i="19"/>
  <c r="U22" i="19" s="1"/>
  <c r="W22" i="19"/>
  <c r="N46" i="19"/>
  <c r="M47" i="19" s="1"/>
  <c r="F49" i="19"/>
  <c r="L46" i="19"/>
  <c r="K47" i="19" s="1"/>
  <c r="S47" i="19"/>
  <c r="T46" i="19"/>
  <c r="J56" i="18"/>
  <c r="I57" i="18"/>
  <c r="R56" i="18"/>
  <c r="Q57" i="18" s="1"/>
  <c r="P41" i="18"/>
  <c r="O42" i="18" s="1"/>
  <c r="F59" i="18"/>
  <c r="L56" i="18"/>
  <c r="K57" i="18"/>
  <c r="S57" i="18"/>
  <c r="T56" i="18"/>
  <c r="N56" i="18"/>
  <c r="M57" i="18" s="1"/>
  <c r="W26" i="18"/>
  <c r="G27" i="18"/>
  <c r="P51" i="17"/>
  <c r="O52" i="17"/>
  <c r="R66" i="17"/>
  <c r="Q67" i="17" s="1"/>
  <c r="J66" i="17"/>
  <c r="I67" i="17"/>
  <c r="L66" i="17"/>
  <c r="K67" i="17"/>
  <c r="G27" i="17"/>
  <c r="W26" i="17"/>
  <c r="T66" i="17"/>
  <c r="S67" i="17"/>
  <c r="N66" i="17"/>
  <c r="M67" i="17" s="1"/>
  <c r="F69" i="17"/>
  <c r="O61" i="5"/>
  <c r="P61" i="5" s="1"/>
  <c r="K76" i="5"/>
  <c r="L76" i="5" s="1"/>
  <c r="M76" i="5"/>
  <c r="N76" i="5" s="1"/>
  <c r="Q76" i="5"/>
  <c r="R76" i="5" s="1"/>
  <c r="T75" i="5"/>
  <c r="C35" i="5"/>
  <c r="U35" i="5" s="1"/>
  <c r="F76" i="5"/>
  <c r="V36" i="5" l="1"/>
  <c r="W35" i="5"/>
  <c r="L47" i="19"/>
  <c r="K48" i="19"/>
  <c r="J47" i="19"/>
  <c r="I48" i="19"/>
  <c r="R47" i="19"/>
  <c r="Q48" i="19" s="1"/>
  <c r="G23" i="19"/>
  <c r="N47" i="19"/>
  <c r="M48" i="19" s="1"/>
  <c r="P32" i="19"/>
  <c r="O33" i="19" s="1"/>
  <c r="S48" i="19"/>
  <c r="T47" i="19"/>
  <c r="F50" i="19"/>
  <c r="P42" i="18"/>
  <c r="O43" i="18" s="1"/>
  <c r="N57" i="18"/>
  <c r="M58" i="18" s="1"/>
  <c r="T57" i="18"/>
  <c r="S58" i="18"/>
  <c r="H27" i="18"/>
  <c r="U27" i="18" s="1"/>
  <c r="G28" i="18"/>
  <c r="W27" i="18"/>
  <c r="F60" i="18"/>
  <c r="J57" i="18"/>
  <c r="I58" i="18" s="1"/>
  <c r="R57" i="18"/>
  <c r="Q58" i="18" s="1"/>
  <c r="L57" i="18"/>
  <c r="K58" i="18" s="1"/>
  <c r="N67" i="17"/>
  <c r="M68" i="17"/>
  <c r="L67" i="17"/>
  <c r="K68" i="17" s="1"/>
  <c r="J67" i="17"/>
  <c r="I68" i="17" s="1"/>
  <c r="F70" i="17"/>
  <c r="T67" i="17"/>
  <c r="S68" i="17"/>
  <c r="R67" i="17"/>
  <c r="Q68" i="17" s="1"/>
  <c r="P52" i="17"/>
  <c r="O53" i="17" s="1"/>
  <c r="W27" i="17"/>
  <c r="G28" i="17"/>
  <c r="I56" i="5"/>
  <c r="J56" i="5" s="1"/>
  <c r="O62" i="5"/>
  <c r="P62" i="5" s="1"/>
  <c r="Q77" i="5"/>
  <c r="R77" i="5" s="1"/>
  <c r="M77" i="5"/>
  <c r="N77" i="5" s="1"/>
  <c r="C36" i="5"/>
  <c r="U36" i="5" s="1"/>
  <c r="F77" i="5"/>
  <c r="T76" i="5"/>
  <c r="K77" i="5"/>
  <c r="L77" i="5" s="1"/>
  <c r="V37" i="5" l="1"/>
  <c r="W36" i="5"/>
  <c r="N48" i="19"/>
  <c r="M49" i="19" s="1"/>
  <c r="H23" i="19"/>
  <c r="U23" i="19" s="1"/>
  <c r="W23" i="19"/>
  <c r="S49" i="19"/>
  <c r="T48" i="19"/>
  <c r="R48" i="19"/>
  <c r="Q49" i="19" s="1"/>
  <c r="J48" i="19"/>
  <c r="I49" i="19"/>
  <c r="L48" i="19"/>
  <c r="K49" i="19" s="1"/>
  <c r="F51" i="19"/>
  <c r="P33" i="19"/>
  <c r="O34" i="19" s="1"/>
  <c r="R58" i="18"/>
  <c r="Q59" i="18" s="1"/>
  <c r="L58" i="18"/>
  <c r="K59" i="18" s="1"/>
  <c r="J58" i="18"/>
  <c r="I59" i="18"/>
  <c r="N58" i="18"/>
  <c r="M59" i="18" s="1"/>
  <c r="W28" i="18"/>
  <c r="H28" i="18"/>
  <c r="U28" i="18" s="1"/>
  <c r="F61" i="18"/>
  <c r="T58" i="18"/>
  <c r="S59" i="18"/>
  <c r="P43" i="18"/>
  <c r="O44" i="18" s="1"/>
  <c r="J68" i="17"/>
  <c r="I69" i="17" s="1"/>
  <c r="L68" i="17"/>
  <c r="K69" i="17"/>
  <c r="R68" i="17"/>
  <c r="Q69" i="17" s="1"/>
  <c r="T68" i="17"/>
  <c r="S69" i="17"/>
  <c r="W28" i="17"/>
  <c r="G29" i="17"/>
  <c r="F71" i="17"/>
  <c r="P53" i="17"/>
  <c r="O54" i="17"/>
  <c r="N68" i="17"/>
  <c r="M69" i="17" s="1"/>
  <c r="O63" i="5"/>
  <c r="P63" i="5" s="1"/>
  <c r="M78" i="5"/>
  <c r="N78" i="5" s="1"/>
  <c r="K78" i="5"/>
  <c r="L78" i="5" s="1"/>
  <c r="T77" i="5"/>
  <c r="Q78" i="5"/>
  <c r="R78" i="5" s="1"/>
  <c r="C37" i="5"/>
  <c r="U37" i="5" s="1"/>
  <c r="F78" i="5"/>
  <c r="V38" i="5" l="1"/>
  <c r="W37" i="5"/>
  <c r="R49" i="19"/>
  <c r="Q50" i="19"/>
  <c r="P34" i="19"/>
  <c r="O35" i="19"/>
  <c r="L49" i="19"/>
  <c r="K50" i="19"/>
  <c r="T49" i="19"/>
  <c r="S50" i="19"/>
  <c r="J49" i="19"/>
  <c r="I50" i="19"/>
  <c r="G24" i="19"/>
  <c r="F52" i="19"/>
  <c r="N49" i="19"/>
  <c r="M50" i="19" s="1"/>
  <c r="N59" i="18"/>
  <c r="M60" i="18" s="1"/>
  <c r="L59" i="18"/>
  <c r="K60" i="18"/>
  <c r="P44" i="18"/>
  <c r="O45" i="18"/>
  <c r="J59" i="18"/>
  <c r="I60" i="18" s="1"/>
  <c r="F62" i="18"/>
  <c r="R59" i="18"/>
  <c r="Q60" i="18" s="1"/>
  <c r="T59" i="18"/>
  <c r="S60" i="18"/>
  <c r="G29" i="18"/>
  <c r="N69" i="17"/>
  <c r="M70" i="17" s="1"/>
  <c r="T69" i="17"/>
  <c r="S70" i="17"/>
  <c r="G30" i="17"/>
  <c r="W29" i="17"/>
  <c r="R69" i="17"/>
  <c r="Q70" i="17" s="1"/>
  <c r="J69" i="17"/>
  <c r="I70" i="17" s="1"/>
  <c r="P54" i="17"/>
  <c r="O55" i="17" s="1"/>
  <c r="L69" i="17"/>
  <c r="K70" i="17"/>
  <c r="F72" i="17"/>
  <c r="I57" i="5"/>
  <c r="J57" i="5" s="1"/>
  <c r="O64" i="5"/>
  <c r="P64" i="5" s="1"/>
  <c r="T78" i="5"/>
  <c r="K79" i="5"/>
  <c r="L79" i="5" s="1"/>
  <c r="Q79" i="5"/>
  <c r="R79" i="5" s="1"/>
  <c r="F79" i="5"/>
  <c r="C38" i="5"/>
  <c r="U38" i="5" s="1"/>
  <c r="M79" i="5"/>
  <c r="N79" i="5" s="1"/>
  <c r="V39" i="5" l="1"/>
  <c r="W38" i="5"/>
  <c r="N50" i="19"/>
  <c r="M51" i="19" s="1"/>
  <c r="F53" i="19"/>
  <c r="L50" i="19"/>
  <c r="K51" i="19" s="1"/>
  <c r="P35" i="19"/>
  <c r="O36" i="19" s="1"/>
  <c r="J50" i="19"/>
  <c r="I51" i="19"/>
  <c r="R50" i="19"/>
  <c r="Q51" i="19"/>
  <c r="T50" i="19"/>
  <c r="S51" i="19"/>
  <c r="W24" i="19"/>
  <c r="H24" i="19"/>
  <c r="U24" i="19" s="1"/>
  <c r="J60" i="18"/>
  <c r="I61" i="18"/>
  <c r="T60" i="18"/>
  <c r="S61" i="18"/>
  <c r="W29" i="18"/>
  <c r="H29" i="18"/>
  <c r="U29" i="18" s="1"/>
  <c r="G30" i="18"/>
  <c r="R60" i="18"/>
  <c r="Q61" i="18" s="1"/>
  <c r="P45" i="18"/>
  <c r="O46" i="18" s="1"/>
  <c r="L60" i="18"/>
  <c r="K61" i="18" s="1"/>
  <c r="F63" i="18"/>
  <c r="N60" i="18"/>
  <c r="M61" i="18" s="1"/>
  <c r="N70" i="17"/>
  <c r="M71" i="17" s="1"/>
  <c r="R70" i="17"/>
  <c r="Q71" i="17"/>
  <c r="J70" i="17"/>
  <c r="I71" i="17"/>
  <c r="L70" i="17"/>
  <c r="K71" i="17"/>
  <c r="F73" i="17"/>
  <c r="T70" i="17"/>
  <c r="S71" i="17"/>
  <c r="W30" i="17"/>
  <c r="G31" i="17"/>
  <c r="P55" i="17"/>
  <c r="O56" i="17" s="1"/>
  <c r="O65" i="5"/>
  <c r="P65" i="5" s="1"/>
  <c r="M80" i="5"/>
  <c r="N80" i="5" s="1"/>
  <c r="K80" i="5"/>
  <c r="L80" i="5" s="1"/>
  <c r="T79" i="5"/>
  <c r="C39" i="5"/>
  <c r="U39" i="5" s="1"/>
  <c r="Q80" i="5"/>
  <c r="R80" i="5" s="1"/>
  <c r="F80" i="5"/>
  <c r="V40" i="5" l="1"/>
  <c r="W39" i="5"/>
  <c r="G25" i="19"/>
  <c r="P36" i="19"/>
  <c r="O37" i="19" s="1"/>
  <c r="L51" i="19"/>
  <c r="K52" i="19"/>
  <c r="F54" i="19"/>
  <c r="T51" i="19"/>
  <c r="S52" i="19"/>
  <c r="N51" i="19"/>
  <c r="M52" i="19" s="1"/>
  <c r="R51" i="19"/>
  <c r="Q52" i="19"/>
  <c r="J51" i="19"/>
  <c r="I52" i="19" s="1"/>
  <c r="R61" i="18"/>
  <c r="Q62" i="18" s="1"/>
  <c r="L61" i="18"/>
  <c r="K62" i="18"/>
  <c r="P46" i="18"/>
  <c r="O47" i="18"/>
  <c r="F64" i="18"/>
  <c r="T61" i="18"/>
  <c r="S62" i="18"/>
  <c r="N61" i="18"/>
  <c r="M62" i="18" s="1"/>
  <c r="J61" i="18"/>
  <c r="I62" i="18" s="1"/>
  <c r="H30" i="18"/>
  <c r="U30" i="18" s="1"/>
  <c r="W30" i="18"/>
  <c r="N71" i="17"/>
  <c r="M72" i="17" s="1"/>
  <c r="G32" i="17"/>
  <c r="W31" i="17"/>
  <c r="P56" i="17"/>
  <c r="O57" i="17"/>
  <c r="J71" i="17"/>
  <c r="I72" i="17" s="1"/>
  <c r="R71" i="17"/>
  <c r="Q72" i="17" s="1"/>
  <c r="L71" i="17"/>
  <c r="K72" i="17" s="1"/>
  <c r="T71" i="17"/>
  <c r="S72" i="17"/>
  <c r="F74" i="17"/>
  <c r="I58" i="5"/>
  <c r="J58" i="5" s="1"/>
  <c r="O66" i="5"/>
  <c r="P66" i="5" s="1"/>
  <c r="Q81" i="5"/>
  <c r="R81" i="5" s="1"/>
  <c r="K81" i="5"/>
  <c r="L81" i="5" s="1"/>
  <c r="C40" i="5"/>
  <c r="U40" i="5" s="1"/>
  <c r="F81" i="5"/>
  <c r="T80" i="5"/>
  <c r="M81" i="5"/>
  <c r="N81" i="5" s="1"/>
  <c r="V41" i="5" l="1"/>
  <c r="W40" i="5"/>
  <c r="W25" i="19"/>
  <c r="H25" i="19"/>
  <c r="U25" i="19" s="1"/>
  <c r="J52" i="19"/>
  <c r="I53" i="19"/>
  <c r="R52" i="19"/>
  <c r="Q53" i="19" s="1"/>
  <c r="N52" i="19"/>
  <c r="M53" i="19" s="1"/>
  <c r="L52" i="19"/>
  <c r="K53" i="19"/>
  <c r="F55" i="19"/>
  <c r="P37" i="19"/>
  <c r="O38" i="19" s="1"/>
  <c r="T52" i="19"/>
  <c r="S53" i="19"/>
  <c r="J62" i="18"/>
  <c r="I63" i="18"/>
  <c r="R62" i="18"/>
  <c r="Q63" i="18" s="1"/>
  <c r="L62" i="18"/>
  <c r="K63" i="18" s="1"/>
  <c r="G31" i="18"/>
  <c r="F65" i="18"/>
  <c r="P47" i="18"/>
  <c r="O48" i="18" s="1"/>
  <c r="N62" i="18"/>
  <c r="M63" i="18" s="1"/>
  <c r="S63" i="18"/>
  <c r="T62" i="18"/>
  <c r="R72" i="17"/>
  <c r="Q73" i="17"/>
  <c r="J72" i="17"/>
  <c r="I73" i="17"/>
  <c r="P57" i="17"/>
  <c r="O58" i="17" s="1"/>
  <c r="W32" i="17"/>
  <c r="G33" i="17"/>
  <c r="F75" i="17"/>
  <c r="T72" i="17"/>
  <c r="S73" i="17"/>
  <c r="N72" i="17"/>
  <c r="M73" i="17" s="1"/>
  <c r="L72" i="17"/>
  <c r="K73" i="17"/>
  <c r="O67" i="5"/>
  <c r="P67" i="5" s="1"/>
  <c r="M82" i="5"/>
  <c r="N82" i="5" s="1"/>
  <c r="T81" i="5"/>
  <c r="K82" i="5"/>
  <c r="L82" i="5" s="1"/>
  <c r="F82" i="5"/>
  <c r="Q82" i="5"/>
  <c r="R82" i="5" s="1"/>
  <c r="C41" i="5"/>
  <c r="U41" i="5" s="1"/>
  <c r="V42" i="5" l="1"/>
  <c r="W41" i="5"/>
  <c r="G26" i="19"/>
  <c r="N53" i="19"/>
  <c r="M54" i="19"/>
  <c r="P38" i="19"/>
  <c r="O39" i="19" s="1"/>
  <c r="R53" i="19"/>
  <c r="Q54" i="19"/>
  <c r="L53" i="19"/>
  <c r="K54" i="19"/>
  <c r="J53" i="19"/>
  <c r="I54" i="19"/>
  <c r="F56" i="19"/>
  <c r="T53" i="19"/>
  <c r="S54" i="19"/>
  <c r="P48" i="18"/>
  <c r="O49" i="18"/>
  <c r="L63" i="18"/>
  <c r="K64" i="18" s="1"/>
  <c r="N63" i="18"/>
  <c r="M64" i="18"/>
  <c r="F66" i="18"/>
  <c r="R63" i="18"/>
  <c r="Q64" i="18" s="1"/>
  <c r="T63" i="18"/>
  <c r="S64" i="18"/>
  <c r="J63" i="18"/>
  <c r="I64" i="18" s="1"/>
  <c r="W31" i="18"/>
  <c r="H31" i="18"/>
  <c r="U31" i="18" s="1"/>
  <c r="P58" i="17"/>
  <c r="O59" i="17"/>
  <c r="N73" i="17"/>
  <c r="M74" i="17"/>
  <c r="J73" i="17"/>
  <c r="I74" i="17" s="1"/>
  <c r="R73" i="17"/>
  <c r="Q74" i="17" s="1"/>
  <c r="F76" i="17"/>
  <c r="L73" i="17"/>
  <c r="K74" i="17"/>
  <c r="W33" i="17"/>
  <c r="G34" i="17"/>
  <c r="S74" i="17"/>
  <c r="T73" i="17"/>
  <c r="I59" i="5"/>
  <c r="J59" i="5" s="1"/>
  <c r="O68" i="5"/>
  <c r="P68" i="5" s="1"/>
  <c r="T82" i="5"/>
  <c r="K83" i="5"/>
  <c r="L83" i="5" s="1"/>
  <c r="M83" i="5"/>
  <c r="N83" i="5" s="1"/>
  <c r="Q83" i="5"/>
  <c r="R83" i="5" s="1"/>
  <c r="F83" i="5"/>
  <c r="C42" i="5"/>
  <c r="U42" i="5" s="1"/>
  <c r="V43" i="5" l="1"/>
  <c r="W42" i="5"/>
  <c r="H26" i="19"/>
  <c r="U26" i="19" s="1"/>
  <c r="G27" i="19"/>
  <c r="W26" i="19"/>
  <c r="P39" i="19"/>
  <c r="O40" i="19" s="1"/>
  <c r="F57" i="19"/>
  <c r="L54" i="19"/>
  <c r="K55" i="19" s="1"/>
  <c r="J54" i="19"/>
  <c r="I55" i="19"/>
  <c r="N54" i="19"/>
  <c r="M55" i="19" s="1"/>
  <c r="R54" i="19"/>
  <c r="Q55" i="19" s="1"/>
  <c r="T54" i="19"/>
  <c r="S55" i="19"/>
  <c r="G32" i="18"/>
  <c r="W32" i="18" s="1"/>
  <c r="R64" i="18"/>
  <c r="Q65" i="18" s="1"/>
  <c r="L64" i="18"/>
  <c r="K65" i="18" s="1"/>
  <c r="J64" i="18"/>
  <c r="I65" i="18"/>
  <c r="N64" i="18"/>
  <c r="M65" i="18" s="1"/>
  <c r="T64" i="18"/>
  <c r="S65" i="18"/>
  <c r="F67" i="18"/>
  <c r="P49" i="18"/>
  <c r="O50" i="18" s="1"/>
  <c r="R74" i="17"/>
  <c r="Q75" i="17" s="1"/>
  <c r="J74" i="17"/>
  <c r="I75" i="17" s="1"/>
  <c r="F77" i="17"/>
  <c r="T74" i="17"/>
  <c r="S75" i="17"/>
  <c r="P59" i="17"/>
  <c r="O60" i="17" s="1"/>
  <c r="N74" i="17"/>
  <c r="M75" i="17" s="1"/>
  <c r="W34" i="17"/>
  <c r="G35" i="17"/>
  <c r="L74" i="17"/>
  <c r="K75" i="17" s="1"/>
  <c r="M84" i="5"/>
  <c r="N84" i="5" s="1"/>
  <c r="O69" i="5"/>
  <c r="P69" i="5" s="1"/>
  <c r="T83" i="5"/>
  <c r="Q84" i="5"/>
  <c r="R84" i="5" s="1"/>
  <c r="C43" i="5"/>
  <c r="U43" i="5" s="1"/>
  <c r="K84" i="5"/>
  <c r="L84" i="5" s="1"/>
  <c r="F84" i="5"/>
  <c r="V44" i="5" l="1"/>
  <c r="W43" i="5"/>
  <c r="W27" i="19"/>
  <c r="H27" i="19"/>
  <c r="U27" i="19" s="1"/>
  <c r="G28" i="19"/>
  <c r="L55" i="19"/>
  <c r="K56" i="19"/>
  <c r="P40" i="19"/>
  <c r="O41" i="19" s="1"/>
  <c r="N55" i="19"/>
  <c r="M56" i="19" s="1"/>
  <c r="R55" i="19"/>
  <c r="Q56" i="19" s="1"/>
  <c r="J55" i="19"/>
  <c r="I56" i="19" s="1"/>
  <c r="T55" i="19"/>
  <c r="S56" i="19"/>
  <c r="H32" i="18"/>
  <c r="U32" i="18" s="1"/>
  <c r="N65" i="18"/>
  <c r="M66" i="18" s="1"/>
  <c r="L65" i="18"/>
  <c r="K66" i="18"/>
  <c r="P50" i="18"/>
  <c r="O51" i="18"/>
  <c r="J65" i="18"/>
  <c r="I66" i="18" s="1"/>
  <c r="R65" i="18"/>
  <c r="Q66" i="18" s="1"/>
  <c r="T65" i="18"/>
  <c r="S66" i="18"/>
  <c r="G33" i="18"/>
  <c r="N75" i="17"/>
  <c r="M76" i="17" s="1"/>
  <c r="P60" i="17"/>
  <c r="O61" i="17" s="1"/>
  <c r="J75" i="17"/>
  <c r="I76" i="17" s="1"/>
  <c r="R75" i="17"/>
  <c r="Q76" i="17" s="1"/>
  <c r="S76" i="17"/>
  <c r="T75" i="17"/>
  <c r="W35" i="17"/>
  <c r="G36" i="17"/>
  <c r="L75" i="17"/>
  <c r="K76" i="17" s="1"/>
  <c r="I60" i="5"/>
  <c r="J60" i="5" s="1"/>
  <c r="O70" i="5"/>
  <c r="P70" i="5" s="1"/>
  <c r="T84" i="5"/>
  <c r="C44" i="5"/>
  <c r="U44" i="5" s="1"/>
  <c r="K85" i="5"/>
  <c r="L85" i="5" s="1"/>
  <c r="M85" i="5"/>
  <c r="N85" i="5" s="1"/>
  <c r="F85" i="5"/>
  <c r="Q85" i="5"/>
  <c r="R85" i="5" s="1"/>
  <c r="V45" i="5" l="1"/>
  <c r="W44" i="5"/>
  <c r="W28" i="19"/>
  <c r="H28" i="19"/>
  <c r="N56" i="19"/>
  <c r="M57" i="19"/>
  <c r="N57" i="19" s="1"/>
  <c r="P41" i="19"/>
  <c r="O42" i="19" s="1"/>
  <c r="J56" i="19"/>
  <c r="I57" i="19" s="1"/>
  <c r="J57" i="19" s="1"/>
  <c r="T56" i="19"/>
  <c r="S57" i="19"/>
  <c r="T57" i="19" s="1"/>
  <c r="R56" i="19"/>
  <c r="Q57" i="19"/>
  <c r="R57" i="19" s="1"/>
  <c r="L56" i="19"/>
  <c r="K57" i="19" s="1"/>
  <c r="L57" i="19" s="1"/>
  <c r="R66" i="18"/>
  <c r="Q67" i="18" s="1"/>
  <c r="R67" i="18" s="1"/>
  <c r="W33" i="18"/>
  <c r="H33" i="18"/>
  <c r="U33" i="18" s="1"/>
  <c r="P51" i="18"/>
  <c r="O52" i="18" s="1"/>
  <c r="J66" i="18"/>
  <c r="I67" i="18" s="1"/>
  <c r="J67" i="18" s="1"/>
  <c r="S67" i="18"/>
  <c r="T67" i="18" s="1"/>
  <c r="T66" i="18"/>
  <c r="L66" i="18"/>
  <c r="K67" i="18" s="1"/>
  <c r="L67" i="18" s="1"/>
  <c r="N66" i="18"/>
  <c r="M67" i="18" s="1"/>
  <c r="N67" i="18" s="1"/>
  <c r="L76" i="17"/>
  <c r="K77" i="17"/>
  <c r="L77" i="17" s="1"/>
  <c r="R76" i="17"/>
  <c r="Q77" i="17" s="1"/>
  <c r="R77" i="17" s="1"/>
  <c r="J76" i="17"/>
  <c r="I77" i="17"/>
  <c r="J77" i="17" s="1"/>
  <c r="N76" i="17"/>
  <c r="M77" i="17" s="1"/>
  <c r="N77" i="17" s="1"/>
  <c r="P61" i="17"/>
  <c r="O62" i="17"/>
  <c r="T76" i="17"/>
  <c r="S77" i="17"/>
  <c r="T77" i="17" s="1"/>
  <c r="W36" i="17"/>
  <c r="G37" i="17"/>
  <c r="I61" i="5"/>
  <c r="J61" i="5" s="1"/>
  <c r="O71" i="5"/>
  <c r="P71" i="5" s="1"/>
  <c r="T85" i="5"/>
  <c r="M86" i="5"/>
  <c r="N86" i="5" s="1"/>
  <c r="C45" i="5"/>
  <c r="U45" i="5" s="1"/>
  <c r="Q86" i="5"/>
  <c r="R86" i="5" s="1"/>
  <c r="F86" i="5"/>
  <c r="K86" i="5"/>
  <c r="L86" i="5" s="1"/>
  <c r="V46" i="5" l="1"/>
  <c r="W45" i="5"/>
  <c r="U28" i="19"/>
  <c r="G29" i="19"/>
  <c r="P42" i="19"/>
  <c r="O43" i="19" s="1"/>
  <c r="P52" i="18"/>
  <c r="O53" i="18" s="1"/>
  <c r="G34" i="18"/>
  <c r="P62" i="17"/>
  <c r="O63" i="17" s="1"/>
  <c r="H37" i="17"/>
  <c r="U37" i="17" s="1"/>
  <c r="W37" i="17"/>
  <c r="I62" i="5"/>
  <c r="J62" i="5" s="1"/>
  <c r="O72" i="5"/>
  <c r="P72" i="5" s="1"/>
  <c r="Q87" i="5"/>
  <c r="R87" i="5" s="1"/>
  <c r="K87" i="5"/>
  <c r="L87" i="5" s="1"/>
  <c r="T86" i="5"/>
  <c r="T87" i="5" s="1"/>
  <c r="C46" i="5"/>
  <c r="U46" i="5" s="1"/>
  <c r="F87" i="5"/>
  <c r="V47" i="5" l="1"/>
  <c r="W46" i="5"/>
  <c r="G30" i="19"/>
  <c r="W29" i="19"/>
  <c r="H29" i="19"/>
  <c r="U29" i="19" s="1"/>
  <c r="P43" i="19"/>
  <c r="O44" i="19" s="1"/>
  <c r="P53" i="18"/>
  <c r="O54" i="18" s="1"/>
  <c r="H34" i="18"/>
  <c r="U34" i="18" s="1"/>
  <c r="W34" i="18"/>
  <c r="P63" i="17"/>
  <c r="O64" i="17" s="1"/>
  <c r="G38" i="17"/>
  <c r="N87" i="5"/>
  <c r="U47" i="5"/>
  <c r="O73" i="5"/>
  <c r="P73" i="5" s="1"/>
  <c r="V48" i="5" l="1"/>
  <c r="V49" i="5" s="1"/>
  <c r="V50" i="5" s="1"/>
  <c r="V51" i="5" s="1"/>
  <c r="V52" i="5" s="1"/>
  <c r="V53" i="5" s="1"/>
  <c r="V54" i="5" s="1"/>
  <c r="V55" i="5" s="1"/>
  <c r="V56" i="5" s="1"/>
  <c r="V57" i="5" s="1"/>
  <c r="V58" i="5" s="1"/>
  <c r="V59" i="5" s="1"/>
  <c r="V60" i="5" s="1"/>
  <c r="V61" i="5" s="1"/>
  <c r="V62" i="5" s="1"/>
  <c r="V63" i="5" s="1"/>
  <c r="V64" i="5" s="1"/>
  <c r="V65" i="5" s="1"/>
  <c r="V66" i="5" s="1"/>
  <c r="V67" i="5" s="1"/>
  <c r="V68" i="5" s="1"/>
  <c r="V69" i="5" s="1"/>
  <c r="V70" i="5" s="1"/>
  <c r="V71" i="5" s="1"/>
  <c r="V72" i="5" s="1"/>
  <c r="V73" i="5" s="1"/>
  <c r="V74" i="5" s="1"/>
  <c r="V75" i="5" s="1"/>
  <c r="V76" i="5" s="1"/>
  <c r="V77" i="5" s="1"/>
  <c r="V78" i="5" s="1"/>
  <c r="V79" i="5" s="1"/>
  <c r="V80" i="5" s="1"/>
  <c r="V81" i="5" s="1"/>
  <c r="V82" i="5" s="1"/>
  <c r="V83" i="5" s="1"/>
  <c r="V84" i="5" s="1"/>
  <c r="V85" i="5" s="1"/>
  <c r="V86" i="5" s="1"/>
  <c r="V87" i="5" s="1"/>
  <c r="W47" i="5"/>
  <c r="W30" i="19"/>
  <c r="H30" i="19"/>
  <c r="U30" i="19" s="1"/>
  <c r="G31" i="19"/>
  <c r="H31" i="19" s="1"/>
  <c r="U31" i="19" s="1"/>
  <c r="P44" i="19"/>
  <c r="O45" i="19" s="1"/>
  <c r="G35" i="18"/>
  <c r="P54" i="18"/>
  <c r="O55" i="18" s="1"/>
  <c r="H35" i="18"/>
  <c r="U35" i="18" s="1"/>
  <c r="W35" i="18"/>
  <c r="P64" i="17"/>
  <c r="O65" i="17" s="1"/>
  <c r="W38" i="17"/>
  <c r="H38" i="17"/>
  <c r="U38" i="17" s="1"/>
  <c r="I63" i="5"/>
  <c r="J63" i="5" s="1"/>
  <c r="O74" i="5"/>
  <c r="P74" i="5" s="1"/>
  <c r="W48" i="5" l="1"/>
  <c r="W31" i="19"/>
  <c r="P45" i="19"/>
  <c r="O46" i="19" s="1"/>
  <c r="G32" i="19"/>
  <c r="P55" i="18"/>
  <c r="O56" i="18"/>
  <c r="G36" i="18"/>
  <c r="P65" i="17"/>
  <c r="O66" i="17" s="1"/>
  <c r="G39" i="17"/>
  <c r="I64" i="5"/>
  <c r="J64" i="5" s="1"/>
  <c r="U48" i="5"/>
  <c r="G49" i="5"/>
  <c r="H49" i="5" s="1"/>
  <c r="O75" i="5"/>
  <c r="P75" i="5" s="1"/>
  <c r="P46" i="19" l="1"/>
  <c r="O47" i="19"/>
  <c r="W32" i="19"/>
  <c r="H32" i="19"/>
  <c r="U32" i="19" s="1"/>
  <c r="P56" i="18"/>
  <c r="O57" i="18"/>
  <c r="H36" i="18"/>
  <c r="U36" i="18" s="1"/>
  <c r="W36" i="18"/>
  <c r="G37" i="18"/>
  <c r="H39" i="17"/>
  <c r="U39" i="17" s="1"/>
  <c r="W39" i="17"/>
  <c r="P66" i="17"/>
  <c r="O67" i="17" s="1"/>
  <c r="I65" i="5"/>
  <c r="J65" i="5" s="1"/>
  <c r="W49" i="5"/>
  <c r="O76" i="5"/>
  <c r="P76" i="5" s="1"/>
  <c r="U49" i="5"/>
  <c r="G33" i="19" l="1"/>
  <c r="P47" i="19"/>
  <c r="O48" i="19" s="1"/>
  <c r="H37" i="18"/>
  <c r="U37" i="18" s="1"/>
  <c r="W37" i="18"/>
  <c r="P57" i="18"/>
  <c r="O58" i="18" s="1"/>
  <c r="P67" i="17"/>
  <c r="O68" i="17" s="1"/>
  <c r="G40" i="17"/>
  <c r="I66" i="5"/>
  <c r="J66" i="5" s="1"/>
  <c r="G50" i="5"/>
  <c r="O77" i="5"/>
  <c r="P77" i="5" s="1"/>
  <c r="P48" i="19" l="1"/>
  <c r="O49" i="19"/>
  <c r="H33" i="19"/>
  <c r="U33" i="19" s="1"/>
  <c r="G34" i="19"/>
  <c r="W33" i="19"/>
  <c r="G38" i="18"/>
  <c r="H38" i="18" s="1"/>
  <c r="U38" i="18" s="1"/>
  <c r="P58" i="18"/>
  <c r="O59" i="18"/>
  <c r="P68" i="17"/>
  <c r="O69" i="17" s="1"/>
  <c r="W40" i="17"/>
  <c r="H40" i="17"/>
  <c r="U40" i="17" s="1"/>
  <c r="I67" i="5"/>
  <c r="J67" i="5" s="1"/>
  <c r="W50" i="5"/>
  <c r="H50" i="5"/>
  <c r="G51" i="5" s="1"/>
  <c r="H51" i="5" s="1"/>
  <c r="O78" i="5"/>
  <c r="P78" i="5" s="1"/>
  <c r="H34" i="19" l="1"/>
  <c r="U34" i="19" s="1"/>
  <c r="G35" i="19"/>
  <c r="W34" i="19"/>
  <c r="P49" i="19"/>
  <c r="O50" i="19" s="1"/>
  <c r="W38" i="18"/>
  <c r="G39" i="18"/>
  <c r="W39" i="18"/>
  <c r="H39" i="18"/>
  <c r="U39" i="18" s="1"/>
  <c r="P59" i="18"/>
  <c r="O60" i="18"/>
  <c r="G41" i="17"/>
  <c r="P69" i="17"/>
  <c r="O70" i="17" s="1"/>
  <c r="I68" i="5"/>
  <c r="J68" i="5" s="1"/>
  <c r="U50" i="5"/>
  <c r="W51" i="5"/>
  <c r="O79" i="5"/>
  <c r="P79" i="5" s="1"/>
  <c r="P50" i="19" l="1"/>
  <c r="O51" i="19" s="1"/>
  <c r="W35" i="19"/>
  <c r="H35" i="19"/>
  <c r="U35" i="19" s="1"/>
  <c r="P60" i="18"/>
  <c r="O61" i="18"/>
  <c r="G40" i="18"/>
  <c r="P70" i="17"/>
  <c r="O71" i="17" s="1"/>
  <c r="H41" i="17"/>
  <c r="U41" i="17" s="1"/>
  <c r="W41" i="17"/>
  <c r="I69" i="5"/>
  <c r="J69" i="5" s="1"/>
  <c r="O80" i="5"/>
  <c r="P80" i="5" s="1"/>
  <c r="P51" i="19" l="1"/>
  <c r="O52" i="19"/>
  <c r="G36" i="19"/>
  <c r="P61" i="18"/>
  <c r="O62" i="18" s="1"/>
  <c r="H40" i="18"/>
  <c r="U40" i="18" s="1"/>
  <c r="W40" i="18"/>
  <c r="P71" i="17"/>
  <c r="O72" i="17" s="1"/>
  <c r="G42" i="17"/>
  <c r="I70" i="5"/>
  <c r="J70" i="5" s="1"/>
  <c r="U51" i="5"/>
  <c r="G52" i="5"/>
  <c r="H52" i="5" s="1"/>
  <c r="O81" i="5"/>
  <c r="P81" i="5" s="1"/>
  <c r="W36" i="19" l="1"/>
  <c r="H36" i="19"/>
  <c r="U36" i="19" s="1"/>
  <c r="P52" i="19"/>
  <c r="O53" i="19" s="1"/>
  <c r="G41" i="18"/>
  <c r="P62" i="18"/>
  <c r="O63" i="18"/>
  <c r="P72" i="17"/>
  <c r="O73" i="17" s="1"/>
  <c r="W42" i="17"/>
  <c r="H42" i="17"/>
  <c r="U42" i="17" s="1"/>
  <c r="I71" i="5"/>
  <c r="J71" i="5" s="1"/>
  <c r="W52" i="5"/>
  <c r="G53" i="5"/>
  <c r="H53" i="5" s="1"/>
  <c r="O82" i="5"/>
  <c r="P82" i="5" s="1"/>
  <c r="G37" i="19" l="1"/>
  <c r="P53" i="19"/>
  <c r="O54" i="19" s="1"/>
  <c r="H37" i="19"/>
  <c r="U37" i="19" s="1"/>
  <c r="W37" i="19"/>
  <c r="P63" i="18"/>
  <c r="O64" i="18" s="1"/>
  <c r="H41" i="18"/>
  <c r="U41" i="18" s="1"/>
  <c r="W41" i="18"/>
  <c r="G43" i="17"/>
  <c r="P73" i="17"/>
  <c r="O74" i="17" s="1"/>
  <c r="I72" i="5"/>
  <c r="J72" i="5" s="1"/>
  <c r="U52" i="5"/>
  <c r="W53" i="5"/>
  <c r="O83" i="5"/>
  <c r="P83" i="5" s="1"/>
  <c r="P54" i="19" l="1"/>
  <c r="O55" i="19" s="1"/>
  <c r="G38" i="19"/>
  <c r="P64" i="18"/>
  <c r="O65" i="18" s="1"/>
  <c r="G42" i="18"/>
  <c r="P74" i="17"/>
  <c r="O75" i="17" s="1"/>
  <c r="H43" i="17"/>
  <c r="U43" i="17" s="1"/>
  <c r="W43" i="17"/>
  <c r="I73" i="5"/>
  <c r="J73" i="5" s="1"/>
  <c r="O84" i="5"/>
  <c r="P84" i="5" s="1"/>
  <c r="P55" i="19" l="1"/>
  <c r="O56" i="19"/>
  <c r="W38" i="19"/>
  <c r="H38" i="19"/>
  <c r="U38" i="19" s="1"/>
  <c r="P65" i="18"/>
  <c r="O66" i="18" s="1"/>
  <c r="H42" i="18"/>
  <c r="U42" i="18" s="1"/>
  <c r="W42" i="18"/>
  <c r="P75" i="17"/>
  <c r="O76" i="17" s="1"/>
  <c r="G44" i="17"/>
  <c r="I74" i="5"/>
  <c r="J74" i="5" s="1"/>
  <c r="U53" i="5"/>
  <c r="G54" i="5"/>
  <c r="H54" i="5" s="1"/>
  <c r="O85" i="5"/>
  <c r="P85" i="5" s="1"/>
  <c r="P56" i="19" l="1"/>
  <c r="O57" i="19" s="1"/>
  <c r="P57" i="19" s="1"/>
  <c r="G39" i="19"/>
  <c r="G43" i="18"/>
  <c r="W43" i="18" s="1"/>
  <c r="P66" i="18"/>
  <c r="O67" i="18" s="1"/>
  <c r="P67" i="18" s="1"/>
  <c r="H44" i="17"/>
  <c r="U44" i="17" s="1"/>
  <c r="W44" i="17"/>
  <c r="P76" i="17"/>
  <c r="O77" i="17" s="1"/>
  <c r="P77" i="17" s="1"/>
  <c r="I75" i="5"/>
  <c r="J75" i="5" s="1"/>
  <c r="W54" i="5"/>
  <c r="G55" i="5"/>
  <c r="H55" i="5" s="1"/>
  <c r="O86" i="5"/>
  <c r="P86" i="5" s="1"/>
  <c r="H39" i="19" l="1"/>
  <c r="U39" i="19" s="1"/>
  <c r="W39" i="19"/>
  <c r="H43" i="18"/>
  <c r="U43" i="18" s="1"/>
  <c r="G45" i="17"/>
  <c r="H45" i="17"/>
  <c r="U45" i="17" s="1"/>
  <c r="W45" i="17"/>
  <c r="I76" i="5"/>
  <c r="J76" i="5" s="1"/>
  <c r="U54" i="5"/>
  <c r="O87" i="5"/>
  <c r="P87" i="5" s="1"/>
  <c r="G40" i="19" l="1"/>
  <c r="G44" i="18"/>
  <c r="G46" i="17"/>
  <c r="I77" i="5"/>
  <c r="J77" i="5" s="1"/>
  <c r="W55" i="5"/>
  <c r="W40" i="19" l="1"/>
  <c r="H40" i="19"/>
  <c r="U40" i="19" s="1"/>
  <c r="G41" i="19"/>
  <c r="G45" i="18"/>
  <c r="W44" i="18"/>
  <c r="H44" i="18"/>
  <c r="U44" i="18" s="1"/>
  <c r="H46" i="17"/>
  <c r="U46" i="17" s="1"/>
  <c r="W46" i="17"/>
  <c r="I78" i="5"/>
  <c r="J78" i="5" s="1"/>
  <c r="U55" i="5"/>
  <c r="G56" i="5"/>
  <c r="H56" i="5" s="1"/>
  <c r="W41" i="19" l="1"/>
  <c r="H41" i="19"/>
  <c r="U41" i="19" s="1"/>
  <c r="H45" i="18"/>
  <c r="U45" i="18" s="1"/>
  <c r="W45" i="18"/>
  <c r="G47" i="17"/>
  <c r="H47" i="17"/>
  <c r="U47" i="17" s="1"/>
  <c r="I79" i="5"/>
  <c r="J79" i="5" s="1"/>
  <c r="W56" i="5"/>
  <c r="G57" i="5"/>
  <c r="H57" i="5" s="1"/>
  <c r="G42" i="19" l="1"/>
  <c r="G46" i="18"/>
  <c r="G48" i="17"/>
  <c r="W47" i="17"/>
  <c r="H48" i="17"/>
  <c r="U48" i="17" s="1"/>
  <c r="W48" i="17"/>
  <c r="I80" i="5"/>
  <c r="J80" i="5" s="1"/>
  <c r="U56" i="5"/>
  <c r="W42" i="19" l="1"/>
  <c r="H42" i="19"/>
  <c r="U42" i="19" s="1"/>
  <c r="H46" i="18"/>
  <c r="U46" i="18" s="1"/>
  <c r="W46" i="18"/>
  <c r="G47" i="18"/>
  <c r="G49" i="17"/>
  <c r="I81" i="5"/>
  <c r="J81" i="5" s="1"/>
  <c r="W57" i="5"/>
  <c r="G43" i="19" l="1"/>
  <c r="W43" i="19"/>
  <c r="H43" i="19"/>
  <c r="U43" i="19" s="1"/>
  <c r="W47" i="18"/>
  <c r="H47" i="18"/>
  <c r="H49" i="17"/>
  <c r="U49" i="17" s="1"/>
  <c r="W49" i="17"/>
  <c r="I82" i="5"/>
  <c r="J82" i="5" s="1"/>
  <c r="U57" i="5"/>
  <c r="G58" i="5"/>
  <c r="G44" i="19" l="1"/>
  <c r="U47" i="18"/>
  <c r="G48" i="18"/>
  <c r="G50" i="17"/>
  <c r="I83" i="5"/>
  <c r="J83" i="5" s="1"/>
  <c r="W58" i="5"/>
  <c r="H58" i="5"/>
  <c r="U58" i="5" s="1"/>
  <c r="W44" i="19" l="1"/>
  <c r="H44" i="19"/>
  <c r="U44" i="19" s="1"/>
  <c r="G45" i="19"/>
  <c r="H48" i="18"/>
  <c r="U48" i="18" s="1"/>
  <c r="W48" i="18"/>
  <c r="H50" i="17"/>
  <c r="U50" i="17" s="1"/>
  <c r="W50" i="17"/>
  <c r="I84" i="5"/>
  <c r="J84" i="5" s="1"/>
  <c r="G59" i="5"/>
  <c r="W45" i="19" l="1"/>
  <c r="H45" i="19"/>
  <c r="U45" i="19" s="1"/>
  <c r="G49" i="18"/>
  <c r="G51" i="17"/>
  <c r="I85" i="5"/>
  <c r="J85" i="5" s="1"/>
  <c r="W59" i="5"/>
  <c r="H59" i="5"/>
  <c r="U59" i="5" s="1"/>
  <c r="G60" i="5"/>
  <c r="H60" i="5" s="1"/>
  <c r="G46" i="19" l="1"/>
  <c r="W49" i="18"/>
  <c r="H49" i="18"/>
  <c r="U49" i="18" s="1"/>
  <c r="G50" i="18"/>
  <c r="H51" i="17"/>
  <c r="U51" i="17" s="1"/>
  <c r="W51" i="17"/>
  <c r="I86" i="5"/>
  <c r="J86" i="5" s="1"/>
  <c r="W60" i="5"/>
  <c r="U60" i="5"/>
  <c r="W46" i="19" l="1"/>
  <c r="H46" i="19"/>
  <c r="U46" i="19" s="1"/>
  <c r="G47" i="19"/>
  <c r="G51" i="18"/>
  <c r="H50" i="18"/>
  <c r="U50" i="18" s="1"/>
  <c r="W50" i="18"/>
  <c r="G52" i="17"/>
  <c r="G61" i="5"/>
  <c r="H61" i="5" s="1"/>
  <c r="W47" i="19" l="1"/>
  <c r="H47" i="19"/>
  <c r="U47" i="19" s="1"/>
  <c r="H51" i="18"/>
  <c r="U51" i="18" s="1"/>
  <c r="W51" i="18"/>
  <c r="H52" i="17"/>
  <c r="U52" i="17" s="1"/>
  <c r="W52" i="17"/>
  <c r="I87" i="5"/>
  <c r="J87" i="5" s="1"/>
  <c r="W61" i="5"/>
  <c r="U61" i="5"/>
  <c r="G48" i="19" l="1"/>
  <c r="G52" i="18"/>
  <c r="G53" i="17"/>
  <c r="G62" i="5"/>
  <c r="W48" i="19" l="1"/>
  <c r="H48" i="19"/>
  <c r="U48" i="19" s="1"/>
  <c r="H52" i="18"/>
  <c r="U52" i="18" s="1"/>
  <c r="W52" i="18"/>
  <c r="H53" i="17"/>
  <c r="U53" i="17" s="1"/>
  <c r="W53" i="17"/>
  <c r="W62" i="5"/>
  <c r="H62" i="5"/>
  <c r="G63" i="5"/>
  <c r="H63" i="5" s="1"/>
  <c r="U62" i="5"/>
  <c r="G49" i="19" l="1"/>
  <c r="G53" i="18"/>
  <c r="G54" i="17"/>
  <c r="W63" i="5"/>
  <c r="G64" i="5"/>
  <c r="H64" i="5" s="1"/>
  <c r="W49" i="19" l="1"/>
  <c r="H49" i="19"/>
  <c r="U49" i="19" s="1"/>
  <c r="H53" i="18"/>
  <c r="U53" i="18" s="1"/>
  <c r="W53" i="18"/>
  <c r="G54" i="18"/>
  <c r="H54" i="17"/>
  <c r="U54" i="17" s="1"/>
  <c r="W54" i="17"/>
  <c r="U63" i="5"/>
  <c r="G50" i="19" l="1"/>
  <c r="W50" i="19"/>
  <c r="H50" i="19"/>
  <c r="U50" i="19" s="1"/>
  <c r="H54" i="18"/>
  <c r="U54" i="18" s="1"/>
  <c r="W54" i="18"/>
  <c r="G55" i="18"/>
  <c r="G55" i="17"/>
  <c r="H55" i="17"/>
  <c r="U55" i="17" s="1"/>
  <c r="W55" i="17"/>
  <c r="W64" i="5"/>
  <c r="G65" i="5"/>
  <c r="H65" i="5" s="1"/>
  <c r="G51" i="19" l="1"/>
  <c r="H55" i="18"/>
  <c r="U55" i="18" s="1"/>
  <c r="W55" i="18"/>
  <c r="G56" i="18"/>
  <c r="G56" i="17"/>
  <c r="W56" i="17" s="1"/>
  <c r="U64" i="5"/>
  <c r="H51" i="19" l="1"/>
  <c r="U51" i="19" s="1"/>
  <c r="G52" i="19"/>
  <c r="W51" i="19"/>
  <c r="H56" i="18"/>
  <c r="U56" i="18" s="1"/>
  <c r="W56" i="18"/>
  <c r="H56" i="17"/>
  <c r="U56" i="17" s="1"/>
  <c r="W65" i="5"/>
  <c r="G66" i="5"/>
  <c r="H66" i="5" s="1"/>
  <c r="H52" i="19" l="1"/>
  <c r="U52" i="19" s="1"/>
  <c r="W52" i="19"/>
  <c r="G53" i="19"/>
  <c r="G57" i="18"/>
  <c r="G57" i="17"/>
  <c r="H57" i="17" s="1"/>
  <c r="U57" i="17" s="1"/>
  <c r="U65" i="5"/>
  <c r="H53" i="19" l="1"/>
  <c r="U53" i="19" s="1"/>
  <c r="G54" i="19"/>
  <c r="W53" i="19"/>
  <c r="H57" i="18"/>
  <c r="U57" i="18" s="1"/>
  <c r="W57" i="18"/>
  <c r="W57" i="17"/>
  <c r="G58" i="17"/>
  <c r="W66" i="5"/>
  <c r="G67" i="5"/>
  <c r="H67" i="5" s="1"/>
  <c r="H54" i="19" l="1"/>
  <c r="U54" i="19" s="1"/>
  <c r="W54" i="19"/>
  <c r="G55" i="19"/>
  <c r="G58" i="18"/>
  <c r="H58" i="17"/>
  <c r="U58" i="17" s="1"/>
  <c r="W58" i="17"/>
  <c r="G59" i="17"/>
  <c r="U66" i="5"/>
  <c r="H55" i="19" l="1"/>
  <c r="U55" i="19" s="1"/>
  <c r="G56" i="19"/>
  <c r="W55" i="19"/>
  <c r="W58" i="18"/>
  <c r="H58" i="18"/>
  <c r="U58" i="18" s="1"/>
  <c r="H59" i="17"/>
  <c r="U59" i="17" s="1"/>
  <c r="G60" i="17"/>
  <c r="W59" i="17"/>
  <c r="W67" i="5"/>
  <c r="G68" i="5"/>
  <c r="H68" i="5" s="1"/>
  <c r="H56" i="19" l="1"/>
  <c r="U56" i="19" s="1"/>
  <c r="W56" i="19"/>
  <c r="G57" i="19"/>
  <c r="G59" i="18"/>
  <c r="W60" i="17"/>
  <c r="H60" i="17"/>
  <c r="U60" i="17" s="1"/>
  <c r="U67" i="5"/>
  <c r="H57" i="19" l="1"/>
  <c r="U57" i="19" s="1"/>
  <c r="W57" i="19"/>
  <c r="W59" i="18"/>
  <c r="H59" i="18"/>
  <c r="U59" i="18" s="1"/>
  <c r="G60" i="18"/>
  <c r="G61" i="17"/>
  <c r="W68" i="5"/>
  <c r="H60" i="18" l="1"/>
  <c r="U60" i="18" s="1"/>
  <c r="W60" i="18"/>
  <c r="G61" i="18"/>
  <c r="W61" i="17"/>
  <c r="H61" i="17"/>
  <c r="U61" i="17" s="1"/>
  <c r="U68" i="5"/>
  <c r="G69" i="5"/>
  <c r="H69" i="5" s="1"/>
  <c r="H61" i="18" l="1"/>
  <c r="U61" i="18" s="1"/>
  <c r="W61" i="18"/>
  <c r="G62" i="18"/>
  <c r="G62" i="17"/>
  <c r="W62" i="17"/>
  <c r="H62" i="17"/>
  <c r="U62" i="17" s="1"/>
  <c r="W69" i="5"/>
  <c r="U69" i="5"/>
  <c r="H62" i="18" l="1"/>
  <c r="U62" i="18" s="1"/>
  <c r="W62" i="18"/>
  <c r="G63" i="17"/>
  <c r="H63" i="17"/>
  <c r="U63" i="17" s="1"/>
  <c r="G64" i="17"/>
  <c r="W63" i="17"/>
  <c r="G70" i="5"/>
  <c r="G63" i="18" l="1"/>
  <c r="H64" i="17"/>
  <c r="U64" i="17" s="1"/>
  <c r="W64" i="17"/>
  <c r="W70" i="5"/>
  <c r="H70" i="5"/>
  <c r="G71" i="5" s="1"/>
  <c r="H71" i="5" s="1"/>
  <c r="U70" i="5"/>
  <c r="W63" i="18" l="1"/>
  <c r="H63" i="18"/>
  <c r="U63" i="18" s="1"/>
  <c r="G64" i="18"/>
  <c r="G65" i="17"/>
  <c r="W71" i="5"/>
  <c r="G72" i="5"/>
  <c r="H72" i="5" s="1"/>
  <c r="W64" i="18" l="1"/>
  <c r="H64" i="18"/>
  <c r="U64" i="18" s="1"/>
  <c r="H65" i="17"/>
  <c r="U65" i="17" s="1"/>
  <c r="W65" i="17"/>
  <c r="G66" i="17"/>
  <c r="U71" i="5"/>
  <c r="G65" i="18" l="1"/>
  <c r="H66" i="17"/>
  <c r="U66" i="17" s="1"/>
  <c r="W66" i="17"/>
  <c r="W72" i="5"/>
  <c r="H65" i="18" l="1"/>
  <c r="U65" i="18" s="1"/>
  <c r="W65" i="18"/>
  <c r="G66" i="18"/>
  <c r="G67" i="17"/>
  <c r="U72" i="5"/>
  <c r="G73" i="5"/>
  <c r="H73" i="5" s="1"/>
  <c r="H66" i="18" l="1"/>
  <c r="U66" i="18" s="1"/>
  <c r="G67" i="18"/>
  <c r="W66" i="18"/>
  <c r="H67" i="17"/>
  <c r="U67" i="17" s="1"/>
  <c r="W67" i="17"/>
  <c r="W73" i="5"/>
  <c r="U73" i="5"/>
  <c r="W67" i="18" l="1"/>
  <c r="H67" i="18"/>
  <c r="U67" i="18" s="1"/>
  <c r="G68" i="17"/>
  <c r="G74" i="5"/>
  <c r="H74" i="5" s="1"/>
  <c r="H68" i="17" l="1"/>
  <c r="U68" i="17" s="1"/>
  <c r="W68" i="17"/>
  <c r="G75" i="5"/>
  <c r="H75" i="5" s="1"/>
  <c r="W74" i="5"/>
  <c r="U74" i="5"/>
  <c r="G69" i="17" l="1"/>
  <c r="W75" i="5"/>
  <c r="G76" i="5"/>
  <c r="H76" i="5" s="1"/>
  <c r="H69" i="17" l="1"/>
  <c r="U69" i="17" s="1"/>
  <c r="W69" i="17"/>
  <c r="U75" i="5"/>
  <c r="G70" i="17" l="1"/>
  <c r="H70" i="17"/>
  <c r="U70" i="17" s="1"/>
  <c r="W70" i="17"/>
  <c r="G77" i="5"/>
  <c r="H77" i="5" s="1"/>
  <c r="W76" i="5"/>
  <c r="G71" i="17" l="1"/>
  <c r="U76" i="5"/>
  <c r="U77" i="5"/>
  <c r="H71" i="17" l="1"/>
  <c r="U71" i="17" s="1"/>
  <c r="G72" i="17"/>
  <c r="W71" i="17"/>
  <c r="G78" i="5"/>
  <c r="H78" i="5" s="1"/>
  <c r="W77" i="5"/>
  <c r="W78" i="5"/>
  <c r="U78" i="5"/>
  <c r="H72" i="17" l="1"/>
  <c r="U72" i="17" s="1"/>
  <c r="W72" i="17"/>
  <c r="G73" i="17"/>
  <c r="G79" i="5"/>
  <c r="H79" i="5" s="1"/>
  <c r="W79" i="5"/>
  <c r="U79" i="5"/>
  <c r="H73" i="17" l="1"/>
  <c r="U73" i="17" s="1"/>
  <c r="G74" i="17"/>
  <c r="W73" i="17"/>
  <c r="G80" i="5"/>
  <c r="H74" i="17" l="1"/>
  <c r="U74" i="17" s="1"/>
  <c r="W74" i="17"/>
  <c r="H80" i="5"/>
  <c r="U80" i="5" s="1"/>
  <c r="W80" i="5"/>
  <c r="G75" i="17" l="1"/>
  <c r="G81" i="5"/>
  <c r="H81" i="5" s="1"/>
  <c r="U81" i="5" s="1"/>
  <c r="G82" i="5"/>
  <c r="H82" i="5" s="1"/>
  <c r="W81" i="5"/>
  <c r="H75" i="17" l="1"/>
  <c r="U75" i="17" s="1"/>
  <c r="G76" i="17"/>
  <c r="W75" i="17"/>
  <c r="W82" i="5"/>
  <c r="G83" i="5"/>
  <c r="H83" i="5" s="1"/>
  <c r="H76" i="17" l="1"/>
  <c r="U76" i="17" s="1"/>
  <c r="W76" i="17"/>
  <c r="W83" i="5"/>
  <c r="U82" i="5"/>
  <c r="G77" i="17" l="1"/>
  <c r="G84" i="5"/>
  <c r="H84" i="5" s="1"/>
  <c r="H77" i="17" l="1"/>
  <c r="U77" i="17" s="1"/>
  <c r="W77" i="17"/>
  <c r="W84" i="5"/>
  <c r="U83" i="5"/>
  <c r="G85" i="5" l="1"/>
  <c r="H85" i="5" s="1"/>
  <c r="U84" i="5" l="1"/>
  <c r="W85" i="5"/>
  <c r="G86" i="5" l="1"/>
  <c r="H86" i="5" s="1"/>
  <c r="U85" i="5" l="1"/>
  <c r="W86" i="5"/>
  <c r="G87" i="5" l="1"/>
  <c r="H87" i="5" s="1"/>
  <c r="U86" i="5" l="1"/>
  <c r="W87" i="5"/>
  <c r="U87" i="5" l="1"/>
</calcChain>
</file>

<file path=xl/sharedStrings.xml><?xml version="1.0" encoding="utf-8"?>
<sst xmlns="http://schemas.openxmlformats.org/spreadsheetml/2006/main" count="450" uniqueCount="157">
  <si>
    <t>INCOME</t>
  </si>
  <si>
    <t>INCOME #1:</t>
  </si>
  <si>
    <t>MONTHLY</t>
  </si>
  <si>
    <t>ANNUALLY</t>
  </si>
  <si>
    <t>INCOME #2:</t>
  </si>
  <si>
    <t>INCOME #3:</t>
  </si>
  <si>
    <t>BASIC PAY:</t>
  </si>
  <si>
    <t>BAH:</t>
  </si>
  <si>
    <t>BAS:</t>
  </si>
  <si>
    <t>TOTAL ENTITLEMENTS:</t>
  </si>
  <si>
    <t>DEDUCTIONS:</t>
  </si>
  <si>
    <t>FED. INCOME TAX:</t>
  </si>
  <si>
    <t>STATE INCOME TAX:</t>
  </si>
  <si>
    <t>LIFE INSURANCE:</t>
  </si>
  <si>
    <t>FICA - SOCIAL SECURITY:</t>
  </si>
  <si>
    <t>FICA - MEDICARE:</t>
  </si>
  <si>
    <t>TOTAL DEDUCTIONS:</t>
  </si>
  <si>
    <t>NET INCOME:</t>
  </si>
  <si>
    <t>RENTAL PROPERTY:</t>
  </si>
  <si>
    <t>AFTER TAX INCOME:</t>
  </si>
  <si>
    <t>PROPERTY 1</t>
  </si>
  <si>
    <t>PROPERTY 2</t>
  </si>
  <si>
    <t>STANDARD SAVE FOR RETIREMENT</t>
  </si>
  <si>
    <t>FINANCIAL INDEPENDENCE RETIRE EARLY</t>
  </si>
  <si>
    <t>PROPERTY 3</t>
  </si>
  <si>
    <t xml:space="preserve">HOUSING </t>
  </si>
  <si>
    <t>FOOD</t>
  </si>
  <si>
    <t xml:space="preserve">SAVINGS </t>
  </si>
  <si>
    <t xml:space="preserve">INVESTMENT </t>
  </si>
  <si>
    <t>ANNUAL</t>
  </si>
  <si>
    <t>PRIORITY</t>
  </si>
  <si>
    <t>TYPE OF FUND</t>
  </si>
  <si>
    <t>MONTHLY INPUT</t>
  </si>
  <si>
    <t>CURRENT FUNDS</t>
  </si>
  <si>
    <t>FULLY FUNDED</t>
  </si>
  <si>
    <t>MONTHS UNTIL FUNDED</t>
  </si>
  <si>
    <t>YEARS UNTIL FUNDED</t>
  </si>
  <si>
    <t>EMERGENCY</t>
  </si>
  <si>
    <t>SAVINGS</t>
  </si>
  <si>
    <t>TRAVEL</t>
  </si>
  <si>
    <t>CAR</t>
  </si>
  <si>
    <t>HOUSE</t>
  </si>
  <si>
    <t>ALL:</t>
  </si>
  <si>
    <t>HOME 20 - 30%</t>
  </si>
  <si>
    <t>TRANSPORTATION</t>
  </si>
  <si>
    <t>PERSONAL</t>
  </si>
  <si>
    <t>PROPERTY TAXES:</t>
  </si>
  <si>
    <t>VEHICLE PAYMENT:</t>
  </si>
  <si>
    <t>REGISTRATION X2:</t>
  </si>
  <si>
    <t>PARKING/TOLLS/GAS:</t>
  </si>
  <si>
    <t>CAR WASHES</t>
  </si>
  <si>
    <t>TRANSPORTATION TOTAL:</t>
  </si>
  <si>
    <t>STREAMING</t>
  </si>
  <si>
    <t>HOME TOTAL:</t>
  </si>
  <si>
    <t>FOOD 10% OR LESS</t>
  </si>
  <si>
    <t>PERSONAL TOTAL:</t>
  </si>
  <si>
    <t>LIVING</t>
  </si>
  <si>
    <t>STREAMING TOTAL:</t>
  </si>
  <si>
    <t>FOOD TOTAL:</t>
  </si>
  <si>
    <t>CHARITABLE GIVING</t>
  </si>
  <si>
    <t>CHARITABLE GIVING TOTAL:</t>
  </si>
  <si>
    <t>LIVING TOTAL:</t>
  </si>
  <si>
    <t>INVEST/FUNDS:</t>
  </si>
  <si>
    <t>NET TO REDISTRIBUTE:</t>
  </si>
  <si>
    <t>DEBTS</t>
  </si>
  <si>
    <t>VALUED AT</t>
  </si>
  <si>
    <t>AMOUNT OWED</t>
  </si>
  <si>
    <t>MONTHLY PAYMENT</t>
  </si>
  <si>
    <t>OTHER</t>
  </si>
  <si>
    <t>TOTAL</t>
  </si>
  <si>
    <t>PAY OFF PLAN</t>
  </si>
  <si>
    <t>PAYMENT</t>
  </si>
  <si>
    <t>ANNUAL GAIN</t>
  </si>
  <si>
    <t>ANNUAL INCOME</t>
  </si>
  <si>
    <t>CURRENT</t>
  </si>
  <si>
    <t>AGE</t>
  </si>
  <si>
    <t>YEAR</t>
  </si>
  <si>
    <t>RENTAL INCOME:</t>
  </si>
  <si>
    <t>NET GAIN:</t>
  </si>
  <si>
    <t>hazardous duty:</t>
  </si>
  <si>
    <t>Savings</t>
  </si>
  <si>
    <t>Investments</t>
  </si>
  <si>
    <t xml:space="preserve">Debts </t>
  </si>
  <si>
    <t>Assets</t>
  </si>
  <si>
    <t>OTHER ASSETS</t>
  </si>
  <si>
    <t>VALUE</t>
  </si>
  <si>
    <t>ART</t>
  </si>
  <si>
    <t>JEWELRY</t>
  </si>
  <si>
    <t xml:space="preserve">BASIC INFO </t>
  </si>
  <si>
    <t>EDIT ME</t>
  </si>
  <si>
    <t>TO AVOID ANY FORMULAS. ANYTHING THIS COLOR IS FOR YOU TO EDIT</t>
  </si>
  <si>
    <t>OTHER:</t>
  </si>
  <si>
    <t>THERE ARE MANY FORMULAS IN THIS DOCUMENT THAT CAN ALL BE ALTERED AS YOU WISH. NOTHING IS LOCKED SO IF ANYTHING GETS MESSED UP SIMPLY DOWNLOAD IT AGAIN. ALL PROJECTIONS ARE BASED OFF OF THE PERCENTAGES THAT YOU PUT IN SO MAKE THEM REALISTIC TO TRY TO GET A MORE ACCURATE PREDICTION. ALL INFORMATION CURENTLY IN THE SPACES ARE RANDOM NUMBERS AND NAMES TO GIVE YOU AN EXAMPLE OF HOW TO USE THE DOCUMENT.</t>
  </si>
  <si>
    <t>STUDENT LOAN</t>
  </si>
  <si>
    <t>MISC. TOTAL:</t>
  </si>
  <si>
    <t>TOTAL EXPENSES:</t>
  </si>
  <si>
    <t>EXPENSES:</t>
  </si>
  <si>
    <t>MISC. 20 - 35%</t>
  </si>
  <si>
    <t>MISC.</t>
  </si>
  <si>
    <t>ACCOUNT NAME</t>
  </si>
  <si>
    <t>INTEREST</t>
  </si>
  <si>
    <t>CREDIT CARD</t>
  </si>
  <si>
    <t>DIFFERENCE</t>
  </si>
  <si>
    <t>CURRENT NET WORTH =</t>
  </si>
  <si>
    <t>MONTHLY WITHDRAWAL</t>
  </si>
  <si>
    <t>NET WORTH</t>
  </si>
  <si>
    <t>SAVINGS
+ ASSETS
- DEBT</t>
  </si>
  <si>
    <t>TAXES:</t>
  </si>
  <si>
    <t>MORTGAGE:</t>
  </si>
  <si>
    <t>WAGES:</t>
  </si>
  <si>
    <t>OVERTIME:</t>
  </si>
  <si>
    <t>TIPS:</t>
  </si>
  <si>
    <t>IRA</t>
  </si>
  <si>
    <t>IRA COMPANY</t>
  </si>
  <si>
    <t>EMPLOYER FUND</t>
  </si>
  <si>
    <t>401K / TSP</t>
  </si>
  <si>
    <t>BROKERAGE</t>
  </si>
  <si>
    <t>ABC</t>
  </si>
  <si>
    <t>DEF</t>
  </si>
  <si>
    <t>XYZ</t>
  </si>
  <si>
    <t>UVW</t>
  </si>
  <si>
    <t>CAR INSURANCE</t>
  </si>
  <si>
    <t>LAWN CARE:</t>
  </si>
  <si>
    <t>HOME INSURANCE:</t>
  </si>
  <si>
    <t>GROCERIES AND TOILETRIES:</t>
  </si>
  <si>
    <t>DINNING OUT:</t>
  </si>
  <si>
    <t>MEDICATIONS:</t>
  </si>
  <si>
    <t>10% =</t>
  </si>
  <si>
    <t>25% =</t>
  </si>
  <si>
    <t>28% =</t>
  </si>
  <si>
    <t>TOTALS:</t>
  </si>
  <si>
    <t>15% =</t>
  </si>
  <si>
    <t>40% =</t>
  </si>
  <si>
    <t>INVESTMENTS 15% (FIRE 40%+) =</t>
  </si>
  <si>
    <t xml:space="preserve">SAVINGS   10% =  </t>
  </si>
  <si>
    <t>TV:</t>
  </si>
  <si>
    <t>MUSIC:</t>
  </si>
  <si>
    <t>SHOWS:</t>
  </si>
  <si>
    <t>FITNESS:</t>
  </si>
  <si>
    <t>CHARITY:</t>
  </si>
  <si>
    <t>PET MEDS:</t>
  </si>
  <si>
    <t>PET FOOD:</t>
  </si>
  <si>
    <t>PET GROOMING:</t>
  </si>
  <si>
    <t>PERSONAL HAIR:</t>
  </si>
  <si>
    <t xml:space="preserve"> SPOUSE NAILS:</t>
  </si>
  <si>
    <t>SPOUSE HAIR:</t>
  </si>
  <si>
    <t>GYM:</t>
  </si>
  <si>
    <t>CLOTHES/OTHER:</t>
  </si>
  <si>
    <t>FREE SPENDING CASH:</t>
  </si>
  <si>
    <t>ELECTRIC:</t>
  </si>
  <si>
    <t>WATER:</t>
  </si>
  <si>
    <t>INTERNET:</t>
  </si>
  <si>
    <t>PHONE:</t>
  </si>
  <si>
    <t>TRASH:</t>
  </si>
  <si>
    <t>SECURITY SYSTEM:</t>
  </si>
  <si>
    <t>Months Remaining</t>
  </si>
  <si>
    <t>Years Remaining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</si>
</sst>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0.0"/>
    <numFmt numFmtId="166" formatCode="0.000%"/>
    <numFmt numFmtId="167" formatCode="&quot;$&quot;#,##0.000"/>
  </numFmts>
  <fonts count="37">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ont>
    <font>
      <b/>
      <sz val="12"/>
      <color rgb="FF00B050"/>
      <name val="Calibri"/>
      <scheme val="minor"/>
    </font>
    <font>
      <b/>
      <sz val="11"/>
      <color theme="1"/>
      <name val="Calibri"/>
      <scheme val="minor"/>
    </font>
    <font>
      <sz val="11"/>
      <color rgb="FF000000"/>
      <name val="Calibri"/>
      <scheme val="minor"/>
    </font>
    <font>
      <b/>
      <sz val="11"/>
      <color rgb="FF00B050"/>
      <name val="Calibri"/>
      <scheme val="minor"/>
    </font>
    <font>
      <b/>
      <sz val="12"/>
      <color rgb="FFE06666"/>
      <name val="Calibri"/>
      <scheme val="minor"/>
    </font>
    <font>
      <b/>
      <sz val="12"/>
      <color theme="1"/>
      <name val="Calibri"/>
      <scheme val="minor"/>
    </font>
    <font>
      <sz val="11"/>
      <color theme="1"/>
      <name val="Calibri"/>
      <scheme val="minor"/>
    </font>
    <font>
      <sz val="11"/>
      <color theme="1"/>
      <name val="Calibri"/>
    </font>
    <font>
      <sz val="11"/>
      <color rgb="FF000000"/>
      <name val="Calibri"/>
    </font>
    <font>
      <sz val="11"/>
      <color theme="1"/>
      <name val="Inconsolata"/>
    </font>
    <font>
      <sz val="12"/>
      <color theme="1"/>
      <name val="Calibri"/>
      <scheme val="minor"/>
    </font>
    <font>
      <b/>
      <sz val="11"/>
      <color theme="1"/>
      <name val="Calibri"/>
      <scheme val="minor"/>
    </font>
    <font>
      <sz val="11"/>
      <color rgb="FF000000"/>
      <name val="Inconsolata"/>
    </font>
    <font>
      <b/>
      <sz val="11"/>
      <color rgb="FFFF0000"/>
      <name val="Calibri"/>
      <scheme val="minor"/>
    </font>
    <font>
      <b/>
      <sz val="11"/>
      <color rgb="FFFF0000"/>
      <name val="Calibri"/>
    </font>
    <font>
      <b/>
      <sz val="11"/>
      <color theme="1"/>
      <name val="Calibri"/>
    </font>
    <font>
      <b/>
      <sz val="12"/>
      <color rgb="FF00FF00"/>
      <name val="Calibri"/>
      <scheme val="minor"/>
    </font>
    <font>
      <b/>
      <sz val="11"/>
      <color rgb="FF000000"/>
      <name val="Calibri"/>
      <scheme val="minor"/>
    </font>
    <font>
      <b/>
      <sz val="14"/>
      <color theme="1"/>
      <name val="Calibri"/>
      <scheme val="minor"/>
    </font>
    <font>
      <b/>
      <sz val="10"/>
      <color rgb="FF003087"/>
      <name val="&quot;Open Sans&quot;"/>
    </font>
    <font>
      <sz val="11"/>
      <color rgb="FF000000"/>
      <name val="Docs-Calibri"/>
    </font>
    <font>
      <b/>
      <sz val="26"/>
      <color rgb="FF00B050"/>
      <name val="Calibri"/>
      <family val="2"/>
      <scheme val="minor"/>
    </font>
    <font>
      <b/>
      <sz val="26"/>
      <name val="Calibri"/>
      <family val="2"/>
    </font>
    <font>
      <b/>
      <sz val="12"/>
      <color theme="1"/>
      <name val="Calibri"/>
      <family val="2"/>
      <scheme val="minor"/>
    </font>
    <font>
      <b/>
      <sz val="11"/>
      <color theme="1"/>
      <name val="Calibri"/>
      <family val="2"/>
      <scheme val="minor"/>
    </font>
    <font>
      <b/>
      <sz val="16"/>
      <color theme="0"/>
      <name val="Calibri"/>
      <family val="2"/>
      <scheme val="minor"/>
    </font>
    <font>
      <b/>
      <sz val="16"/>
      <color theme="1"/>
      <name val="Calibri"/>
      <family val="2"/>
      <scheme val="minor"/>
    </font>
    <font>
      <sz val="11"/>
      <color theme="1"/>
      <name val="Calibri"/>
      <family val="2"/>
    </font>
    <font>
      <sz val="11"/>
      <name val="Calibri"/>
      <family val="2"/>
    </font>
    <font>
      <sz val="11"/>
      <color rgb="FF000000"/>
      <name val="Calibri"/>
      <family val="2"/>
      <scheme val="minor"/>
    </font>
    <font>
      <b/>
      <sz val="28"/>
      <color theme="1"/>
      <name val="Calibri"/>
      <family val="2"/>
      <scheme val="minor"/>
    </font>
  </fonts>
  <fills count="17">
    <fill>
      <patternFill patternType="none"/>
    </fill>
    <fill>
      <patternFill patternType="gray125"/>
    </fill>
    <fill>
      <patternFill patternType="solid">
        <fgColor rgb="FFD9D9D9"/>
        <bgColor rgb="FFD9D9D9"/>
      </patternFill>
    </fill>
    <fill>
      <patternFill patternType="solid">
        <fgColor rgb="FFE06666"/>
        <bgColor rgb="FFE06666"/>
      </patternFill>
    </fill>
    <fill>
      <patternFill patternType="solid">
        <fgColor rgb="FF00B050"/>
        <bgColor rgb="FF00B050"/>
      </patternFill>
    </fill>
    <fill>
      <patternFill patternType="solid">
        <fgColor rgb="FFFFFFFF"/>
        <bgColor rgb="FFFFFFFF"/>
      </patternFill>
    </fill>
    <fill>
      <patternFill patternType="solid">
        <fgColor rgb="FF00FF00"/>
        <bgColor rgb="FF00FF00"/>
      </patternFill>
    </fill>
    <fill>
      <patternFill patternType="solid">
        <fgColor rgb="FFCC0000"/>
        <bgColor rgb="FFCC0000"/>
      </patternFill>
    </fill>
    <fill>
      <patternFill patternType="solid">
        <fgColor rgb="FF6AA84F"/>
        <bgColor rgb="FF6AA84F"/>
      </patternFill>
    </fill>
    <fill>
      <patternFill patternType="solid">
        <fgColor rgb="FFC00000"/>
        <bgColor rgb="FFC00000"/>
      </patternFill>
    </fill>
    <fill>
      <patternFill patternType="solid">
        <fgColor theme="1"/>
        <bgColor theme="1"/>
      </patternFill>
    </fill>
    <fill>
      <patternFill patternType="solid">
        <fgColor rgb="FFFFD966"/>
        <bgColor rgb="FFFFD966"/>
      </patternFill>
    </fill>
    <fill>
      <patternFill patternType="solid">
        <fgColor theme="6" tint="-0.249977111117893"/>
        <bgColor indexed="64"/>
      </patternFill>
    </fill>
    <fill>
      <patternFill patternType="solid">
        <fgColor rgb="FFFFC000"/>
        <bgColor indexed="64"/>
      </patternFill>
    </fill>
    <fill>
      <patternFill patternType="solid">
        <fgColor rgb="FFFF0000"/>
        <bgColor indexed="64"/>
      </patternFill>
    </fill>
    <fill>
      <patternFill patternType="solid">
        <fgColor theme="2" tint="-0.14999847407452621"/>
        <bgColor indexed="64"/>
      </patternFill>
    </fill>
    <fill>
      <patternFill patternType="solid">
        <fgColor rgb="FFEBE07B"/>
        <bgColor indexed="64"/>
      </patternFill>
    </fill>
  </fills>
  <borders count="125">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top/>
      <bottom style="thick">
        <color rgb="FF000000"/>
      </bottom>
      <diagonal/>
    </border>
    <border>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style="thick">
        <color rgb="FF000000"/>
      </right>
      <top/>
      <bottom style="thick">
        <color rgb="FF000000"/>
      </bottom>
      <diagonal/>
    </border>
    <border>
      <left style="thick">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right/>
      <top style="thick">
        <color rgb="FF000000"/>
      </top>
      <bottom style="thick">
        <color rgb="FF000000"/>
      </bottom>
      <diagonal/>
    </border>
    <border>
      <left style="thick">
        <color rgb="FF000000"/>
      </left>
      <right/>
      <top style="thick">
        <color rgb="FF000000"/>
      </top>
      <bottom/>
      <diagonal/>
    </border>
    <border>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style="thin">
        <color rgb="FF000000"/>
      </right>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n">
        <color rgb="FF000000"/>
      </right>
      <top/>
      <bottom/>
      <diagonal/>
    </border>
    <border>
      <left style="thin">
        <color rgb="FF000000"/>
      </left>
      <right style="thick">
        <color rgb="FF000000"/>
      </right>
      <top/>
      <bottom/>
      <diagonal/>
    </border>
    <border>
      <left style="thick">
        <color rgb="FF000000"/>
      </left>
      <right/>
      <top/>
      <bottom/>
      <diagonal/>
    </border>
    <border>
      <left/>
      <right style="thin">
        <color rgb="FF000000"/>
      </right>
      <top/>
      <bottom/>
      <diagonal/>
    </border>
    <border>
      <left style="thick">
        <color rgb="FF000000"/>
      </left>
      <right style="thin">
        <color rgb="FF000000"/>
      </right>
      <top/>
      <bottom style="thin">
        <color rgb="FF000000"/>
      </bottom>
      <diagonal/>
    </border>
    <border>
      <left style="thin">
        <color rgb="FF000000"/>
      </left>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thick">
        <color rgb="FF000000"/>
      </left>
      <right/>
      <top style="thin">
        <color rgb="FF000000"/>
      </top>
      <bottom style="thick">
        <color rgb="FF000000"/>
      </bottom>
      <diagonal/>
    </border>
    <border>
      <left/>
      <right style="thin">
        <color rgb="FF000000"/>
      </right>
      <top style="thin">
        <color rgb="FF000000"/>
      </top>
      <bottom style="thick">
        <color rgb="FF000000"/>
      </bottom>
      <diagonal/>
    </border>
    <border>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style="thin">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top style="thick">
        <color rgb="FF000000"/>
      </top>
      <bottom/>
      <diagonal/>
    </border>
    <border>
      <left style="thin">
        <color rgb="FF000000"/>
      </left>
      <right/>
      <top/>
      <bottom style="thick">
        <color rgb="FF000000"/>
      </bottom>
      <diagonal/>
    </border>
    <border>
      <left style="thin">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right style="thick">
        <color rgb="FF000000"/>
      </right>
      <top style="thin">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style="thick">
        <color rgb="FF000000"/>
      </bottom>
      <diagonal/>
    </border>
    <border>
      <left/>
      <right style="thick">
        <color rgb="FF000000"/>
      </right>
      <top/>
      <bottom style="thin">
        <color rgb="FF000000"/>
      </bottom>
      <diagonal/>
    </border>
    <border>
      <left style="thick">
        <color rgb="FF000000"/>
      </left>
      <right style="thin">
        <color rgb="FF000000"/>
      </right>
      <top/>
      <bottom/>
      <diagonal/>
    </border>
    <border>
      <left/>
      <right style="thick">
        <color rgb="FF000000"/>
      </right>
      <top/>
      <bottom/>
      <diagonal/>
    </border>
    <border>
      <left style="thick">
        <color rgb="FF000000"/>
      </left>
      <right style="thick">
        <color rgb="FF000000"/>
      </right>
      <top style="thick">
        <color rgb="FF000000"/>
      </top>
      <bottom style="thin">
        <color rgb="FF000000"/>
      </bottom>
      <diagonal/>
    </border>
    <border>
      <left/>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right/>
      <top style="thin">
        <color rgb="FF000000"/>
      </top>
      <bottom style="thin">
        <color rgb="FF000000"/>
      </bottom>
      <diagonal/>
    </border>
    <border>
      <left style="thick">
        <color rgb="FF000000"/>
      </left>
      <right style="thick">
        <color rgb="FF000000"/>
      </right>
      <top style="thin">
        <color rgb="FF000000"/>
      </top>
      <bottom/>
      <diagonal/>
    </border>
    <border>
      <left style="thick">
        <color rgb="FF000000"/>
      </left>
      <right style="thick">
        <color rgb="FF000000"/>
      </right>
      <top style="thin">
        <color rgb="FF000000"/>
      </top>
      <bottom style="thick">
        <color rgb="FF000000"/>
      </bottom>
      <diagonal/>
    </border>
    <border>
      <left/>
      <right/>
      <top style="thin">
        <color rgb="FF000000"/>
      </top>
      <bottom style="thick">
        <color rgb="FF000000"/>
      </bottom>
      <diagonal/>
    </border>
    <border>
      <left style="thick">
        <color rgb="FF000000"/>
      </left>
      <right style="thick">
        <color rgb="FF000000"/>
      </right>
      <top/>
      <bottom/>
      <diagonal/>
    </border>
    <border>
      <left style="thick">
        <color rgb="FF000000"/>
      </left>
      <right style="thick">
        <color rgb="FF000000"/>
      </right>
      <top/>
      <bottom style="thin">
        <color rgb="FF000000"/>
      </bottom>
      <diagonal/>
    </border>
    <border>
      <left style="thick">
        <color auto="1"/>
      </left>
      <right style="thick">
        <color auto="1"/>
      </right>
      <top style="thick">
        <color auto="1"/>
      </top>
      <bottom style="thick">
        <color auto="1"/>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thick">
        <color indexed="64"/>
      </bottom>
      <diagonal/>
    </border>
    <border>
      <left/>
      <right style="thick">
        <color indexed="64"/>
      </right>
      <top style="thick">
        <color indexed="64"/>
      </top>
      <bottom style="medium">
        <color indexed="64"/>
      </bottom>
      <diagonal/>
    </border>
    <border>
      <left/>
      <right style="thick">
        <color indexed="64"/>
      </right>
      <top style="medium">
        <color indexed="64"/>
      </top>
      <bottom style="medium">
        <color indexed="64"/>
      </bottom>
      <diagonal/>
    </border>
    <border>
      <left/>
      <right style="thick">
        <color indexed="64"/>
      </right>
      <top style="medium">
        <color indexed="64"/>
      </top>
      <bottom/>
      <diagonal/>
    </border>
    <border>
      <left/>
      <right style="thick">
        <color auto="1"/>
      </right>
      <top style="thick">
        <color auto="1"/>
      </top>
      <bottom style="thick">
        <color auto="1"/>
      </bottom>
      <diagonal/>
    </border>
    <border>
      <left/>
      <right style="thick">
        <color rgb="FF000000"/>
      </right>
      <top/>
      <bottom style="thick">
        <color indexed="64"/>
      </bottom>
      <diagonal/>
    </border>
    <border>
      <left style="thick">
        <color indexed="64"/>
      </left>
      <right/>
      <top/>
      <bottom style="thick">
        <color indexed="64"/>
      </bottom>
      <diagonal/>
    </border>
    <border>
      <left style="thick">
        <color indexed="64"/>
      </left>
      <right/>
      <top/>
      <bottom/>
      <diagonal/>
    </border>
    <border>
      <left/>
      <right style="thick">
        <color rgb="FF000000"/>
      </right>
      <top style="thick">
        <color indexed="64"/>
      </top>
      <bottom/>
      <diagonal/>
    </border>
    <border>
      <left style="thick">
        <color indexed="64"/>
      </left>
      <right/>
      <top style="thick">
        <color indexed="64"/>
      </top>
      <bottom/>
      <diagonal/>
    </border>
    <border>
      <left style="thin">
        <color rgb="FF000000"/>
      </left>
      <right style="thick">
        <color rgb="FF000000"/>
      </right>
      <top style="thick">
        <color rgb="FF000000"/>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ck">
        <color auto="1"/>
      </left>
      <right/>
      <top style="thick">
        <color auto="1"/>
      </top>
      <bottom style="thick">
        <color auto="1"/>
      </bottom>
      <diagonal/>
    </border>
    <border>
      <left style="thick">
        <color auto="1"/>
      </left>
      <right style="thick">
        <color auto="1"/>
      </right>
      <top style="thick">
        <color auto="1"/>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rgb="FF000000"/>
      </right>
      <top style="thick">
        <color indexed="64"/>
      </top>
      <bottom style="thick">
        <color indexed="64"/>
      </bottom>
      <diagonal/>
    </border>
    <border>
      <left style="thick">
        <color rgb="FF000000"/>
      </left>
      <right style="thick">
        <color indexed="64"/>
      </right>
      <top style="thick">
        <color indexed="64"/>
      </top>
      <bottom style="thick">
        <color indexed="64"/>
      </bottom>
      <diagonal/>
    </border>
  </borders>
  <cellStyleXfs count="3">
    <xf numFmtId="0" fontId="0" fillId="0" borderId="0"/>
    <xf numFmtId="44" fontId="12" fillId="0" borderId="0" applyFont="0" applyFill="0" applyBorder="0" applyAlignment="0" applyProtection="0"/>
    <xf numFmtId="9" fontId="12" fillId="0" borderId="0" applyFont="0" applyFill="0" applyBorder="0" applyAlignment="0" applyProtection="0"/>
  </cellStyleXfs>
  <cellXfs count="387">
    <xf numFmtId="0" fontId="0" fillId="0" borderId="0" xfId="0"/>
    <xf numFmtId="164" fontId="16" fillId="0" borderId="6" xfId="0" applyNumberFormat="1" applyFont="1" applyBorder="1" applyAlignment="1">
      <alignment horizontal="right" vertical="center" wrapText="1"/>
    </xf>
    <xf numFmtId="164" fontId="11" fillId="0" borderId="34" xfId="0" applyNumberFormat="1" applyFont="1" applyBorder="1" applyAlignment="1">
      <alignment horizontal="right" vertical="center" wrapText="1"/>
    </xf>
    <xf numFmtId="164" fontId="11" fillId="0" borderId="35" xfId="0" applyNumberFormat="1" applyFont="1" applyBorder="1" applyAlignment="1">
      <alignment horizontal="right" vertical="center" wrapText="1"/>
    </xf>
    <xf numFmtId="0" fontId="17" fillId="0" borderId="50" xfId="0" applyFont="1" applyBorder="1" applyAlignment="1">
      <alignment horizontal="center" vertical="center" wrapText="1"/>
    </xf>
    <xf numFmtId="0" fontId="17" fillId="0" borderId="7" xfId="0" applyFont="1" applyBorder="1" applyAlignment="1">
      <alignment horizontal="center" vertical="center" wrapText="1"/>
    </xf>
    <xf numFmtId="164" fontId="17" fillId="0" borderId="0" xfId="0" applyNumberFormat="1"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right" vertical="center" wrapText="1"/>
    </xf>
    <xf numFmtId="164" fontId="17" fillId="0" borderId="44" xfId="0" applyNumberFormat="1" applyFont="1" applyBorder="1" applyAlignment="1">
      <alignment horizontal="center" vertical="center" wrapText="1"/>
    </xf>
    <xf numFmtId="164" fontId="17" fillId="0" borderId="35" xfId="0" applyNumberFormat="1" applyFont="1" applyBorder="1" applyAlignment="1">
      <alignment horizontal="center" vertical="center" wrapText="1"/>
    </xf>
    <xf numFmtId="3" fontId="17" fillId="0" borderId="32" xfId="0" applyNumberFormat="1" applyFont="1" applyBorder="1" applyAlignment="1">
      <alignment horizontal="center" vertical="center" wrapText="1"/>
    </xf>
    <xf numFmtId="164" fontId="17" fillId="0" borderId="30" xfId="0" applyNumberFormat="1" applyFont="1" applyBorder="1" applyAlignment="1">
      <alignment horizontal="center" vertical="center" wrapText="1"/>
    </xf>
    <xf numFmtId="0" fontId="17" fillId="0" borderId="36"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31" xfId="0" applyFont="1" applyBorder="1" applyAlignment="1">
      <alignment horizontal="center" vertical="center" wrapText="1"/>
    </xf>
    <xf numFmtId="3" fontId="17" fillId="0" borderId="50" xfId="0" applyNumberFormat="1" applyFont="1" applyBorder="1" applyAlignment="1">
      <alignment horizontal="center" vertical="center" wrapText="1"/>
    </xf>
    <xf numFmtId="164" fontId="12" fillId="2" borderId="6" xfId="0" applyNumberFormat="1" applyFont="1" applyFill="1" applyBorder="1" applyAlignment="1">
      <alignment horizontal="center" vertical="center" wrapText="1"/>
    </xf>
    <xf numFmtId="164" fontId="14" fillId="2" borderId="6" xfId="0" applyNumberFormat="1" applyFont="1" applyFill="1" applyBorder="1" applyAlignment="1">
      <alignment horizontal="center" vertical="center"/>
    </xf>
    <xf numFmtId="0" fontId="12" fillId="2" borderId="6" xfId="0" applyFont="1" applyFill="1" applyBorder="1" applyAlignment="1">
      <alignment horizontal="center" vertical="center" wrapText="1"/>
    </xf>
    <xf numFmtId="0" fontId="12" fillId="0" borderId="6" xfId="0" applyFont="1" applyBorder="1" applyAlignment="1">
      <alignment horizontal="center" vertical="center" wrapText="1"/>
    </xf>
    <xf numFmtId="4" fontId="12" fillId="0" borderId="7" xfId="0" applyNumberFormat="1"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right" vertical="center"/>
    </xf>
    <xf numFmtId="3" fontId="17" fillId="0" borderId="42" xfId="0" applyNumberFormat="1" applyFont="1" applyBorder="1" applyAlignment="1">
      <alignment horizontal="center" vertical="center" wrapText="1"/>
    </xf>
    <xf numFmtId="164" fontId="12" fillId="2" borderId="10" xfId="0" applyNumberFormat="1" applyFont="1" applyFill="1" applyBorder="1" applyAlignment="1">
      <alignment horizontal="center" vertical="center" wrapText="1"/>
    </xf>
    <xf numFmtId="165" fontId="12" fillId="0" borderId="10" xfId="0" applyNumberFormat="1" applyFont="1" applyBorder="1" applyAlignment="1">
      <alignment horizontal="center" vertical="center" wrapText="1"/>
    </xf>
    <xf numFmtId="4" fontId="12" fillId="0" borderId="11" xfId="0" applyNumberFormat="1" applyFont="1" applyBorder="1" applyAlignment="1">
      <alignment horizontal="center" vertical="center" wrapText="1"/>
    </xf>
    <xf numFmtId="0" fontId="12" fillId="0" borderId="10" xfId="0" applyFont="1" applyBorder="1" applyAlignment="1">
      <alignment horizontal="center" vertical="center" wrapText="1"/>
    </xf>
    <xf numFmtId="164" fontId="12" fillId="0" borderId="0" xfId="0" applyNumberFormat="1" applyFont="1" applyAlignment="1">
      <alignment horizontal="right" vertical="center" wrapText="1"/>
    </xf>
    <xf numFmtId="164" fontId="12" fillId="0" borderId="0" xfId="0" applyNumberFormat="1" applyFont="1" applyAlignment="1">
      <alignment horizontal="right" vertical="center"/>
    </xf>
    <xf numFmtId="0" fontId="17" fillId="2" borderId="10" xfId="0" applyFont="1" applyFill="1" applyBorder="1" applyAlignment="1">
      <alignment horizontal="center" vertical="center" wrapText="1"/>
    </xf>
    <xf numFmtId="3" fontId="17" fillId="0" borderId="44" xfId="0" applyNumberFormat="1" applyFont="1" applyBorder="1" applyAlignment="1">
      <alignment horizontal="center" vertical="center" wrapText="1"/>
    </xf>
    <xf numFmtId="164" fontId="17" fillId="2" borderId="34" xfId="0" applyNumberFormat="1" applyFont="1" applyFill="1" applyBorder="1" applyAlignment="1">
      <alignment horizontal="center" vertical="center" wrapText="1"/>
    </xf>
    <xf numFmtId="164" fontId="12" fillId="2" borderId="34" xfId="0" applyNumberFormat="1" applyFont="1" applyFill="1" applyBorder="1" applyAlignment="1">
      <alignment horizontal="center" vertical="center" wrapText="1"/>
    </xf>
    <xf numFmtId="0" fontId="12" fillId="0" borderId="34" xfId="0" applyFont="1" applyBorder="1" applyAlignment="1">
      <alignment horizontal="center" vertical="center" wrapText="1"/>
    </xf>
    <xf numFmtId="4" fontId="12" fillId="0" borderId="35" xfId="0" applyNumberFormat="1" applyFont="1" applyBorder="1" applyAlignment="1">
      <alignment horizontal="center" vertical="center" wrapText="1"/>
    </xf>
    <xf numFmtId="0" fontId="12" fillId="0" borderId="0" xfId="0" applyFont="1" applyAlignment="1">
      <alignment horizontal="right" vertical="center" wrapText="1"/>
    </xf>
    <xf numFmtId="164" fontId="12" fillId="0" borderId="17" xfId="0" applyNumberFormat="1" applyFont="1" applyBorder="1" applyAlignment="1">
      <alignment horizontal="center" vertical="center" wrapText="1"/>
    </xf>
    <xf numFmtId="164" fontId="12" fillId="0" borderId="18" xfId="0" applyNumberFormat="1" applyFont="1" applyBorder="1" applyAlignment="1">
      <alignment horizontal="center" vertical="center" wrapText="1"/>
    </xf>
    <xf numFmtId="164" fontId="12" fillId="0" borderId="20" xfId="0" applyNumberFormat="1" applyFont="1" applyBorder="1" applyAlignment="1">
      <alignment horizontal="right" vertical="center" wrapText="1"/>
    </xf>
    <xf numFmtId="164" fontId="12" fillId="0" borderId="21" xfId="0" applyNumberFormat="1" applyFont="1" applyBorder="1" applyAlignment="1">
      <alignment horizontal="center" vertical="center" wrapText="1"/>
    </xf>
    <xf numFmtId="0" fontId="12" fillId="0" borderId="54"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0" xfId="0" applyFont="1" applyAlignment="1">
      <alignment horizontal="center" vertical="center"/>
    </xf>
    <xf numFmtId="3" fontId="17" fillId="0" borderId="0" xfId="0" applyNumberFormat="1" applyFont="1" applyAlignment="1">
      <alignment horizontal="center" vertical="center" wrapText="1"/>
    </xf>
    <xf numFmtId="164" fontId="12" fillId="0" borderId="0" xfId="0" applyNumberFormat="1" applyFont="1" applyAlignment="1">
      <alignment horizontal="center" vertical="center" wrapText="1"/>
    </xf>
    <xf numFmtId="4" fontId="12" fillId="0" borderId="0" xfId="0" applyNumberFormat="1" applyFont="1" applyAlignment="1">
      <alignment horizontal="center" vertical="center" wrapText="1"/>
    </xf>
    <xf numFmtId="0" fontId="13" fillId="0" borderId="0" xfId="0" applyFont="1" applyAlignment="1">
      <alignment horizontal="right" vertical="center" wrapText="1"/>
    </xf>
    <xf numFmtId="165" fontId="12" fillId="0" borderId="0" xfId="0" applyNumberFormat="1" applyFont="1" applyAlignment="1">
      <alignment horizontal="center" vertical="center" wrapText="1"/>
    </xf>
    <xf numFmtId="0" fontId="0" fillId="0" borderId="0" xfId="0" applyAlignment="1">
      <alignment horizontal="right" vertical="center" wrapText="1"/>
    </xf>
    <xf numFmtId="0" fontId="12" fillId="2" borderId="10" xfId="0" applyFont="1" applyFill="1" applyBorder="1" applyAlignment="1">
      <alignment horizontal="center" vertical="center" wrapText="1"/>
    </xf>
    <xf numFmtId="164" fontId="12" fillId="0" borderId="38" xfId="0" applyNumberFormat="1" applyFont="1" applyBorder="1" applyAlignment="1">
      <alignment horizontal="right" vertical="center" wrapText="1"/>
    </xf>
    <xf numFmtId="164" fontId="18" fillId="0" borderId="0" xfId="0" applyNumberFormat="1" applyFont="1" applyAlignment="1">
      <alignment horizontal="center" vertical="center" wrapText="1"/>
    </xf>
    <xf numFmtId="2" fontId="12" fillId="0" borderId="0" xfId="0" applyNumberFormat="1" applyFont="1" applyAlignment="1">
      <alignment horizontal="center" vertical="center" wrapText="1"/>
    </xf>
    <xf numFmtId="166" fontId="12" fillId="0" borderId="0" xfId="0" applyNumberFormat="1" applyFont="1" applyAlignment="1">
      <alignment horizontal="center" vertical="center" wrapText="1"/>
    </xf>
    <xf numFmtId="0" fontId="22" fillId="10" borderId="60" xfId="0" applyFont="1" applyFill="1" applyBorder="1" applyAlignment="1">
      <alignment horizontal="right" vertical="center" wrapText="1"/>
    </xf>
    <xf numFmtId="0" fontId="11" fillId="4" borderId="60" xfId="0" applyFont="1" applyFill="1" applyBorder="1" applyAlignment="1">
      <alignment horizontal="right" vertical="center" wrapText="1"/>
    </xf>
    <xf numFmtId="164" fontId="7" fillId="0" borderId="60" xfId="0" applyNumberFormat="1" applyFont="1" applyBorder="1" applyAlignment="1">
      <alignment horizontal="right" vertical="center" wrapText="1"/>
    </xf>
    <xf numFmtId="164" fontId="7" fillId="0" borderId="60" xfId="0" applyNumberFormat="1" applyFont="1" applyBorder="1" applyAlignment="1">
      <alignment vertical="center" wrapText="1"/>
    </xf>
    <xf numFmtId="0" fontId="11" fillId="9" borderId="60" xfId="0" applyFont="1" applyFill="1" applyBorder="1" applyAlignment="1">
      <alignment horizontal="right" vertical="center" wrapText="1"/>
    </xf>
    <xf numFmtId="0" fontId="11" fillId="6" borderId="59" xfId="0" applyFont="1" applyFill="1" applyBorder="1" applyAlignment="1">
      <alignment horizontal="right" vertical="center" wrapText="1"/>
    </xf>
    <xf numFmtId="164" fontId="17" fillId="0" borderId="59" xfId="0" applyNumberFormat="1" applyFont="1" applyBorder="1" applyAlignment="1">
      <alignment vertical="center"/>
    </xf>
    <xf numFmtId="164" fontId="7" fillId="0" borderId="59" xfId="0" applyNumberFormat="1" applyFont="1" applyBorder="1" applyAlignment="1">
      <alignment vertical="center" wrapText="1"/>
    </xf>
    <xf numFmtId="0" fontId="17" fillId="11" borderId="60" xfId="0" applyFont="1" applyFill="1" applyBorder="1" applyAlignment="1">
      <alignment horizontal="right" vertical="center"/>
    </xf>
    <xf numFmtId="164" fontId="12" fillId="0" borderId="60" xfId="0" applyNumberFormat="1" applyFont="1" applyBorder="1" applyAlignment="1">
      <alignment vertical="center"/>
    </xf>
    <xf numFmtId="0" fontId="12" fillId="0" borderId="60" xfId="0" applyFont="1" applyBorder="1" applyAlignment="1">
      <alignment vertical="center"/>
    </xf>
    <xf numFmtId="0" fontId="12" fillId="0" borderId="0" xfId="0" applyFont="1" applyAlignment="1">
      <alignment vertical="center" wrapText="1"/>
    </xf>
    <xf numFmtId="9" fontId="12" fillId="0" borderId="0" xfId="0" applyNumberFormat="1" applyFont="1" applyAlignment="1">
      <alignment vertical="center" wrapText="1"/>
    </xf>
    <xf numFmtId="9" fontId="12" fillId="2" borderId="68" xfId="0" applyNumberFormat="1" applyFont="1" applyFill="1" applyBorder="1" applyAlignment="1">
      <alignment vertical="center" wrapText="1"/>
    </xf>
    <xf numFmtId="0" fontId="13" fillId="0" borderId="0" xfId="0" applyFont="1"/>
    <xf numFmtId="0" fontId="13" fillId="0" borderId="0" xfId="0" applyFont="1" applyAlignment="1">
      <alignment horizontal="right" wrapText="1"/>
    </xf>
    <xf numFmtId="164" fontId="13" fillId="0" borderId="0" xfId="0" applyNumberFormat="1" applyFont="1" applyAlignment="1">
      <alignment horizontal="right" wrapText="1"/>
    </xf>
    <xf numFmtId="9" fontId="12" fillId="0" borderId="25" xfId="0" applyNumberFormat="1" applyFont="1" applyBorder="1" applyAlignment="1">
      <alignment horizontal="center" vertical="center"/>
    </xf>
    <xf numFmtId="9" fontId="12" fillId="0" borderId="10" xfId="0" applyNumberFormat="1" applyFont="1" applyBorder="1" applyAlignment="1">
      <alignment horizontal="center" vertical="center"/>
    </xf>
    <xf numFmtId="9" fontId="12" fillId="0" borderId="34" xfId="0" applyNumberFormat="1" applyFont="1" applyBorder="1" applyAlignment="1">
      <alignment horizontal="center" vertical="center"/>
    </xf>
    <xf numFmtId="164" fontId="12" fillId="0" borderId="41" xfId="0" applyNumberFormat="1" applyFont="1" applyBorder="1" applyAlignment="1">
      <alignment horizontal="left" vertical="center"/>
    </xf>
    <xf numFmtId="164" fontId="15" fillId="5" borderId="43" xfId="0" applyNumberFormat="1" applyFont="1" applyFill="1" applyBorder="1" applyAlignment="1">
      <alignment horizontal="left" vertical="center"/>
    </xf>
    <xf numFmtId="164" fontId="15" fillId="5" borderId="45" xfId="0" applyNumberFormat="1" applyFont="1" applyFill="1" applyBorder="1" applyAlignment="1">
      <alignment horizontal="left" vertical="center"/>
    </xf>
    <xf numFmtId="164" fontId="12" fillId="0" borderId="26" xfId="0" applyNumberFormat="1" applyFont="1" applyBorder="1" applyAlignment="1">
      <alignment horizontal="left" vertical="center"/>
    </xf>
    <xf numFmtId="164" fontId="15" fillId="5" borderId="11" xfId="0" applyNumberFormat="1" applyFont="1" applyFill="1" applyBorder="1" applyAlignment="1">
      <alignment horizontal="left" vertical="center"/>
    </xf>
    <xf numFmtId="164" fontId="15" fillId="5" borderId="35" xfId="0" applyNumberFormat="1" applyFont="1" applyFill="1" applyBorder="1" applyAlignment="1">
      <alignment horizontal="left" vertical="center"/>
    </xf>
    <xf numFmtId="44" fontId="13" fillId="0" borderId="0" xfId="0" applyNumberFormat="1" applyFont="1"/>
    <xf numFmtId="0" fontId="4" fillId="15" borderId="75" xfId="0" applyFont="1" applyFill="1" applyBorder="1" applyAlignment="1">
      <alignment horizontal="center" vertical="center"/>
    </xf>
    <xf numFmtId="0" fontId="4" fillId="0" borderId="75" xfId="0" applyFont="1" applyBorder="1" applyAlignment="1">
      <alignment horizontal="center" vertical="center" wrapText="1"/>
    </xf>
    <xf numFmtId="44" fontId="0" fillId="0" borderId="79" xfId="1" applyFont="1" applyBorder="1" applyAlignment="1">
      <alignment vertical="center"/>
    </xf>
    <xf numFmtId="44" fontId="0" fillId="0" borderId="80" xfId="1" applyFont="1" applyBorder="1" applyAlignment="1">
      <alignment vertical="center"/>
    </xf>
    <xf numFmtId="44" fontId="0" fillId="0" borderId="81" xfId="1" applyFont="1" applyBorder="1" applyAlignment="1">
      <alignment vertical="center"/>
    </xf>
    <xf numFmtId="44" fontId="0" fillId="0" borderId="82" xfId="1" applyFont="1" applyBorder="1" applyAlignment="1">
      <alignment vertical="center"/>
    </xf>
    <xf numFmtId="0" fontId="32" fillId="0" borderId="74" xfId="0" applyFont="1" applyBorder="1" applyAlignment="1">
      <alignment horizontal="center" vertical="center"/>
    </xf>
    <xf numFmtId="0" fontId="31" fillId="12" borderId="76" xfId="0" applyFont="1" applyFill="1" applyBorder="1" applyAlignment="1">
      <alignment horizontal="center" vertical="center"/>
    </xf>
    <xf numFmtId="0" fontId="31" fillId="12" borderId="77" xfId="0" applyFont="1" applyFill="1" applyBorder="1" applyAlignment="1">
      <alignment horizontal="center" vertical="center"/>
    </xf>
    <xf numFmtId="0" fontId="32" fillId="13" borderId="77" xfId="0" applyFont="1" applyFill="1" applyBorder="1" applyAlignment="1">
      <alignment horizontal="center" vertical="center"/>
    </xf>
    <xf numFmtId="0" fontId="31" fillId="14" borderId="78" xfId="0" applyFont="1" applyFill="1" applyBorder="1" applyAlignment="1">
      <alignment horizontal="center" vertical="center"/>
    </xf>
    <xf numFmtId="0" fontId="7" fillId="0" borderId="36" xfId="0" applyFont="1" applyBorder="1" applyAlignment="1">
      <alignment horizontal="center" vertical="center" wrapText="1"/>
    </xf>
    <xf numFmtId="44" fontId="12" fillId="0" borderId="0" xfId="0" applyNumberFormat="1" applyFont="1" applyAlignment="1">
      <alignment vertical="center" wrapText="1"/>
    </xf>
    <xf numFmtId="164" fontId="11" fillId="15" borderId="10" xfId="0" applyNumberFormat="1" applyFont="1" applyFill="1" applyBorder="1" applyAlignment="1">
      <alignment horizontal="right" vertical="center" wrapText="1"/>
    </xf>
    <xf numFmtId="164" fontId="16" fillId="0" borderId="26" xfId="0" applyNumberFormat="1" applyFont="1" applyBorder="1" applyAlignment="1">
      <alignment horizontal="right" vertical="center" wrapText="1"/>
    </xf>
    <xf numFmtId="164" fontId="16" fillId="0" borderId="88" xfId="0" applyNumberFormat="1" applyFont="1" applyBorder="1" applyAlignment="1">
      <alignment horizontal="right" vertical="center" wrapText="1"/>
    </xf>
    <xf numFmtId="164" fontId="7" fillId="0" borderId="6" xfId="0" applyNumberFormat="1" applyFont="1" applyBorder="1" applyAlignment="1">
      <alignment horizontal="center" vertical="center" wrapText="1"/>
    </xf>
    <xf numFmtId="0" fontId="7" fillId="0" borderId="7" xfId="0" applyFont="1" applyBorder="1" applyAlignment="1">
      <alignment horizontal="center" vertical="center" wrapText="1"/>
    </xf>
    <xf numFmtId="164" fontId="1" fillId="2" borderId="10" xfId="0" applyNumberFormat="1" applyFont="1" applyFill="1" applyBorder="1" applyAlignment="1">
      <alignment horizontal="center" vertical="center" wrapText="1"/>
    </xf>
    <xf numFmtId="164" fontId="21" fillId="0" borderId="60" xfId="0" applyNumberFormat="1" applyFont="1" applyBorder="1" applyAlignment="1">
      <alignment horizontal="center" vertical="center" wrapText="1"/>
    </xf>
    <xf numFmtId="164" fontId="7" fillId="0" borderId="60" xfId="0" applyNumberFormat="1" applyFont="1" applyBorder="1" applyAlignment="1">
      <alignment horizontal="center" vertical="center" wrapText="1"/>
    </xf>
    <xf numFmtId="0" fontId="7" fillId="0" borderId="60" xfId="0" applyFont="1" applyBorder="1" applyAlignment="1">
      <alignment horizontal="center" vertical="center" wrapText="1"/>
    </xf>
    <xf numFmtId="9" fontId="21" fillId="0" borderId="60" xfId="0" applyNumberFormat="1" applyFont="1" applyBorder="1" applyAlignment="1">
      <alignment horizontal="right" vertical="center" wrapText="1"/>
    </xf>
    <xf numFmtId="9" fontId="7" fillId="0" borderId="60" xfId="0" applyNumberFormat="1" applyFont="1" applyBorder="1" applyAlignment="1">
      <alignment horizontal="right" vertical="center" wrapText="1"/>
    </xf>
    <xf numFmtId="164" fontId="21" fillId="0" borderId="5" xfId="0" applyNumberFormat="1" applyFont="1" applyBorder="1" applyAlignment="1">
      <alignment horizontal="center" vertical="center" wrapText="1"/>
    </xf>
    <xf numFmtId="164" fontId="21" fillId="0" borderId="56" xfId="0" applyNumberFormat="1" applyFont="1" applyBorder="1" applyAlignment="1">
      <alignment horizontal="center" vertical="center" wrapText="1"/>
    </xf>
    <xf numFmtId="0" fontId="20" fillId="0" borderId="50" xfId="0" applyFont="1" applyBorder="1" applyAlignment="1">
      <alignment horizontal="center" vertical="center" wrapText="1"/>
    </xf>
    <xf numFmtId="0" fontId="13" fillId="2" borderId="40" xfId="0" applyFont="1" applyFill="1" applyBorder="1" applyAlignment="1">
      <alignment horizontal="right" vertical="center" wrapText="1"/>
    </xf>
    <xf numFmtId="164" fontId="13" fillId="2" borderId="24" xfId="0" applyNumberFormat="1" applyFont="1" applyFill="1" applyBorder="1" applyAlignment="1">
      <alignment horizontal="right" vertical="center" wrapText="1"/>
    </xf>
    <xf numFmtId="164" fontId="13" fillId="0" borderId="62" xfId="0" applyNumberFormat="1" applyFont="1" applyBorder="1" applyAlignment="1">
      <alignment horizontal="right" vertical="center" wrapText="1"/>
    </xf>
    <xf numFmtId="0" fontId="0" fillId="2" borderId="50" xfId="0" applyFill="1" applyBorder="1" applyAlignment="1">
      <alignment horizontal="right" vertical="center" wrapText="1"/>
    </xf>
    <xf numFmtId="164" fontId="8" fillId="2" borderId="6" xfId="0" applyNumberFormat="1" applyFont="1" applyFill="1" applyBorder="1" applyAlignment="1">
      <alignment vertical="center" wrapText="1"/>
    </xf>
    <xf numFmtId="164" fontId="0" fillId="0" borderId="7" xfId="0" applyNumberFormat="1" applyBorder="1" applyAlignment="1">
      <alignment vertical="center" wrapText="1"/>
    </xf>
    <xf numFmtId="0" fontId="0" fillId="2" borderId="42" xfId="0" applyFill="1" applyBorder="1" applyAlignment="1">
      <alignment horizontal="right" vertical="center" wrapText="1"/>
    </xf>
    <xf numFmtId="164" fontId="8" fillId="2" borderId="10" xfId="0" applyNumberFormat="1" applyFont="1" applyFill="1" applyBorder="1" applyAlignment="1">
      <alignment vertical="center" wrapText="1"/>
    </xf>
    <xf numFmtId="164" fontId="0" fillId="0" borderId="11" xfId="0" applyNumberFormat="1" applyBorder="1" applyAlignment="1">
      <alignment vertical="center" wrapText="1"/>
    </xf>
    <xf numFmtId="164" fontId="0" fillId="2" borderId="10" xfId="0" applyNumberFormat="1" applyFill="1" applyBorder="1" applyAlignment="1">
      <alignment vertical="center" wrapText="1"/>
    </xf>
    <xf numFmtId="164" fontId="8" fillId="0" borderId="11" xfId="0" applyNumberFormat="1" applyFont="1" applyBorder="1" applyAlignment="1">
      <alignment vertical="center" wrapText="1"/>
    </xf>
    <xf numFmtId="0" fontId="20" fillId="0" borderId="63" xfId="0" applyFont="1" applyBorder="1" applyAlignment="1">
      <alignment horizontal="right" vertical="center" wrapText="1"/>
    </xf>
    <xf numFmtId="164" fontId="13" fillId="0" borderId="39" xfId="0" applyNumberFormat="1" applyFont="1" applyBorder="1" applyAlignment="1">
      <alignment horizontal="right" vertical="center" wrapText="1"/>
    </xf>
    <xf numFmtId="164" fontId="13" fillId="0" borderId="64" xfId="0" applyNumberFormat="1" applyFont="1" applyBorder="1" applyAlignment="1">
      <alignment horizontal="right" vertical="center" wrapText="1"/>
    </xf>
    <xf numFmtId="0" fontId="0" fillId="2" borderId="40" xfId="0" applyFill="1" applyBorder="1" applyAlignment="1">
      <alignment horizontal="right" vertical="center" wrapText="1"/>
    </xf>
    <xf numFmtId="164" fontId="0" fillId="2" borderId="25" xfId="0" applyNumberFormat="1" applyFill="1" applyBorder="1" applyAlignment="1">
      <alignment vertical="center" wrapText="1"/>
    </xf>
    <xf numFmtId="164" fontId="0" fillId="0" borderId="26" xfId="0" applyNumberFormat="1" applyBorder="1" applyAlignment="1">
      <alignment vertical="center" wrapText="1"/>
    </xf>
    <xf numFmtId="0" fontId="13" fillId="2" borderId="40" xfId="0" applyFont="1" applyFill="1" applyBorder="1" applyAlignment="1">
      <alignment vertical="center"/>
    </xf>
    <xf numFmtId="0" fontId="20" fillId="0" borderId="33" xfId="0" applyFont="1" applyBorder="1" applyAlignment="1">
      <alignment horizontal="right" vertical="center" wrapText="1"/>
    </xf>
    <xf numFmtId="164" fontId="13" fillId="0" borderId="20" xfId="0" applyNumberFormat="1" applyFont="1" applyBorder="1" applyAlignment="1">
      <alignment horizontal="right" vertical="center" wrapText="1"/>
    </xf>
    <xf numFmtId="164" fontId="13" fillId="0" borderId="52" xfId="0" applyNumberFormat="1" applyFont="1" applyBorder="1" applyAlignment="1">
      <alignment horizontal="right" vertical="center" wrapText="1"/>
    </xf>
    <xf numFmtId="0" fontId="19" fillId="0" borderId="0" xfId="0" applyFont="1" applyAlignment="1">
      <alignment horizontal="right" vertical="center" wrapText="1"/>
    </xf>
    <xf numFmtId="164" fontId="7" fillId="0" borderId="0" xfId="0" applyNumberFormat="1" applyFont="1" applyAlignment="1">
      <alignment vertical="center" wrapText="1"/>
    </xf>
    <xf numFmtId="0" fontId="7" fillId="0" borderId="0" xfId="0" applyFont="1" applyAlignment="1">
      <alignment vertical="center" wrapText="1"/>
    </xf>
    <xf numFmtId="0" fontId="0" fillId="0" borderId="0" xfId="0" applyAlignment="1">
      <alignment vertical="center"/>
    </xf>
    <xf numFmtId="0" fontId="19" fillId="0" borderId="44" xfId="0" applyFont="1" applyBorder="1" applyAlignment="1">
      <alignment horizontal="right" vertical="center" wrapText="1"/>
    </xf>
    <xf numFmtId="164" fontId="0" fillId="0" borderId="34" xfId="0" applyNumberFormat="1" applyBorder="1" applyAlignment="1">
      <alignment vertical="center" wrapText="1"/>
    </xf>
    <xf numFmtId="164" fontId="8" fillId="0" borderId="35" xfId="0" applyNumberFormat="1" applyFont="1" applyBorder="1" applyAlignment="1">
      <alignment vertical="center" wrapText="1"/>
    </xf>
    <xf numFmtId="0" fontId="13" fillId="2" borderId="42" xfId="0" applyFont="1" applyFill="1" applyBorder="1" applyAlignment="1">
      <alignment horizontal="right" vertical="center" wrapText="1"/>
    </xf>
    <xf numFmtId="164" fontId="13" fillId="2" borderId="9" xfId="0" applyNumberFormat="1" applyFont="1" applyFill="1" applyBorder="1" applyAlignment="1">
      <alignment horizontal="right" vertical="center" wrapText="1"/>
    </xf>
    <xf numFmtId="164" fontId="13" fillId="0" borderId="57" xfId="0" applyNumberFormat="1" applyFont="1" applyBorder="1" applyAlignment="1">
      <alignment horizontal="right" vertical="center" wrapText="1"/>
    </xf>
    <xf numFmtId="0" fontId="13" fillId="2" borderId="42" xfId="0" applyFont="1" applyFill="1" applyBorder="1" applyAlignment="1">
      <alignment vertical="center"/>
    </xf>
    <xf numFmtId="164" fontId="13" fillId="2" borderId="9" xfId="0" applyNumberFormat="1" applyFont="1" applyFill="1" applyBorder="1" applyAlignment="1">
      <alignment horizontal="right" vertical="center"/>
    </xf>
    <xf numFmtId="164" fontId="13" fillId="2" borderId="24" xfId="0" applyNumberFormat="1" applyFont="1" applyFill="1" applyBorder="1" applyAlignment="1">
      <alignment horizontal="right" vertical="center"/>
    </xf>
    <xf numFmtId="0" fontId="19" fillId="0" borderId="42" xfId="0" applyFont="1" applyBorder="1" applyAlignment="1">
      <alignment horizontal="center" vertical="center" wrapText="1"/>
    </xf>
    <xf numFmtId="164" fontId="7" fillId="0" borderId="10"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19" fillId="0" borderId="40" xfId="0" applyFont="1" applyBorder="1" applyAlignment="1">
      <alignment horizontal="center" vertical="center" wrapText="1"/>
    </xf>
    <xf numFmtId="164" fontId="7" fillId="0" borderId="25" xfId="0" applyNumberFormat="1" applyFont="1" applyBorder="1" applyAlignment="1">
      <alignment horizontal="center" vertical="center" wrapText="1"/>
    </xf>
    <xf numFmtId="0" fontId="7" fillId="0" borderId="26" xfId="0" applyFont="1" applyBorder="1" applyAlignment="1">
      <alignment horizontal="center" vertical="center" wrapText="1"/>
    </xf>
    <xf numFmtId="0" fontId="19" fillId="0" borderId="50" xfId="0" applyFont="1" applyBorder="1" applyAlignment="1">
      <alignment horizontal="center" vertical="center" wrapText="1"/>
    </xf>
    <xf numFmtId="164" fontId="34" fillId="0" borderId="52" xfId="0" applyNumberFormat="1" applyFont="1" applyBorder="1" applyAlignment="1">
      <alignment horizontal="right" vertical="center" wrapText="1"/>
    </xf>
    <xf numFmtId="164" fontId="8" fillId="2" borderId="10" xfId="0" applyNumberFormat="1" applyFont="1" applyFill="1" applyBorder="1" applyAlignment="1">
      <alignment horizontal="right" vertical="center" wrapText="1"/>
    </xf>
    <xf numFmtId="164" fontId="0" fillId="2" borderId="10" xfId="0" applyNumberFormat="1" applyFill="1" applyBorder="1" applyAlignment="1">
      <alignment horizontal="right" vertical="center" wrapText="1"/>
    </xf>
    <xf numFmtId="164" fontId="0" fillId="2" borderId="14" xfId="0" applyNumberFormat="1" applyFill="1" applyBorder="1" applyAlignment="1">
      <alignment horizontal="right" vertical="center" wrapText="1"/>
    </xf>
    <xf numFmtId="164" fontId="0" fillId="0" borderId="15" xfId="0" applyNumberFormat="1" applyBorder="1" applyAlignment="1">
      <alignment vertical="center" wrapText="1"/>
    </xf>
    <xf numFmtId="164" fontId="0" fillId="0" borderId="17" xfId="0" applyNumberFormat="1" applyBorder="1" applyAlignment="1">
      <alignment horizontal="right" vertical="center" wrapText="1"/>
    </xf>
    <xf numFmtId="164" fontId="0" fillId="0" borderId="18" xfId="0" applyNumberFormat="1" applyBorder="1" applyAlignment="1">
      <alignment vertical="center" wrapText="1"/>
    </xf>
    <xf numFmtId="164" fontId="8" fillId="2" borderId="25" xfId="0" applyNumberFormat="1" applyFont="1" applyFill="1" applyBorder="1" applyAlignment="1">
      <alignment vertical="center" wrapText="1"/>
    </xf>
    <xf numFmtId="164" fontId="8" fillId="2" borderId="0" xfId="0" applyNumberFormat="1" applyFont="1" applyFill="1" applyAlignment="1">
      <alignment horizontal="right" vertical="center" wrapText="1"/>
    </xf>
    <xf numFmtId="164" fontId="8" fillId="2" borderId="14" xfId="0" applyNumberFormat="1" applyFont="1" applyFill="1" applyBorder="1" applyAlignment="1">
      <alignment vertical="center" wrapText="1"/>
    </xf>
    <xf numFmtId="164" fontId="0" fillId="0" borderId="17" xfId="0" applyNumberFormat="1" applyBorder="1" applyAlignment="1">
      <alignment vertical="center" wrapText="1"/>
    </xf>
    <xf numFmtId="164" fontId="12" fillId="0" borderId="2" xfId="0" applyNumberFormat="1" applyFont="1" applyBorder="1" applyAlignment="1">
      <alignment vertical="center"/>
    </xf>
    <xf numFmtId="164" fontId="14" fillId="2" borderId="6" xfId="0" applyNumberFormat="1" applyFont="1" applyFill="1" applyBorder="1" applyAlignment="1">
      <alignment horizontal="right" vertical="center" wrapText="1"/>
    </xf>
    <xf numFmtId="164" fontId="12" fillId="0" borderId="34" xfId="0" applyNumberFormat="1" applyFont="1" applyBorder="1" applyAlignment="1">
      <alignment vertical="center"/>
    </xf>
    <xf numFmtId="164" fontId="12" fillId="0" borderId="35" xfId="0" applyNumberFormat="1" applyFont="1" applyBorder="1" applyAlignment="1">
      <alignment vertical="center"/>
    </xf>
    <xf numFmtId="164" fontId="14" fillId="2" borderId="36" xfId="0" applyNumberFormat="1" applyFont="1" applyFill="1" applyBorder="1" applyAlignment="1">
      <alignment horizontal="right" vertical="center" wrapText="1"/>
    </xf>
    <xf numFmtId="164" fontId="0" fillId="0" borderId="37" xfId="0" applyNumberFormat="1" applyBorder="1" applyAlignment="1">
      <alignment vertical="center" wrapText="1"/>
    </xf>
    <xf numFmtId="164" fontId="14" fillId="2" borderId="14" xfId="0" applyNumberFormat="1" applyFont="1" applyFill="1" applyBorder="1" applyAlignment="1">
      <alignment horizontal="right" vertical="center" wrapText="1"/>
    </xf>
    <xf numFmtId="0" fontId="12" fillId="0" borderId="40" xfId="0" applyFont="1" applyBorder="1" applyAlignment="1">
      <alignment horizontal="center" vertical="center"/>
    </xf>
    <xf numFmtId="0" fontId="12" fillId="2" borderId="10" xfId="0" applyFont="1" applyFill="1" applyBorder="1" applyAlignment="1">
      <alignment vertical="center"/>
    </xf>
    <xf numFmtId="0" fontId="12" fillId="0" borderId="11" xfId="0" applyFont="1" applyBorder="1" applyAlignment="1">
      <alignment vertical="center"/>
    </xf>
    <xf numFmtId="0" fontId="12" fillId="0" borderId="42" xfId="0" applyFont="1" applyBorder="1" applyAlignment="1">
      <alignment horizontal="center" vertical="center"/>
    </xf>
    <xf numFmtId="0" fontId="12" fillId="2" borderId="14" xfId="0" applyFont="1" applyFill="1" applyBorder="1" applyAlignment="1">
      <alignment vertical="center"/>
    </xf>
    <xf numFmtId="0" fontId="12" fillId="0" borderId="15" xfId="0" applyFont="1" applyBorder="1" applyAlignment="1">
      <alignment vertical="center"/>
    </xf>
    <xf numFmtId="0" fontId="12" fillId="0" borderId="44" xfId="0" applyFont="1" applyBorder="1" applyAlignment="1">
      <alignment horizontal="center" vertical="center"/>
    </xf>
    <xf numFmtId="164" fontId="7" fillId="0" borderId="21" xfId="0" applyNumberFormat="1" applyFont="1" applyBorder="1" applyAlignment="1">
      <alignment horizontal="center" vertical="center" wrapText="1"/>
    </xf>
    <xf numFmtId="0" fontId="7" fillId="0" borderId="22" xfId="0" applyFont="1" applyBorder="1" applyAlignment="1">
      <alignment horizontal="center" vertical="center" wrapText="1"/>
    </xf>
    <xf numFmtId="164" fontId="7" fillId="0" borderId="30" xfId="0" applyNumberFormat="1" applyFont="1" applyBorder="1" applyAlignment="1">
      <alignment horizontal="center" vertical="center" wrapText="1"/>
    </xf>
    <xf numFmtId="0" fontId="7" fillId="0" borderId="31" xfId="0" applyFont="1" applyBorder="1" applyAlignment="1">
      <alignment horizontal="center" vertical="center" wrapText="1"/>
    </xf>
    <xf numFmtId="9" fontId="12" fillId="0" borderId="0" xfId="0" applyNumberFormat="1" applyFont="1" applyAlignment="1">
      <alignment vertical="center"/>
    </xf>
    <xf numFmtId="0" fontId="13" fillId="2" borderId="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2" borderId="10" xfId="0" applyFont="1" applyFill="1" applyBorder="1" applyAlignment="1">
      <alignment horizontal="center" vertical="center" wrapText="1"/>
    </xf>
    <xf numFmtId="9" fontId="30" fillId="0" borderId="50" xfId="0" applyNumberFormat="1" applyFont="1" applyBorder="1" applyAlignment="1">
      <alignment horizontal="center" vertical="center" wrapText="1"/>
    </xf>
    <xf numFmtId="9" fontId="30" fillId="0" borderId="7" xfId="0" applyNumberFormat="1" applyFont="1" applyBorder="1" applyAlignment="1">
      <alignment horizontal="center" vertical="center" wrapText="1"/>
    </xf>
    <xf numFmtId="0" fontId="22" fillId="10" borderId="60" xfId="0" applyFont="1" applyFill="1" applyBorder="1" applyAlignment="1">
      <alignment horizontal="center" vertical="center" wrapText="1"/>
    </xf>
    <xf numFmtId="164" fontId="14" fillId="0" borderId="0" xfId="0" applyNumberFormat="1" applyFont="1" applyAlignment="1">
      <alignment horizontal="center" vertical="center"/>
    </xf>
    <xf numFmtId="164" fontId="12" fillId="2" borderId="66" xfId="0" applyNumberFormat="1" applyFont="1" applyFill="1" applyBorder="1" applyAlignment="1">
      <alignment vertical="center"/>
    </xf>
    <xf numFmtId="164" fontId="12" fillId="2" borderId="65" xfId="0" applyNumberFormat="1" applyFont="1" applyFill="1" applyBorder="1" applyAlignment="1">
      <alignment vertical="center"/>
    </xf>
    <xf numFmtId="166" fontId="8" fillId="2" borderId="66" xfId="0" applyNumberFormat="1" applyFont="1" applyFill="1" applyBorder="1" applyAlignment="1">
      <alignment vertical="center"/>
    </xf>
    <xf numFmtId="164" fontId="12" fillId="2" borderId="73" xfId="0" applyNumberFormat="1" applyFont="1" applyFill="1" applyBorder="1" applyAlignment="1">
      <alignment vertical="center"/>
    </xf>
    <xf numFmtId="164" fontId="12" fillId="0" borderId="0" xfId="0" applyNumberFormat="1" applyFont="1" applyAlignment="1">
      <alignment horizontal="center" vertical="center"/>
    </xf>
    <xf numFmtId="164" fontId="12" fillId="2" borderId="68" xfId="0" applyNumberFormat="1" applyFont="1" applyFill="1" applyBorder="1" applyAlignment="1">
      <alignment vertical="center"/>
    </xf>
    <xf numFmtId="164" fontId="12" fillId="2" borderId="67" xfId="0" applyNumberFormat="1" applyFont="1" applyFill="1" applyBorder="1" applyAlignment="1">
      <alignment vertical="center"/>
    </xf>
    <xf numFmtId="166" fontId="12" fillId="2" borderId="68" xfId="0" applyNumberFormat="1" applyFont="1" applyFill="1" applyBorder="1" applyAlignment="1">
      <alignment vertical="center"/>
    </xf>
    <xf numFmtId="164" fontId="8" fillId="0" borderId="0" xfId="0" applyNumberFormat="1" applyFont="1" applyAlignment="1">
      <alignment horizontal="center" vertical="center" wrapText="1"/>
    </xf>
    <xf numFmtId="164" fontId="12" fillId="2" borderId="71" xfId="0" applyNumberFormat="1" applyFont="1" applyFill="1" applyBorder="1" applyAlignment="1">
      <alignment vertical="center"/>
    </xf>
    <xf numFmtId="164" fontId="12" fillId="2" borderId="70" xfId="0" applyNumberFormat="1" applyFont="1" applyFill="1" applyBorder="1" applyAlignment="1">
      <alignment vertical="center"/>
    </xf>
    <xf numFmtId="166" fontId="12" fillId="2" borderId="71" xfId="0" applyNumberFormat="1" applyFont="1" applyFill="1" applyBorder="1" applyAlignment="1">
      <alignment vertical="center"/>
    </xf>
    <xf numFmtId="0" fontId="24" fillId="0" borderId="61" xfId="0" applyFont="1" applyBorder="1" applyAlignment="1">
      <alignment horizontal="center" vertical="center"/>
    </xf>
    <xf numFmtId="164" fontId="24" fillId="0" borderId="61" xfId="0" applyNumberFormat="1" applyFont="1" applyBorder="1" applyAlignment="1">
      <alignment horizontal="center" vertical="center"/>
    </xf>
    <xf numFmtId="164" fontId="25" fillId="0" borderId="0" xfId="0" applyNumberFormat="1" applyFont="1" applyAlignment="1">
      <alignment horizontal="left" vertical="center"/>
    </xf>
    <xf numFmtId="2" fontId="12" fillId="0" borderId="0" xfId="0" applyNumberFormat="1" applyFont="1" applyAlignment="1">
      <alignment vertical="center"/>
    </xf>
    <xf numFmtId="0" fontId="17" fillId="0" borderId="60" xfId="0" applyFont="1" applyBorder="1" applyAlignment="1">
      <alignment horizontal="center" vertical="center"/>
    </xf>
    <xf numFmtId="0" fontId="23" fillId="0" borderId="60" xfId="0" applyFont="1" applyBorder="1" applyAlignment="1">
      <alignment horizontal="center" vertical="center"/>
    </xf>
    <xf numFmtId="0" fontId="17" fillId="2" borderId="65" xfId="0" applyFont="1" applyFill="1" applyBorder="1" applyAlignment="1">
      <alignment horizontal="right" vertical="center"/>
    </xf>
    <xf numFmtId="0" fontId="17" fillId="2" borderId="67" xfId="0" applyFont="1" applyFill="1" applyBorder="1" applyAlignment="1">
      <alignment horizontal="right" vertical="center"/>
    </xf>
    <xf numFmtId="0" fontId="7" fillId="2" borderId="67" xfId="0" applyFont="1" applyFill="1" applyBorder="1" applyAlignment="1">
      <alignment horizontal="right" vertical="center"/>
    </xf>
    <xf numFmtId="0" fontId="7" fillId="2" borderId="69" xfId="0" applyFont="1" applyFill="1" applyBorder="1" applyAlignment="1">
      <alignment horizontal="right" vertical="center"/>
    </xf>
    <xf numFmtId="0" fontId="17" fillId="2" borderId="70" xfId="0" applyFont="1" applyFill="1" applyBorder="1" applyAlignment="1">
      <alignment horizontal="right" vertical="center"/>
    </xf>
    <xf numFmtId="0" fontId="35" fillId="2" borderId="42" xfId="0" applyFont="1" applyFill="1" applyBorder="1" applyAlignment="1">
      <alignment horizontal="right" vertical="center" wrapText="1"/>
    </xf>
    <xf numFmtId="0" fontId="1" fillId="2" borderId="9" xfId="0" applyFont="1" applyFill="1" applyBorder="1" applyAlignment="1">
      <alignment horizontal="right" vertical="center" wrapText="1"/>
    </xf>
    <xf numFmtId="0" fontId="1" fillId="2" borderId="42" xfId="0" applyFont="1" applyFill="1" applyBorder="1" applyAlignment="1">
      <alignment horizontal="right" vertical="center" wrapText="1"/>
    </xf>
    <xf numFmtId="0" fontId="5" fillId="0" borderId="0" xfId="0" applyFont="1" applyAlignment="1">
      <alignment vertical="center"/>
    </xf>
    <xf numFmtId="0" fontId="12" fillId="0" borderId="0" xfId="0" applyFont="1" applyAlignment="1">
      <alignment vertical="center"/>
    </xf>
    <xf numFmtId="164" fontId="8" fillId="0" borderId="0" xfId="0" applyNumberFormat="1" applyFont="1" applyAlignment="1">
      <alignment vertical="center" wrapText="1"/>
    </xf>
    <xf numFmtId="165" fontId="12" fillId="0" borderId="0" xfId="0" applyNumberFormat="1" applyFont="1" applyAlignment="1">
      <alignment vertical="center"/>
    </xf>
    <xf numFmtId="0" fontId="3" fillId="0" borderId="0" xfId="0" applyFont="1" applyAlignment="1">
      <alignment vertical="center"/>
    </xf>
    <xf numFmtId="0" fontId="4" fillId="0" borderId="0" xfId="0" applyFont="1" applyAlignment="1">
      <alignment vertical="center"/>
    </xf>
    <xf numFmtId="164" fontId="7" fillId="0" borderId="1" xfId="0" applyNumberFormat="1" applyFont="1" applyBorder="1" applyAlignment="1">
      <alignment vertical="center" wrapText="1"/>
    </xf>
    <xf numFmtId="164" fontId="7" fillId="0" borderId="28" xfId="0" applyNumberFormat="1" applyFont="1" applyBorder="1" applyAlignment="1">
      <alignment vertical="center" wrapText="1"/>
    </xf>
    <xf numFmtId="9" fontId="12" fillId="0" borderId="74" xfId="2" applyFont="1" applyBorder="1" applyAlignment="1">
      <alignment horizontal="center" vertical="center" wrapText="1"/>
    </xf>
    <xf numFmtId="49" fontId="13" fillId="0" borderId="90" xfId="0" applyNumberFormat="1" applyFont="1" applyBorder="1" applyAlignment="1">
      <alignment horizontal="center" vertical="center" wrapText="1"/>
    </xf>
    <xf numFmtId="0" fontId="13" fillId="0" borderId="91" xfId="0" applyFont="1" applyBorder="1" applyAlignment="1">
      <alignment horizontal="right" wrapText="1"/>
    </xf>
    <xf numFmtId="0" fontId="13" fillId="0" borderId="92" xfId="0" applyFont="1" applyBorder="1" applyAlignment="1">
      <alignment horizontal="right" wrapText="1"/>
    </xf>
    <xf numFmtId="49" fontId="13" fillId="0" borderId="93" xfId="0" applyNumberFormat="1" applyFont="1" applyBorder="1" applyAlignment="1">
      <alignment horizontal="center" vertical="center" wrapText="1"/>
    </xf>
    <xf numFmtId="0" fontId="13" fillId="0" borderId="94" xfId="0" applyFont="1" applyBorder="1" applyAlignment="1">
      <alignment horizontal="right" wrapText="1"/>
    </xf>
    <xf numFmtId="0" fontId="13" fillId="0" borderId="95" xfId="0" applyFont="1" applyBorder="1" applyAlignment="1">
      <alignment horizontal="right" wrapText="1"/>
    </xf>
    <xf numFmtId="49" fontId="13" fillId="0" borderId="96" xfId="0" applyNumberFormat="1" applyFont="1" applyBorder="1" applyAlignment="1">
      <alignment horizontal="center" vertical="center" wrapText="1"/>
    </xf>
    <xf numFmtId="164" fontId="13" fillId="0" borderId="97" xfId="0" applyNumberFormat="1" applyFont="1" applyBorder="1" applyAlignment="1">
      <alignment horizontal="right" wrapText="1"/>
    </xf>
    <xf numFmtId="164" fontId="13" fillId="0" borderId="98" xfId="0" applyNumberFormat="1" applyFont="1" applyBorder="1" applyAlignment="1">
      <alignment horizontal="right" wrapText="1"/>
    </xf>
    <xf numFmtId="49" fontId="13" fillId="0" borderId="99" xfId="0" applyNumberFormat="1" applyFont="1" applyBorder="1" applyAlignment="1">
      <alignment horizontal="center" vertical="center" wrapText="1"/>
    </xf>
    <xf numFmtId="164" fontId="13" fillId="0" borderId="100" xfId="0" applyNumberFormat="1" applyFont="1" applyBorder="1" applyAlignment="1">
      <alignment horizontal="right" wrapText="1"/>
    </xf>
    <xf numFmtId="164" fontId="13" fillId="0" borderId="100" xfId="0" applyNumberFormat="1" applyFont="1" applyBorder="1"/>
    <xf numFmtId="164" fontId="13" fillId="0" borderId="101" xfId="0" applyNumberFormat="1" applyFont="1" applyBorder="1"/>
    <xf numFmtId="164" fontId="13" fillId="0" borderId="97" xfId="0" applyNumberFormat="1" applyFont="1" applyBorder="1"/>
    <xf numFmtId="164" fontId="13" fillId="0" borderId="98" xfId="0" applyNumberFormat="1" applyFont="1" applyBorder="1"/>
    <xf numFmtId="164" fontId="13" fillId="0" borderId="101" xfId="0" applyNumberFormat="1" applyFont="1" applyBorder="1" applyAlignment="1">
      <alignment horizontal="right" wrapText="1"/>
    </xf>
    <xf numFmtId="0" fontId="12" fillId="0" borderId="102" xfId="0" applyFont="1" applyBorder="1" applyAlignment="1">
      <alignment vertical="center" wrapText="1"/>
    </xf>
    <xf numFmtId="0" fontId="12" fillId="0" borderId="103" xfId="0" applyFont="1" applyBorder="1" applyAlignment="1">
      <alignment vertical="center" wrapText="1"/>
    </xf>
    <xf numFmtId="49" fontId="26" fillId="5" borderId="96" xfId="0" applyNumberFormat="1" applyFont="1" applyFill="1" applyBorder="1" applyAlignment="1">
      <alignment horizontal="center" vertical="center"/>
    </xf>
    <xf numFmtId="0" fontId="13" fillId="2" borderId="104" xfId="0" applyFont="1" applyFill="1" applyBorder="1" applyAlignment="1">
      <alignment horizontal="right" wrapText="1"/>
    </xf>
    <xf numFmtId="0" fontId="13" fillId="2" borderId="105" xfId="0" applyFont="1" applyFill="1" applyBorder="1" applyAlignment="1">
      <alignment horizontal="right" wrapText="1"/>
    </xf>
    <xf numFmtId="164" fontId="13" fillId="0" borderId="106" xfId="0" applyNumberFormat="1" applyFont="1" applyBorder="1" applyAlignment="1">
      <alignment horizontal="right" wrapText="1"/>
    </xf>
    <xf numFmtId="164" fontId="13" fillId="0" borderId="89" xfId="0" applyNumberFormat="1" applyFont="1" applyBorder="1" applyAlignment="1">
      <alignment horizontal="right" wrapText="1"/>
    </xf>
    <xf numFmtId="164" fontId="13" fillId="0" borderId="89" xfId="0" applyNumberFormat="1" applyFont="1" applyBorder="1"/>
    <xf numFmtId="164" fontId="33" fillId="0" borderId="106" xfId="0" applyNumberFormat="1" applyFont="1" applyBorder="1" applyAlignment="1">
      <alignment horizontal="right" wrapText="1"/>
    </xf>
    <xf numFmtId="49" fontId="13" fillId="0" borderId="92" xfId="0" applyNumberFormat="1" applyFont="1" applyBorder="1" applyAlignment="1">
      <alignment horizontal="center" vertical="center" wrapText="1"/>
    </xf>
    <xf numFmtId="49" fontId="13" fillId="0" borderId="95" xfId="0" applyNumberFormat="1" applyFont="1" applyBorder="1" applyAlignment="1">
      <alignment horizontal="center" vertical="center" wrapText="1"/>
    </xf>
    <xf numFmtId="49" fontId="13" fillId="0" borderId="98" xfId="0" applyNumberFormat="1" applyFont="1" applyBorder="1" applyAlignment="1">
      <alignment horizontal="center" vertical="center" wrapText="1"/>
    </xf>
    <xf numFmtId="49" fontId="13" fillId="5" borderId="101" xfId="0" applyNumberFormat="1" applyFont="1" applyFill="1" applyBorder="1" applyAlignment="1">
      <alignment horizontal="center" vertical="center" wrapText="1"/>
    </xf>
    <xf numFmtId="49" fontId="13" fillId="5" borderId="98" xfId="0" applyNumberFormat="1" applyFont="1" applyFill="1" applyBorder="1" applyAlignment="1">
      <alignment horizontal="center" vertical="center" wrapText="1"/>
    </xf>
    <xf numFmtId="49" fontId="13" fillId="0" borderId="101" xfId="0" applyNumberFormat="1" applyFont="1" applyBorder="1" applyAlignment="1">
      <alignment horizontal="center" vertical="center" wrapText="1"/>
    </xf>
    <xf numFmtId="164" fontId="13" fillId="0" borderId="75" xfId="0" applyNumberFormat="1" applyFont="1" applyBorder="1" applyAlignment="1">
      <alignment horizontal="right" wrapText="1"/>
    </xf>
    <xf numFmtId="164" fontId="13" fillId="0" borderId="107" xfId="0" applyNumberFormat="1" applyFont="1" applyBorder="1" applyAlignment="1">
      <alignment horizontal="right" wrapText="1"/>
    </xf>
    <xf numFmtId="164" fontId="13" fillId="0" borderId="108" xfId="0" applyNumberFormat="1" applyFont="1" applyBorder="1" applyAlignment="1">
      <alignment horizontal="right" wrapText="1"/>
    </xf>
    <xf numFmtId="9" fontId="12" fillId="2" borderId="109" xfId="0" applyNumberFormat="1" applyFont="1" applyFill="1" applyBorder="1" applyAlignment="1">
      <alignment vertical="center" wrapText="1"/>
    </xf>
    <xf numFmtId="9" fontId="12" fillId="2" borderId="110" xfId="0" applyNumberFormat="1" applyFont="1" applyFill="1" applyBorder="1" applyAlignment="1">
      <alignment vertical="center" wrapText="1"/>
    </xf>
    <xf numFmtId="9" fontId="12" fillId="2" borderId="111" xfId="0" applyNumberFormat="1" applyFont="1" applyFill="1" applyBorder="1" applyAlignment="1">
      <alignment vertical="center" wrapText="1"/>
    </xf>
    <xf numFmtId="0" fontId="13" fillId="0" borderId="112" xfId="0" applyFont="1" applyBorder="1" applyAlignment="1">
      <alignment wrapText="1"/>
    </xf>
    <xf numFmtId="164" fontId="13" fillId="0" borderId="113" xfId="0" applyNumberFormat="1" applyFont="1" applyBorder="1" applyAlignment="1">
      <alignment horizontal="right" wrapText="1"/>
    </xf>
    <xf numFmtId="164" fontId="13" fillId="0" borderId="114" xfId="0" applyNumberFormat="1" applyFont="1" applyBorder="1" applyAlignment="1">
      <alignment horizontal="right" wrapText="1"/>
    </xf>
    <xf numFmtId="0" fontId="13" fillId="16" borderId="91" xfId="0" applyFont="1" applyFill="1" applyBorder="1" applyAlignment="1">
      <alignment horizontal="right" wrapText="1"/>
    </xf>
    <xf numFmtId="0" fontId="13" fillId="16" borderId="94" xfId="0" applyFont="1" applyFill="1" applyBorder="1" applyAlignment="1">
      <alignment horizontal="right" wrapText="1"/>
    </xf>
    <xf numFmtId="164" fontId="13" fillId="16" borderId="97" xfId="0" applyNumberFormat="1" applyFont="1" applyFill="1" applyBorder="1" applyAlignment="1">
      <alignment horizontal="right" wrapText="1"/>
    </xf>
    <xf numFmtId="164" fontId="13" fillId="16" borderId="100" xfId="0" applyNumberFormat="1" applyFont="1" applyFill="1" applyBorder="1" applyAlignment="1">
      <alignment horizontal="right" wrapText="1"/>
    </xf>
    <xf numFmtId="164" fontId="13" fillId="16" borderId="100" xfId="0" applyNumberFormat="1" applyFont="1" applyFill="1" applyBorder="1"/>
    <xf numFmtId="0" fontId="2" fillId="0" borderId="75" xfId="0" applyFont="1" applyBorder="1" applyAlignment="1">
      <alignment horizontal="center" vertical="center" wrapText="1"/>
    </xf>
    <xf numFmtId="0" fontId="4" fillId="0" borderId="75" xfId="0" applyFont="1" applyBorder="1" applyAlignment="1">
      <alignment horizontal="center" vertical="center" wrapText="1"/>
    </xf>
    <xf numFmtId="0" fontId="36" fillId="0" borderId="75" xfId="0" applyFont="1" applyBorder="1" applyAlignment="1">
      <alignment horizontal="center" vertical="center"/>
    </xf>
    <xf numFmtId="0" fontId="22" fillId="10" borderId="87" xfId="0" applyFont="1" applyFill="1" applyBorder="1" applyAlignment="1">
      <alignment horizontal="center" vertical="center" wrapText="1"/>
    </xf>
    <xf numFmtId="0" fontId="22" fillId="10" borderId="86" xfId="0" applyFont="1" applyFill="1" applyBorder="1" applyAlignment="1">
      <alignment horizontal="center" vertical="center" wrapText="1"/>
    </xf>
    <xf numFmtId="0" fontId="11" fillId="4" borderId="85" xfId="0" applyFont="1" applyFill="1" applyBorder="1" applyAlignment="1">
      <alignment horizontal="center" vertical="center" wrapText="1"/>
    </xf>
    <xf numFmtId="0" fontId="11" fillId="4" borderId="64" xfId="0" applyFont="1" applyFill="1" applyBorder="1" applyAlignment="1">
      <alignment horizontal="center" vertical="center" wrapText="1"/>
    </xf>
    <xf numFmtId="0" fontId="11" fillId="9" borderId="85" xfId="0" applyFont="1" applyFill="1" applyBorder="1" applyAlignment="1">
      <alignment horizontal="center" vertical="center" wrapText="1"/>
    </xf>
    <xf numFmtId="0" fontId="11" fillId="9" borderId="64" xfId="0" applyFont="1" applyFill="1" applyBorder="1" applyAlignment="1">
      <alignment horizontal="center" vertical="center" wrapText="1"/>
    </xf>
    <xf numFmtId="0" fontId="11" fillId="6" borderId="85" xfId="0" applyFont="1" applyFill="1" applyBorder="1" applyAlignment="1">
      <alignment horizontal="center" vertical="center" wrapText="1"/>
    </xf>
    <xf numFmtId="0" fontId="11" fillId="6" borderId="64" xfId="0" applyFont="1" applyFill="1" applyBorder="1" applyAlignment="1">
      <alignment horizontal="center" vertical="center" wrapText="1"/>
    </xf>
    <xf numFmtId="0" fontId="17" fillId="11" borderId="84" xfId="0" applyFont="1" applyFill="1" applyBorder="1" applyAlignment="1">
      <alignment horizontal="center" vertical="center"/>
    </xf>
    <xf numFmtId="0" fontId="17" fillId="11" borderId="83" xfId="0" applyFont="1" applyFill="1" applyBorder="1" applyAlignment="1">
      <alignment horizontal="center" vertical="center"/>
    </xf>
    <xf numFmtId="0" fontId="29" fillId="7" borderId="8" xfId="0" applyFont="1" applyFill="1" applyBorder="1" applyAlignment="1">
      <alignment horizontal="right" vertical="center" wrapText="1"/>
    </xf>
    <xf numFmtId="0" fontId="5" fillId="0" borderId="9" xfId="0" applyFont="1" applyBorder="1" applyAlignment="1">
      <alignment vertical="center"/>
    </xf>
    <xf numFmtId="0" fontId="29" fillId="8" borderId="46" xfId="0" applyFont="1" applyFill="1" applyBorder="1" applyAlignment="1">
      <alignment horizontal="right" vertical="center" wrapText="1"/>
    </xf>
    <xf numFmtId="0" fontId="5" fillId="0" borderId="47" xfId="0" applyFont="1" applyBorder="1" applyAlignment="1">
      <alignment vertical="center"/>
    </xf>
    <xf numFmtId="0" fontId="0" fillId="2" borderId="12" xfId="0" applyFill="1" applyBorder="1" applyAlignment="1">
      <alignment horizontal="right" vertical="center" wrapText="1"/>
    </xf>
    <xf numFmtId="0" fontId="5" fillId="0" borderId="13" xfId="0" applyFont="1" applyBorder="1" applyAlignment="1">
      <alignment vertical="center"/>
    </xf>
    <xf numFmtId="0" fontId="11" fillId="3" borderId="1" xfId="0" applyFont="1" applyFill="1" applyBorder="1" applyAlignment="1">
      <alignment horizontal="right" vertical="center" wrapText="1"/>
    </xf>
    <xf numFmtId="0" fontId="5" fillId="0" borderId="16" xfId="0" applyFont="1" applyBorder="1" applyAlignment="1">
      <alignment vertical="center"/>
    </xf>
    <xf numFmtId="0" fontId="11" fillId="4" borderId="1" xfId="0" applyFont="1" applyFill="1" applyBorder="1" applyAlignment="1">
      <alignment horizontal="right" vertical="center" wrapText="1"/>
    </xf>
    <xf numFmtId="0" fontId="5" fillId="0" borderId="27" xfId="0" applyFont="1" applyBorder="1" applyAlignment="1">
      <alignment vertical="center"/>
    </xf>
    <xf numFmtId="0" fontId="11" fillId="0" borderId="28" xfId="0" applyFont="1" applyBorder="1" applyAlignment="1">
      <alignment horizontal="center" vertical="center" wrapText="1"/>
    </xf>
    <xf numFmtId="0" fontId="5" fillId="0" borderId="29" xfId="0" applyFont="1" applyBorder="1" applyAlignment="1">
      <alignment horizontal="center" vertical="center"/>
    </xf>
    <xf numFmtId="0" fontId="13" fillId="2" borderId="4" xfId="0" applyFont="1" applyFill="1" applyBorder="1" applyAlignment="1">
      <alignment horizontal="right" vertical="center" wrapText="1"/>
    </xf>
    <xf numFmtId="0" fontId="5" fillId="0" borderId="5" xfId="0" applyFont="1" applyBorder="1" applyAlignment="1">
      <alignment vertical="center"/>
    </xf>
    <xf numFmtId="0" fontId="13" fillId="2" borderId="23" xfId="0" applyFont="1" applyFill="1" applyBorder="1" applyAlignment="1">
      <alignment horizontal="right" vertical="center" wrapText="1"/>
    </xf>
    <xf numFmtId="0" fontId="5" fillId="0" borderId="24" xfId="0" applyFont="1" applyBorder="1" applyAlignment="1">
      <alignment vertical="center"/>
    </xf>
    <xf numFmtId="0" fontId="13" fillId="2" borderId="38" xfId="0" applyFont="1" applyFill="1" applyBorder="1" applyAlignment="1">
      <alignment horizontal="right" vertical="center" wrapText="1"/>
    </xf>
    <xf numFmtId="0" fontId="5" fillId="0" borderId="39" xfId="0" applyFont="1" applyBorder="1" applyAlignment="1">
      <alignment vertical="center"/>
    </xf>
    <xf numFmtId="0" fontId="12" fillId="2" borderId="8" xfId="0" applyFont="1" applyFill="1" applyBorder="1" applyAlignment="1">
      <alignment vertical="center"/>
    </xf>
    <xf numFmtId="0" fontId="12" fillId="2" borderId="12" xfId="0" applyFont="1" applyFill="1" applyBorder="1" applyAlignment="1">
      <alignment vertical="center"/>
    </xf>
    <xf numFmtId="0" fontId="29" fillId="6" borderId="4" xfId="0" applyFont="1" applyFill="1" applyBorder="1" applyAlignment="1">
      <alignment horizontal="right" vertical="center" wrapText="1"/>
    </xf>
    <xf numFmtId="0" fontId="12" fillId="0" borderId="1"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0" fillId="2" borderId="8" xfId="0" applyFill="1" applyBorder="1" applyAlignment="1">
      <alignment horizontal="right" vertical="center" wrapText="1"/>
    </xf>
    <xf numFmtId="0" fontId="9" fillId="0" borderId="1" xfId="0" applyFont="1" applyBorder="1" applyAlignment="1">
      <alignment horizontal="right" vertical="center" wrapText="1"/>
    </xf>
    <xf numFmtId="0" fontId="10" fillId="0" borderId="19" xfId="0" applyFont="1" applyBorder="1" applyAlignment="1">
      <alignment horizontal="center" vertical="center" wrapText="1"/>
    </xf>
    <xf numFmtId="0" fontId="5" fillId="0" borderId="20" xfId="0" applyFont="1" applyBorder="1" applyAlignment="1">
      <alignment horizontal="center" vertical="center"/>
    </xf>
    <xf numFmtId="0" fontId="0" fillId="2" borderId="23" xfId="0" applyFill="1" applyBorder="1" applyAlignment="1">
      <alignment horizontal="right" vertical="center" wrapText="1"/>
    </xf>
    <xf numFmtId="0" fontId="0" fillId="2" borderId="9" xfId="0" applyFill="1" applyBorder="1" applyAlignment="1">
      <alignment horizontal="right" vertical="center" wrapText="1"/>
    </xf>
    <xf numFmtId="0" fontId="6" fillId="0" borderId="32" xfId="0" applyFont="1" applyBorder="1" applyAlignment="1">
      <alignment horizontal="center" vertical="center" wrapText="1"/>
    </xf>
    <xf numFmtId="0" fontId="5" fillId="0" borderId="33" xfId="0" applyFont="1" applyBorder="1" applyAlignment="1">
      <alignment horizontal="center" vertical="center"/>
    </xf>
    <xf numFmtId="0" fontId="27" fillId="0" borderId="1" xfId="0" applyFont="1" applyBorder="1" applyAlignment="1">
      <alignment horizontal="center" vertical="center"/>
    </xf>
    <xf numFmtId="0" fontId="28" fillId="0" borderId="2" xfId="0" applyFont="1" applyBorder="1" applyAlignment="1">
      <alignment vertical="center"/>
    </xf>
    <xf numFmtId="0" fontId="28" fillId="0" borderId="3" xfId="0" applyFont="1" applyBorder="1" applyAlignment="1">
      <alignment vertical="center"/>
    </xf>
    <xf numFmtId="0" fontId="6" fillId="2" borderId="4" xfId="0" applyFont="1" applyFill="1" applyBorder="1" applyAlignment="1">
      <alignment horizontal="center" vertical="center" wrapText="1"/>
    </xf>
    <xf numFmtId="0" fontId="5" fillId="0" borderId="5" xfId="0" applyFont="1" applyBorder="1" applyAlignment="1">
      <alignment horizontal="center" vertical="center"/>
    </xf>
    <xf numFmtId="0" fontId="4" fillId="2" borderId="8" xfId="0" applyFont="1" applyFill="1" applyBorder="1" applyAlignment="1">
      <alignment horizontal="right" vertical="center" wrapText="1"/>
    </xf>
    <xf numFmtId="0" fontId="19" fillId="0" borderId="59" xfId="0" applyFont="1" applyBorder="1" applyAlignment="1">
      <alignment horizontal="center" vertical="center" wrapText="1"/>
    </xf>
    <xf numFmtId="0" fontId="5" fillId="0" borderId="61" xfId="0" applyFont="1" applyBorder="1" applyAlignment="1">
      <alignment vertical="center"/>
    </xf>
    <xf numFmtId="0" fontId="11" fillId="9" borderId="1" xfId="0" applyFont="1" applyFill="1" applyBorder="1" applyAlignment="1">
      <alignment horizontal="right" vertical="center" wrapText="1"/>
    </xf>
    <xf numFmtId="164" fontId="11" fillId="0" borderId="2" xfId="0" applyNumberFormat="1" applyFont="1" applyBorder="1" applyAlignment="1">
      <alignment horizontal="left" vertical="center" wrapText="1"/>
    </xf>
    <xf numFmtId="0" fontId="20" fillId="0" borderId="19" xfId="0" applyFont="1" applyBorder="1" applyAlignment="1">
      <alignment horizontal="right" vertical="center" wrapText="1"/>
    </xf>
    <xf numFmtId="0" fontId="5" fillId="0" borderId="51" xfId="0" applyFont="1" applyBorder="1" applyAlignment="1">
      <alignment vertical="center"/>
    </xf>
    <xf numFmtId="0" fontId="5" fillId="0" borderId="52" xfId="0" applyFont="1" applyBorder="1" applyAlignment="1">
      <alignment vertical="center"/>
    </xf>
    <xf numFmtId="164" fontId="13" fillId="0" borderId="1" xfId="0" applyNumberFormat="1" applyFont="1" applyBorder="1" applyAlignment="1">
      <alignment horizontal="center" vertical="center" wrapText="1"/>
    </xf>
    <xf numFmtId="164" fontId="13" fillId="0" borderId="3" xfId="0" applyNumberFormat="1" applyFont="1" applyBorder="1" applyAlignment="1">
      <alignment horizontal="center" vertical="center" wrapText="1"/>
    </xf>
    <xf numFmtId="0" fontId="19" fillId="0" borderId="61" xfId="0" applyFont="1" applyBorder="1" applyAlignment="1">
      <alignment horizontal="center" vertical="center" wrapText="1"/>
    </xf>
    <xf numFmtId="164" fontId="2" fillId="2" borderId="43" xfId="0" applyNumberFormat="1" applyFont="1" applyFill="1" applyBorder="1" applyAlignment="1">
      <alignment horizontal="center" vertical="center" wrapText="1"/>
    </xf>
    <xf numFmtId="0" fontId="5" fillId="0" borderId="57" xfId="0" applyFont="1" applyBorder="1" applyAlignment="1">
      <alignment vertical="center"/>
    </xf>
    <xf numFmtId="164" fontId="12" fillId="2" borderId="43" xfId="0" applyNumberFormat="1" applyFont="1" applyFill="1" applyBorder="1" applyAlignment="1">
      <alignment horizontal="center" vertical="center" wrapText="1"/>
    </xf>
    <xf numFmtId="3" fontId="30" fillId="0" borderId="28" xfId="0" applyNumberFormat="1" applyFont="1" applyBorder="1" applyAlignment="1">
      <alignment horizontal="right" vertical="center" wrapText="1"/>
    </xf>
    <xf numFmtId="0" fontId="5" fillId="0" borderId="48" xfId="0" applyFont="1" applyBorder="1" applyAlignment="1">
      <alignment horizontal="right" vertical="center"/>
    </xf>
    <xf numFmtId="0" fontId="5" fillId="0" borderId="49" xfId="0" applyFont="1" applyBorder="1" applyAlignment="1">
      <alignment horizontal="right" vertical="center"/>
    </xf>
    <xf numFmtId="0" fontId="5" fillId="0" borderId="19" xfId="0" applyFont="1" applyBorder="1" applyAlignment="1">
      <alignment horizontal="right" vertical="center"/>
    </xf>
    <xf numFmtId="0" fontId="5" fillId="0" borderId="51" xfId="0" applyFont="1" applyBorder="1" applyAlignment="1">
      <alignment horizontal="right" vertical="center"/>
    </xf>
    <xf numFmtId="0" fontId="5" fillId="0" borderId="52" xfId="0" applyFont="1" applyBorder="1" applyAlignment="1">
      <alignment horizontal="right" vertical="center"/>
    </xf>
    <xf numFmtId="0" fontId="30" fillId="0" borderId="1" xfId="0" applyFont="1" applyBorder="1" applyAlignment="1">
      <alignment horizontal="right" vertical="center" wrapText="1"/>
    </xf>
    <xf numFmtId="0" fontId="5" fillId="0" borderId="16" xfId="0" applyFont="1" applyBorder="1" applyAlignment="1">
      <alignment horizontal="right" vertical="center"/>
    </xf>
    <xf numFmtId="0" fontId="7" fillId="0" borderId="53" xfId="0" applyFont="1" applyBorder="1" applyAlignment="1">
      <alignment horizontal="center" vertical="center" wrapText="1"/>
    </xf>
    <xf numFmtId="0" fontId="5" fillId="0" borderId="49" xfId="0" applyFont="1" applyBorder="1" applyAlignment="1">
      <alignment vertical="center"/>
    </xf>
    <xf numFmtId="0" fontId="2" fillId="2" borderId="55" xfId="0" applyFont="1" applyFill="1" applyBorder="1" applyAlignment="1">
      <alignment horizontal="center" vertical="center" wrapText="1"/>
    </xf>
    <xf numFmtId="0" fontId="5" fillId="0" borderId="56" xfId="0" applyFont="1" applyBorder="1" applyAlignment="1">
      <alignment vertical="center"/>
    </xf>
    <xf numFmtId="164" fontId="12" fillId="2" borderId="45" xfId="0" applyNumberFormat="1" applyFont="1" applyFill="1" applyBorder="1" applyAlignment="1">
      <alignment horizontal="center" vertical="center" wrapText="1"/>
    </xf>
    <xf numFmtId="0" fontId="5" fillId="0" borderId="58" xfId="0" applyFont="1" applyBorder="1" applyAlignment="1">
      <alignment vertical="center"/>
    </xf>
    <xf numFmtId="0" fontId="30" fillId="0" borderId="54" xfId="0" applyFont="1" applyBorder="1" applyAlignment="1">
      <alignment horizontal="right" vertical="center" wrapText="1"/>
    </xf>
    <xf numFmtId="0" fontId="5" fillId="0" borderId="20" xfId="0" applyFont="1" applyBorder="1" applyAlignment="1">
      <alignment horizontal="right" vertical="center"/>
    </xf>
    <xf numFmtId="0" fontId="12" fillId="0" borderId="0" xfId="0" applyFont="1" applyAlignment="1">
      <alignment horizontal="center" vertical="center"/>
    </xf>
    <xf numFmtId="0" fontId="0" fillId="0" borderId="0" xfId="0" applyAlignment="1">
      <alignment vertical="center"/>
    </xf>
    <xf numFmtId="49" fontId="13" fillId="0" borderId="99" xfId="0" applyNumberFormat="1" applyFont="1" applyBorder="1" applyAlignment="1">
      <alignment horizontal="center" vertical="center" wrapText="1"/>
    </xf>
    <xf numFmtId="49" fontId="13" fillId="0" borderId="101" xfId="0" applyNumberFormat="1" applyFont="1" applyBorder="1" applyAlignment="1">
      <alignment horizontal="center" vertical="center" wrapText="1"/>
    </xf>
    <xf numFmtId="167" fontId="12" fillId="0" borderId="0" xfId="0" applyNumberFormat="1" applyFont="1" applyAlignment="1">
      <alignment horizontal="left" vertical="center"/>
    </xf>
    <xf numFmtId="0" fontId="17" fillId="0" borderId="0" xfId="0" applyFont="1" applyAlignment="1">
      <alignment vertical="center"/>
    </xf>
    <xf numFmtId="167" fontId="12" fillId="0" borderId="0" xfId="0" applyNumberFormat="1" applyFont="1" applyAlignment="1">
      <alignment horizontal="center" vertical="center"/>
    </xf>
    <xf numFmtId="0" fontId="17" fillId="0" borderId="74" xfId="0" applyFont="1" applyBorder="1" applyAlignment="1">
      <alignment horizontal="center" vertical="center"/>
    </xf>
    <xf numFmtId="0" fontId="5" fillId="0" borderId="74" xfId="0" applyFont="1" applyBorder="1" applyAlignment="1">
      <alignment vertical="center"/>
    </xf>
    <xf numFmtId="164" fontId="12" fillId="0" borderId="0" xfId="0" applyNumberFormat="1" applyFont="1" applyBorder="1" applyAlignment="1">
      <alignment vertical="center"/>
    </xf>
    <xf numFmtId="0" fontId="24" fillId="0" borderId="72" xfId="0" applyFont="1" applyBorder="1" applyAlignment="1">
      <alignment horizontal="center" vertical="center"/>
    </xf>
    <xf numFmtId="164" fontId="24" fillId="0" borderId="0" xfId="0" applyNumberFormat="1" applyFont="1" applyBorder="1" applyAlignment="1">
      <alignment horizontal="center" vertical="center"/>
    </xf>
    <xf numFmtId="164" fontId="24" fillId="0" borderId="72" xfId="0" applyNumberFormat="1" applyFont="1" applyBorder="1" applyAlignment="1">
      <alignment horizontal="center" vertical="center"/>
    </xf>
    <xf numFmtId="0" fontId="24" fillId="0" borderId="0" xfId="0" applyFont="1" applyBorder="1" applyAlignment="1">
      <alignment horizontal="center" vertical="center"/>
    </xf>
    <xf numFmtId="0" fontId="24" fillId="0" borderId="74" xfId="0" applyFont="1" applyBorder="1" applyAlignment="1">
      <alignment horizontal="center" vertical="center"/>
    </xf>
    <xf numFmtId="0" fontId="0" fillId="0" borderId="74" xfId="0" applyBorder="1" applyAlignment="1">
      <alignment vertical="center"/>
    </xf>
    <xf numFmtId="0" fontId="17" fillId="0" borderId="84" xfId="0" applyFont="1" applyBorder="1" applyAlignment="1">
      <alignment horizontal="center" vertical="center"/>
    </xf>
    <xf numFmtId="0" fontId="5" fillId="0" borderId="115" xfId="0" applyFont="1" applyBorder="1" applyAlignment="1">
      <alignment vertical="center"/>
    </xf>
    <xf numFmtId="0" fontId="5" fillId="0" borderId="116" xfId="0" applyFont="1" applyBorder="1" applyAlignment="1">
      <alignment vertical="center"/>
    </xf>
    <xf numFmtId="164" fontId="12" fillId="0" borderId="117" xfId="0" applyNumberFormat="1" applyFont="1" applyBorder="1" applyAlignment="1">
      <alignment vertical="center"/>
    </xf>
    <xf numFmtId="0" fontId="12" fillId="0" borderId="118" xfId="0" applyFont="1" applyBorder="1" applyAlignment="1">
      <alignment vertical="center"/>
    </xf>
    <xf numFmtId="0" fontId="12" fillId="0" borderId="119" xfId="0" applyFont="1" applyBorder="1" applyAlignment="1">
      <alignment vertical="center"/>
    </xf>
    <xf numFmtId="164" fontId="12" fillId="0" borderId="120" xfId="0" applyNumberFormat="1" applyFont="1" applyBorder="1" applyAlignment="1">
      <alignment vertical="center"/>
    </xf>
    <xf numFmtId="0" fontId="12" fillId="0" borderId="121" xfId="0" applyFont="1" applyBorder="1" applyAlignment="1">
      <alignment vertical="center"/>
    </xf>
    <xf numFmtId="164" fontId="8" fillId="0" borderId="120" xfId="0" applyNumberFormat="1" applyFont="1" applyBorder="1" applyAlignment="1">
      <alignment vertical="center" wrapText="1"/>
    </xf>
    <xf numFmtId="0" fontId="17" fillId="0" borderId="1" xfId="0" applyFont="1" applyBorder="1" applyAlignment="1">
      <alignment horizontal="center" vertical="center"/>
    </xf>
    <xf numFmtId="0" fontId="7" fillId="0" borderId="123" xfId="0" applyFont="1" applyBorder="1" applyAlignment="1">
      <alignment horizontal="center" vertical="center"/>
    </xf>
    <xf numFmtId="0" fontId="7" fillId="0" borderId="124" xfId="0" applyFont="1" applyBorder="1" applyAlignment="1">
      <alignment horizontal="center" vertical="center"/>
    </xf>
    <xf numFmtId="164" fontId="12" fillId="2" borderId="65" xfId="0" applyNumberFormat="1" applyFont="1" applyFill="1" applyBorder="1" applyAlignment="1">
      <alignment horizontal="center" vertical="center"/>
    </xf>
    <xf numFmtId="164" fontId="12" fillId="2" borderId="67" xfId="0" applyNumberFormat="1" applyFont="1" applyFill="1" applyBorder="1" applyAlignment="1">
      <alignment horizontal="center" vertical="center"/>
    </xf>
    <xf numFmtId="164" fontId="12" fillId="2" borderId="70" xfId="0" applyNumberFormat="1" applyFont="1" applyFill="1" applyBorder="1" applyAlignment="1">
      <alignment horizontal="center" vertical="center"/>
    </xf>
    <xf numFmtId="0" fontId="30" fillId="2" borderId="73" xfId="0" applyFont="1" applyFill="1" applyBorder="1" applyAlignment="1">
      <alignment horizontal="right" vertical="center"/>
    </xf>
    <xf numFmtId="0" fontId="30" fillId="2" borderId="67" xfId="0" applyFont="1" applyFill="1" applyBorder="1" applyAlignment="1">
      <alignment horizontal="right" vertical="center"/>
    </xf>
    <xf numFmtId="0" fontId="17" fillId="2" borderId="69" xfId="0" applyFont="1" applyFill="1" applyBorder="1" applyAlignment="1">
      <alignment horizontal="right" vertical="center"/>
    </xf>
    <xf numFmtId="165" fontId="4" fillId="0" borderId="118" xfId="0" applyNumberFormat="1" applyFont="1" applyBorder="1" applyAlignment="1">
      <alignment vertical="center" wrapText="1"/>
    </xf>
    <xf numFmtId="165" fontId="12" fillId="0" borderId="118" xfId="0" applyNumberFormat="1" applyFont="1" applyBorder="1" applyAlignment="1">
      <alignment vertical="center"/>
    </xf>
    <xf numFmtId="165" fontId="30" fillId="0" borderId="121" xfId="0" applyNumberFormat="1" applyFont="1" applyBorder="1" applyAlignment="1">
      <alignment vertical="center"/>
    </xf>
    <xf numFmtId="0" fontId="30" fillId="0" borderId="122" xfId="0" applyFont="1" applyBorder="1" applyAlignment="1">
      <alignment vertical="center"/>
    </xf>
  </cellXfs>
  <cellStyles count="3">
    <cellStyle name="Currency" xfId="1" builtinId="4"/>
    <cellStyle name="Normal" xfId="0" builtinId="0"/>
    <cellStyle name="Percent" xfId="2" builtinId="5"/>
  </cellStyles>
  <dxfs count="6">
    <dxf>
      <font>
        <b/>
        <color rgb="FF00FF00"/>
      </font>
      <fill>
        <patternFill patternType="none"/>
      </fill>
    </dxf>
    <dxf>
      <font>
        <b/>
        <color rgb="FFFF0000"/>
      </font>
      <fill>
        <patternFill patternType="none"/>
      </fill>
    </dxf>
    <dxf>
      <font>
        <b/>
        <color rgb="FF00FF00"/>
      </font>
      <fill>
        <patternFill patternType="none"/>
      </fill>
    </dxf>
    <dxf>
      <font>
        <b/>
        <color rgb="FFFF0000"/>
      </font>
      <fill>
        <patternFill patternType="none"/>
      </fill>
    </dxf>
    <dxf>
      <font>
        <b/>
        <color rgb="FF00FF00"/>
      </font>
      <fill>
        <patternFill patternType="none"/>
      </fill>
    </dxf>
    <dxf>
      <font>
        <b/>
        <color rgb="FFFF0000"/>
      </font>
      <fill>
        <patternFill patternType="none"/>
      </fill>
    </dxf>
  </dxfs>
  <tableStyles count="0" defaultTableStyle="TableStyleMedium2" defaultPivotStyle="PivotStyleLight16"/>
  <colors>
    <mruColors>
      <color rgb="FFEBE0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a:solidFill>
                  <a:srgbClr val="757575"/>
                </a:solidFill>
                <a:latin typeface="+mn-lt"/>
              </a:defRPr>
            </a:pPr>
            <a:r>
              <a:rPr lang="en-US" sz="1800" b="1">
                <a:solidFill>
                  <a:srgbClr val="757575"/>
                </a:solidFill>
                <a:latin typeface="+mn-lt"/>
              </a:rPr>
              <a:t>TOTAL MONTHLY INCOME</a:t>
            </a:r>
          </a:p>
        </c:rich>
      </c:tx>
      <c:overlay val="0"/>
    </c:title>
    <c:autoTitleDeleted val="0"/>
    <c:plotArea>
      <c:layout/>
      <c:barChart>
        <c:barDir val="col"/>
        <c:grouping val="stacked"/>
        <c:varyColors val="1"/>
        <c:ser>
          <c:idx val="0"/>
          <c:order val="0"/>
          <c:tx>
            <c:strRef>
              <c:f>'AGE 20 LIFE TIME PROJECTION'!$C$6</c:f>
              <c:strCache>
                <c:ptCount val="1"/>
                <c:pt idx="0">
                  <c:v>INCOME #1:</c:v>
                </c:pt>
              </c:strCache>
            </c:strRef>
          </c:tx>
          <c:spPr>
            <a:solidFill>
              <a:srgbClr val="4F81BD"/>
            </a:solidFill>
            <a:ln cmpd="sng">
              <a:solidFill>
                <a:srgbClr val="000000"/>
              </a:solidFill>
            </a:ln>
          </c:spPr>
          <c:invertIfNegative val="1"/>
          <c:cat>
            <c:numRef>
              <c:extLst>
                <c:ext xmlns:c15="http://schemas.microsoft.com/office/drawing/2012/chart" uri="{02D57815-91ED-43cb-92C2-25804820EDAC}">
                  <c15:fullRef>
                    <c15:sqref>'AGE 20 LIFE TIME PROJECTION'!$A$7:$A$77</c15:sqref>
                  </c15:fullRef>
                </c:ext>
              </c:extLst>
              <c:f>('AGE 20 LIFE TIME PROJECTION'!$A$7,'AGE 20 LIFE TIME PROJECTION'!$A$12,'AGE 20 LIFE TIME PROJECTION'!$A$17,'AGE 20 LIFE TIME PROJECTION'!$A$22,'AGE 20 LIFE TIME PROJECTION'!$A$27,'AGE 20 LIFE TIME PROJECTION'!$A$32,'AGE 20 LIFE TIME PROJECTION'!$A$37,'AGE 20 LIFE TIME PROJECTION'!$A$42,'AGE 20 LIFE TIME PROJECTION'!$A$47,'AGE 20 LIFE TIME PROJECTION'!$A$52,'AGE 20 LIFE TIME PROJECTION'!$A$57,'AGE 20 LIFE TIME PROJECTION'!$A$62,'AGE 20 LIFE TIME PROJECTION'!$A$67,'AGE 20 LIFE TIME PROJECTION'!$A$72,'AGE 20 LIFE TIME PROJECTION'!$A$77)</c:f>
              <c:numCache>
                <c:formatCode>General</c:formatCode>
                <c:ptCount val="15"/>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numCache>
            </c:numRef>
          </c:cat>
          <c:val>
            <c:numRef>
              <c:extLst>
                <c:ext xmlns:c15="http://schemas.microsoft.com/office/drawing/2012/chart" uri="{02D57815-91ED-43cb-92C2-25804820EDAC}">
                  <c15:fullRef>
                    <c15:sqref>'AGE 20 LIFE TIME PROJECTION'!$C$7:$C$77</c15:sqref>
                  </c15:fullRef>
                </c:ext>
              </c:extLst>
              <c:f>('AGE 20 LIFE TIME PROJECTION'!$C$7,'AGE 20 LIFE TIME PROJECTION'!$C$12,'AGE 20 LIFE TIME PROJECTION'!$C$17,'AGE 20 LIFE TIME PROJECTION'!$C$22,'AGE 20 LIFE TIME PROJECTION'!$C$27,'AGE 20 LIFE TIME PROJECTION'!$C$32,'AGE 20 LIFE TIME PROJECTION'!$C$37,'AGE 20 LIFE TIME PROJECTION'!$C$42,'AGE 20 LIFE TIME PROJECTION'!$C$47,'AGE 20 LIFE TIME PROJECTION'!$C$52,'AGE 20 LIFE TIME PROJECTION'!$C$57,'AGE 20 LIFE TIME PROJECTION'!$C$62,'AGE 20 LIFE TIME PROJECTION'!$C$67,'AGE 20 LIFE TIME PROJECTION'!$C$72,'AGE 20 LIFE TIME PROJECTION'!$C$77)</c:f>
              <c:numCache>
                <c:formatCode>"$"#,##0.00</c:formatCode>
                <c:ptCount val="15"/>
                <c:pt idx="0">
                  <c:v>3125</c:v>
                </c:pt>
                <c:pt idx="1">
                  <c:v>3125</c:v>
                </c:pt>
                <c:pt idx="2">
                  <c:v>3125</c:v>
                </c:pt>
                <c:pt idx="3">
                  <c:v>3125</c:v>
                </c:pt>
                <c:pt idx="4">
                  <c:v>3125</c:v>
                </c:pt>
                <c:pt idx="5">
                  <c:v>3125</c:v>
                </c:pt>
                <c:pt idx="6">
                  <c:v>3125</c:v>
                </c:pt>
                <c:pt idx="7">
                  <c:v>3125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E22-46CB-9EF7-82C41C060143}"/>
            </c:ext>
          </c:extLst>
        </c:ser>
        <c:ser>
          <c:idx val="1"/>
          <c:order val="1"/>
          <c:tx>
            <c:strRef>
              <c:f>'AGE 20 LIFE TIME PROJECTION'!$D$6</c:f>
              <c:strCache>
                <c:ptCount val="1"/>
                <c:pt idx="0">
                  <c:v>INCOME #2:</c:v>
                </c:pt>
              </c:strCache>
            </c:strRef>
          </c:tx>
          <c:spPr>
            <a:solidFill>
              <a:srgbClr val="C0504D"/>
            </a:solidFill>
            <a:ln cmpd="sng">
              <a:solidFill>
                <a:srgbClr val="000000"/>
              </a:solidFill>
            </a:ln>
          </c:spPr>
          <c:invertIfNegative val="1"/>
          <c:cat>
            <c:numRef>
              <c:extLst>
                <c:ext xmlns:c15="http://schemas.microsoft.com/office/drawing/2012/chart" uri="{02D57815-91ED-43cb-92C2-25804820EDAC}">
                  <c15:fullRef>
                    <c15:sqref>'AGE 20 LIFE TIME PROJECTION'!$A$7:$A$77</c15:sqref>
                  </c15:fullRef>
                </c:ext>
              </c:extLst>
              <c:f>('AGE 20 LIFE TIME PROJECTION'!$A$7,'AGE 20 LIFE TIME PROJECTION'!$A$12,'AGE 20 LIFE TIME PROJECTION'!$A$17,'AGE 20 LIFE TIME PROJECTION'!$A$22,'AGE 20 LIFE TIME PROJECTION'!$A$27,'AGE 20 LIFE TIME PROJECTION'!$A$32,'AGE 20 LIFE TIME PROJECTION'!$A$37,'AGE 20 LIFE TIME PROJECTION'!$A$42,'AGE 20 LIFE TIME PROJECTION'!$A$47,'AGE 20 LIFE TIME PROJECTION'!$A$52,'AGE 20 LIFE TIME PROJECTION'!$A$57,'AGE 20 LIFE TIME PROJECTION'!$A$62,'AGE 20 LIFE TIME PROJECTION'!$A$67,'AGE 20 LIFE TIME PROJECTION'!$A$72,'AGE 20 LIFE TIME PROJECTION'!$A$77)</c:f>
              <c:numCache>
                <c:formatCode>General</c:formatCode>
                <c:ptCount val="15"/>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numCache>
            </c:numRef>
          </c:cat>
          <c:val>
            <c:numRef>
              <c:extLst>
                <c:ext xmlns:c15="http://schemas.microsoft.com/office/drawing/2012/chart" uri="{02D57815-91ED-43cb-92C2-25804820EDAC}">
                  <c15:fullRef>
                    <c15:sqref>'AGE 20 LIFE TIME PROJECTION'!$D$7:$D$77</c15:sqref>
                  </c15:fullRef>
                </c:ext>
              </c:extLst>
              <c:f>('AGE 20 LIFE TIME PROJECTION'!$D$7,'AGE 20 LIFE TIME PROJECTION'!$D$12,'AGE 20 LIFE TIME PROJECTION'!$D$17,'AGE 20 LIFE TIME PROJECTION'!$D$22,'AGE 20 LIFE TIME PROJECTION'!$D$27,'AGE 20 LIFE TIME PROJECTION'!$D$32,'AGE 20 LIFE TIME PROJECTION'!$D$37,'AGE 20 LIFE TIME PROJECTION'!$D$42,'AGE 20 LIFE TIME PROJECTION'!$D$47,'AGE 20 LIFE TIME PROJECTION'!$D$52,'AGE 20 LIFE TIME PROJECTION'!$D$57,'AGE 20 LIFE TIME PROJECTION'!$D$62,'AGE 20 LIFE TIME PROJECTION'!$D$67,'AGE 20 LIFE TIME PROJECTION'!$D$72,'AGE 20 LIFE TIME PROJECTION'!$D$77)</c:f>
              <c:numCache>
                <c:formatCode>"$"#,##0.00</c:formatCode>
                <c:ptCount val="15"/>
                <c:pt idx="0">
                  <c:v>3100</c:v>
                </c:pt>
                <c:pt idx="1">
                  <c:v>3100</c:v>
                </c:pt>
                <c:pt idx="2">
                  <c:v>3100</c:v>
                </c:pt>
                <c:pt idx="3">
                  <c:v>3100</c:v>
                </c:pt>
                <c:pt idx="4">
                  <c:v>3100</c:v>
                </c:pt>
                <c:pt idx="5">
                  <c:v>3100</c:v>
                </c:pt>
                <c:pt idx="6">
                  <c:v>3100</c:v>
                </c:pt>
                <c:pt idx="7">
                  <c:v>3100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0E22-46CB-9EF7-82C41C060143}"/>
            </c:ext>
          </c:extLst>
        </c:ser>
        <c:ser>
          <c:idx val="2"/>
          <c:order val="2"/>
          <c:tx>
            <c:strRef>
              <c:f>'AGE 20 LIFE TIME PROJECTION'!$E$6</c:f>
              <c:strCache>
                <c:ptCount val="1"/>
                <c:pt idx="0">
                  <c:v>INCOME #3:</c:v>
                </c:pt>
              </c:strCache>
            </c:strRef>
          </c:tx>
          <c:spPr>
            <a:solidFill>
              <a:srgbClr val="9BBB59"/>
            </a:solidFill>
            <a:ln cmpd="sng">
              <a:solidFill>
                <a:srgbClr val="000000"/>
              </a:solidFill>
            </a:ln>
          </c:spPr>
          <c:invertIfNegative val="1"/>
          <c:cat>
            <c:numRef>
              <c:extLst>
                <c:ext xmlns:c15="http://schemas.microsoft.com/office/drawing/2012/chart" uri="{02D57815-91ED-43cb-92C2-25804820EDAC}">
                  <c15:fullRef>
                    <c15:sqref>'AGE 20 LIFE TIME PROJECTION'!$A$7:$A$77</c15:sqref>
                  </c15:fullRef>
                </c:ext>
              </c:extLst>
              <c:f>('AGE 20 LIFE TIME PROJECTION'!$A$7,'AGE 20 LIFE TIME PROJECTION'!$A$12,'AGE 20 LIFE TIME PROJECTION'!$A$17,'AGE 20 LIFE TIME PROJECTION'!$A$22,'AGE 20 LIFE TIME PROJECTION'!$A$27,'AGE 20 LIFE TIME PROJECTION'!$A$32,'AGE 20 LIFE TIME PROJECTION'!$A$37,'AGE 20 LIFE TIME PROJECTION'!$A$42,'AGE 20 LIFE TIME PROJECTION'!$A$47,'AGE 20 LIFE TIME PROJECTION'!$A$52,'AGE 20 LIFE TIME PROJECTION'!$A$57,'AGE 20 LIFE TIME PROJECTION'!$A$62,'AGE 20 LIFE TIME PROJECTION'!$A$67,'AGE 20 LIFE TIME PROJECTION'!$A$72,'AGE 20 LIFE TIME PROJECTION'!$A$77)</c:f>
              <c:numCache>
                <c:formatCode>General</c:formatCode>
                <c:ptCount val="15"/>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numCache>
            </c:numRef>
          </c:cat>
          <c:val>
            <c:numRef>
              <c:extLst>
                <c:ext xmlns:c15="http://schemas.microsoft.com/office/drawing/2012/chart" uri="{02D57815-91ED-43cb-92C2-25804820EDAC}">
                  <c15:fullRef>
                    <c15:sqref>'AGE 20 LIFE TIME PROJECTION'!$E$7:$E$77</c15:sqref>
                  </c15:fullRef>
                </c:ext>
              </c:extLst>
              <c:f>('AGE 20 LIFE TIME PROJECTION'!$E$7,'AGE 20 LIFE TIME PROJECTION'!$E$12,'AGE 20 LIFE TIME PROJECTION'!$E$17,'AGE 20 LIFE TIME PROJECTION'!$E$22,'AGE 20 LIFE TIME PROJECTION'!$E$27,'AGE 20 LIFE TIME PROJECTION'!$E$32,'AGE 20 LIFE TIME PROJECTION'!$E$37,'AGE 20 LIFE TIME PROJECTION'!$E$42,'AGE 20 LIFE TIME PROJECTION'!$E$47,'AGE 20 LIFE TIME PROJECTION'!$E$52,'AGE 20 LIFE TIME PROJECTION'!$E$57,'AGE 20 LIFE TIME PROJECTION'!$E$62,'AGE 20 LIFE TIME PROJECTION'!$E$67,'AGE 20 LIFE TIME PROJECTION'!$E$72,'AGE 20 LIFE TIME PROJECTION'!$E$77)</c:f>
              <c:numCache>
                <c:formatCode>"$"#,##0.00</c:formatCode>
                <c:ptCount val="15"/>
                <c:pt idx="0">
                  <c:v>0</c:v>
                </c:pt>
                <c:pt idx="1">
                  <c:v>0</c:v>
                </c:pt>
                <c:pt idx="2">
                  <c:v>0</c:v>
                </c:pt>
                <c:pt idx="3">
                  <c:v>0</c:v>
                </c:pt>
                <c:pt idx="4">
                  <c:v>0</c:v>
                </c:pt>
                <c:pt idx="5">
                  <c:v>0</c:v>
                </c:pt>
                <c:pt idx="6">
                  <c:v>0</c:v>
                </c:pt>
                <c:pt idx="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0E22-46CB-9EF7-82C41C060143}"/>
            </c:ext>
          </c:extLst>
        </c:ser>
        <c:ser>
          <c:idx val="3"/>
          <c:order val="3"/>
          <c:tx>
            <c:strRef>
              <c:f>'AGE 20 LIFE TIME PROJECTION'!$F$6</c:f>
              <c:strCache>
                <c:ptCount val="1"/>
                <c:pt idx="0">
                  <c:v>RENTAL PROPERTY:</c:v>
                </c:pt>
              </c:strCache>
            </c:strRef>
          </c:tx>
          <c:spPr>
            <a:solidFill>
              <a:srgbClr val="8064A2"/>
            </a:solidFill>
            <a:ln cmpd="sng">
              <a:solidFill>
                <a:srgbClr val="000000"/>
              </a:solidFill>
            </a:ln>
          </c:spPr>
          <c:invertIfNegative val="1"/>
          <c:cat>
            <c:numRef>
              <c:extLst>
                <c:ext xmlns:c15="http://schemas.microsoft.com/office/drawing/2012/chart" uri="{02D57815-91ED-43cb-92C2-25804820EDAC}">
                  <c15:fullRef>
                    <c15:sqref>'AGE 20 LIFE TIME PROJECTION'!$A$7:$A$77</c15:sqref>
                  </c15:fullRef>
                </c:ext>
              </c:extLst>
              <c:f>('AGE 20 LIFE TIME PROJECTION'!$A$7,'AGE 20 LIFE TIME PROJECTION'!$A$12,'AGE 20 LIFE TIME PROJECTION'!$A$17,'AGE 20 LIFE TIME PROJECTION'!$A$22,'AGE 20 LIFE TIME PROJECTION'!$A$27,'AGE 20 LIFE TIME PROJECTION'!$A$32,'AGE 20 LIFE TIME PROJECTION'!$A$37,'AGE 20 LIFE TIME PROJECTION'!$A$42,'AGE 20 LIFE TIME PROJECTION'!$A$47,'AGE 20 LIFE TIME PROJECTION'!$A$52,'AGE 20 LIFE TIME PROJECTION'!$A$57,'AGE 20 LIFE TIME PROJECTION'!$A$62,'AGE 20 LIFE TIME PROJECTION'!$A$67,'AGE 20 LIFE TIME PROJECTION'!$A$72,'AGE 20 LIFE TIME PROJECTION'!$A$77)</c:f>
              <c:numCache>
                <c:formatCode>General</c:formatCode>
                <c:ptCount val="15"/>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numCache>
            </c:numRef>
          </c:cat>
          <c:val>
            <c:numRef>
              <c:extLst>
                <c:ext xmlns:c15="http://schemas.microsoft.com/office/drawing/2012/chart" uri="{02D57815-91ED-43cb-92C2-25804820EDAC}">
                  <c15:fullRef>
                    <c15:sqref>'AGE 20 LIFE TIME PROJECTION'!$F$7:$F$77</c15:sqref>
                  </c15:fullRef>
                </c:ext>
              </c:extLst>
              <c:f>('AGE 20 LIFE TIME PROJECTION'!$F$7,'AGE 20 LIFE TIME PROJECTION'!$F$12,'AGE 20 LIFE TIME PROJECTION'!$F$17,'AGE 20 LIFE TIME PROJECTION'!$F$22,'AGE 20 LIFE TIME PROJECTION'!$F$27,'AGE 20 LIFE TIME PROJECTION'!$F$32,'AGE 20 LIFE TIME PROJECTION'!$F$37,'AGE 20 LIFE TIME PROJECTION'!$F$42,'AGE 20 LIFE TIME PROJECTION'!$F$47,'AGE 20 LIFE TIME PROJECTION'!$F$52,'AGE 20 LIFE TIME PROJECTION'!$F$57,'AGE 20 LIFE TIME PROJECTION'!$F$62,'AGE 20 LIFE TIME PROJECTION'!$F$67,'AGE 20 LIFE TIME PROJECTION'!$F$72,'AGE 20 LIFE TIME PROJECTION'!$F$77)</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0E22-46CB-9EF7-82C41C060143}"/>
            </c:ext>
          </c:extLst>
        </c:ser>
        <c:ser>
          <c:idx val="4"/>
          <c:order val="4"/>
          <c:tx>
            <c:strRef>
              <c:f>'AGE 20 LIFE TIME PROJECTION'!$H$6</c:f>
              <c:strCache>
                <c:ptCount val="1"/>
                <c:pt idx="0">
                  <c:v>EMPLOYER FUND</c:v>
                </c:pt>
              </c:strCache>
            </c:strRef>
          </c:tx>
          <c:spPr>
            <a:solidFill>
              <a:srgbClr val="4BACC6"/>
            </a:solidFill>
            <a:ln cmpd="sng">
              <a:solidFill>
                <a:srgbClr val="000000"/>
              </a:solidFill>
            </a:ln>
          </c:spPr>
          <c:invertIfNegative val="1"/>
          <c:cat>
            <c:numRef>
              <c:extLst>
                <c:ext xmlns:c15="http://schemas.microsoft.com/office/drawing/2012/chart" uri="{02D57815-91ED-43cb-92C2-25804820EDAC}">
                  <c15:fullRef>
                    <c15:sqref>'AGE 20 LIFE TIME PROJECTION'!$A$7:$A$77</c15:sqref>
                  </c15:fullRef>
                </c:ext>
              </c:extLst>
              <c:f>('AGE 20 LIFE TIME PROJECTION'!$A$7,'AGE 20 LIFE TIME PROJECTION'!$A$12,'AGE 20 LIFE TIME PROJECTION'!$A$17,'AGE 20 LIFE TIME PROJECTION'!$A$22,'AGE 20 LIFE TIME PROJECTION'!$A$27,'AGE 20 LIFE TIME PROJECTION'!$A$32,'AGE 20 LIFE TIME PROJECTION'!$A$37,'AGE 20 LIFE TIME PROJECTION'!$A$42,'AGE 20 LIFE TIME PROJECTION'!$A$47,'AGE 20 LIFE TIME PROJECTION'!$A$52,'AGE 20 LIFE TIME PROJECTION'!$A$57,'AGE 20 LIFE TIME PROJECTION'!$A$62,'AGE 20 LIFE TIME PROJECTION'!$A$67,'AGE 20 LIFE TIME PROJECTION'!$A$72,'AGE 20 LIFE TIME PROJECTION'!$A$77)</c:f>
              <c:numCache>
                <c:formatCode>General</c:formatCode>
                <c:ptCount val="15"/>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numCache>
            </c:numRef>
          </c:cat>
          <c:val>
            <c:numRef>
              <c:extLst>
                <c:ext xmlns:c15="http://schemas.microsoft.com/office/drawing/2012/chart" uri="{02D57815-91ED-43cb-92C2-25804820EDAC}">
                  <c15:fullRef>
                    <c15:sqref>'AGE 20 LIFE TIME PROJECTION'!$H$7:$H$77</c15:sqref>
                  </c15:fullRef>
                </c:ext>
              </c:extLst>
              <c:f>('AGE 20 LIFE TIME PROJECTION'!$H$7,'AGE 20 LIFE TIME PROJECTION'!$H$12,'AGE 20 LIFE TIME PROJECTION'!$H$17,'AGE 20 LIFE TIME PROJECTION'!$H$22,'AGE 20 LIFE TIME PROJECTION'!$H$27,'AGE 20 LIFE TIME PROJECTION'!$H$32,'AGE 20 LIFE TIME PROJECTION'!$H$37,'AGE 20 LIFE TIME PROJECTION'!$H$42,'AGE 20 LIFE TIME PROJECTION'!$H$47,'AGE 20 LIFE TIME PROJECTION'!$H$52,'AGE 20 LIFE TIME PROJECTION'!$H$57,'AGE 20 LIFE TIME PROJECTION'!$H$62,'AGE 20 LIFE TIME PROJECTION'!$H$67,'AGE 20 LIFE TIME PROJECTION'!$H$72,'AGE 20 LIFE TIME PROJECTION'!$H$77)</c:f>
              <c:numCache>
                <c:formatCode>"$"#,##0.00</c:formatCode>
                <c:ptCount val="15"/>
                <c:pt idx="8">
                  <c:v>3977.6937257198174</c:v>
                </c:pt>
                <c:pt idx="9">
                  <c:v>4611.2372117327595</c:v>
                </c:pt>
                <c:pt idx="10">
                  <c:v>5345.6877500092087</c:v>
                </c:pt>
                <c:pt idx="11">
                  <c:v>6197.1172178887746</c:v>
                </c:pt>
                <c:pt idx="12">
                  <c:v>7184.1573260966006</c:v>
                </c:pt>
                <c:pt idx="13">
                  <c:v>8328.4073338362014</c:v>
                </c:pt>
                <c:pt idx="14">
                  <c:v>9654.906702326296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0E22-46CB-9EF7-82C41C060143}"/>
            </c:ext>
          </c:extLst>
        </c:ser>
        <c:ser>
          <c:idx val="5"/>
          <c:order val="5"/>
          <c:tx>
            <c:strRef>
              <c:f>'AGE 20 LIFE TIME PROJECTION'!$J$6</c:f>
              <c:strCache>
                <c:ptCount val="1"/>
                <c:pt idx="0">
                  <c:v>IRA COMPANY</c:v>
                </c:pt>
              </c:strCache>
            </c:strRef>
          </c:tx>
          <c:spPr>
            <a:solidFill>
              <a:srgbClr val="F79646"/>
            </a:solidFill>
            <a:ln cmpd="sng">
              <a:solidFill>
                <a:srgbClr val="000000"/>
              </a:solidFill>
            </a:ln>
          </c:spPr>
          <c:invertIfNegative val="1"/>
          <c:cat>
            <c:numRef>
              <c:extLst>
                <c:ext xmlns:c15="http://schemas.microsoft.com/office/drawing/2012/chart" uri="{02D57815-91ED-43cb-92C2-25804820EDAC}">
                  <c15:fullRef>
                    <c15:sqref>'AGE 20 LIFE TIME PROJECTION'!$A$7:$A$77</c15:sqref>
                  </c15:fullRef>
                </c:ext>
              </c:extLst>
              <c:f>('AGE 20 LIFE TIME PROJECTION'!$A$7,'AGE 20 LIFE TIME PROJECTION'!$A$12,'AGE 20 LIFE TIME PROJECTION'!$A$17,'AGE 20 LIFE TIME PROJECTION'!$A$22,'AGE 20 LIFE TIME PROJECTION'!$A$27,'AGE 20 LIFE TIME PROJECTION'!$A$32,'AGE 20 LIFE TIME PROJECTION'!$A$37,'AGE 20 LIFE TIME PROJECTION'!$A$42,'AGE 20 LIFE TIME PROJECTION'!$A$47,'AGE 20 LIFE TIME PROJECTION'!$A$52,'AGE 20 LIFE TIME PROJECTION'!$A$57,'AGE 20 LIFE TIME PROJECTION'!$A$62,'AGE 20 LIFE TIME PROJECTION'!$A$67,'AGE 20 LIFE TIME PROJECTION'!$A$72,'AGE 20 LIFE TIME PROJECTION'!$A$77)</c:f>
              <c:numCache>
                <c:formatCode>General</c:formatCode>
                <c:ptCount val="15"/>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numCache>
            </c:numRef>
          </c:cat>
          <c:val>
            <c:numRef>
              <c:extLst>
                <c:ext xmlns:c15="http://schemas.microsoft.com/office/drawing/2012/chart" uri="{02D57815-91ED-43cb-92C2-25804820EDAC}">
                  <c15:fullRef>
                    <c15:sqref>'AGE 20 LIFE TIME PROJECTION'!$J$7:$J$77</c15:sqref>
                  </c15:fullRef>
                </c:ext>
              </c:extLst>
              <c:f>('AGE 20 LIFE TIME PROJECTION'!$J$7,'AGE 20 LIFE TIME PROJECTION'!$J$12,'AGE 20 LIFE TIME PROJECTION'!$J$17,'AGE 20 LIFE TIME PROJECTION'!$J$22,'AGE 20 LIFE TIME PROJECTION'!$J$27,'AGE 20 LIFE TIME PROJECTION'!$J$32,'AGE 20 LIFE TIME PROJECTION'!$J$37,'AGE 20 LIFE TIME PROJECTION'!$J$42,'AGE 20 LIFE TIME PROJECTION'!$J$47,'AGE 20 LIFE TIME PROJECTION'!$J$52,'AGE 20 LIFE TIME PROJECTION'!$J$57,'AGE 20 LIFE TIME PROJECTION'!$J$62,'AGE 20 LIFE TIME PROJECTION'!$J$67,'AGE 20 LIFE TIME PROJECTION'!$J$72,'AGE 20 LIFE TIME PROJECTION'!$J$77)</c:f>
              <c:numCache>
                <c:formatCode>"$"#,##0.00</c:formatCode>
                <c:ptCount val="15"/>
                <c:pt idx="8">
                  <c:v>3977.6937257198174</c:v>
                </c:pt>
                <c:pt idx="9">
                  <c:v>4611.2372117327595</c:v>
                </c:pt>
                <c:pt idx="10">
                  <c:v>5345.6877500092087</c:v>
                </c:pt>
                <c:pt idx="11">
                  <c:v>6197.1172178887746</c:v>
                </c:pt>
                <c:pt idx="12">
                  <c:v>7184.1573260966006</c:v>
                </c:pt>
                <c:pt idx="13">
                  <c:v>8328.4073338362014</c:v>
                </c:pt>
                <c:pt idx="14">
                  <c:v>9654.906702326296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0E22-46CB-9EF7-82C41C060143}"/>
            </c:ext>
          </c:extLst>
        </c:ser>
        <c:ser>
          <c:idx val="6"/>
          <c:order val="6"/>
          <c:tx>
            <c:strRef>
              <c:f>'AGE 20 LIFE TIME PROJECTION'!$L$6</c:f>
              <c:strCache>
                <c:ptCount val="1"/>
                <c:pt idx="0">
                  <c:v>ABC</c:v>
                </c:pt>
              </c:strCache>
            </c:strRef>
          </c:tx>
          <c:spPr>
            <a:solidFill>
              <a:srgbClr val="BED1E7"/>
            </a:solidFill>
            <a:ln cmpd="sng">
              <a:solidFill>
                <a:srgbClr val="000000"/>
              </a:solidFill>
            </a:ln>
          </c:spPr>
          <c:invertIfNegative val="1"/>
          <c:cat>
            <c:numRef>
              <c:extLst>
                <c:ext xmlns:c15="http://schemas.microsoft.com/office/drawing/2012/chart" uri="{02D57815-91ED-43cb-92C2-25804820EDAC}">
                  <c15:fullRef>
                    <c15:sqref>'AGE 20 LIFE TIME PROJECTION'!$A$7:$A$77</c15:sqref>
                  </c15:fullRef>
                </c:ext>
              </c:extLst>
              <c:f>('AGE 20 LIFE TIME PROJECTION'!$A$7,'AGE 20 LIFE TIME PROJECTION'!$A$12,'AGE 20 LIFE TIME PROJECTION'!$A$17,'AGE 20 LIFE TIME PROJECTION'!$A$22,'AGE 20 LIFE TIME PROJECTION'!$A$27,'AGE 20 LIFE TIME PROJECTION'!$A$32,'AGE 20 LIFE TIME PROJECTION'!$A$37,'AGE 20 LIFE TIME PROJECTION'!$A$42,'AGE 20 LIFE TIME PROJECTION'!$A$47,'AGE 20 LIFE TIME PROJECTION'!$A$52,'AGE 20 LIFE TIME PROJECTION'!$A$57,'AGE 20 LIFE TIME PROJECTION'!$A$62,'AGE 20 LIFE TIME PROJECTION'!$A$67,'AGE 20 LIFE TIME PROJECTION'!$A$72,'AGE 20 LIFE TIME PROJECTION'!$A$77)</c:f>
              <c:numCache>
                <c:formatCode>General</c:formatCode>
                <c:ptCount val="15"/>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numCache>
            </c:numRef>
          </c:cat>
          <c:val>
            <c:numRef>
              <c:extLst>
                <c:ext xmlns:c15="http://schemas.microsoft.com/office/drawing/2012/chart" uri="{02D57815-91ED-43cb-92C2-25804820EDAC}">
                  <c15:fullRef>
                    <c15:sqref>'AGE 20 LIFE TIME PROJECTION'!$L$7:$L$77</c15:sqref>
                  </c15:fullRef>
                </c:ext>
              </c:extLst>
              <c:f>('AGE 20 LIFE TIME PROJECTION'!$L$7,'AGE 20 LIFE TIME PROJECTION'!$L$12,'AGE 20 LIFE TIME PROJECTION'!$L$17,'AGE 20 LIFE TIME PROJECTION'!$L$22,'AGE 20 LIFE TIME PROJECTION'!$L$27,'AGE 20 LIFE TIME PROJECTION'!$L$32,'AGE 20 LIFE TIME PROJECTION'!$L$37,'AGE 20 LIFE TIME PROJECTION'!$L$42,'AGE 20 LIFE TIME PROJECTION'!$L$47,'AGE 20 LIFE TIME PROJECTION'!$L$52,'AGE 20 LIFE TIME PROJECTION'!$L$57,'AGE 20 LIFE TIME PROJECTION'!$L$62,'AGE 20 LIFE TIME PROJECTION'!$L$67,'AGE 20 LIFE TIME PROJECTION'!$L$72,'AGE 20 LIFE TIME PROJECTION'!$L$77)</c:f>
              <c:numCache>
                <c:formatCode>"$"#,##0.00</c:formatCode>
                <c:ptCount val="15"/>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0E22-46CB-9EF7-82C41C060143}"/>
            </c:ext>
          </c:extLst>
        </c:ser>
        <c:ser>
          <c:idx val="7"/>
          <c:order val="7"/>
          <c:tx>
            <c:strRef>
              <c:f>'AGE 20 LIFE TIME PROJECTION'!$N$6</c:f>
              <c:strCache>
                <c:ptCount val="1"/>
                <c:pt idx="0">
                  <c:v>DEF</c:v>
                </c:pt>
              </c:strCache>
            </c:strRef>
          </c:tx>
          <c:spPr>
            <a:solidFill>
              <a:srgbClr val="E8BFBE"/>
            </a:solidFill>
            <a:ln cmpd="sng">
              <a:solidFill>
                <a:srgbClr val="000000"/>
              </a:solidFill>
            </a:ln>
          </c:spPr>
          <c:invertIfNegative val="1"/>
          <c:cat>
            <c:numRef>
              <c:extLst>
                <c:ext xmlns:c15="http://schemas.microsoft.com/office/drawing/2012/chart" uri="{02D57815-91ED-43cb-92C2-25804820EDAC}">
                  <c15:fullRef>
                    <c15:sqref>'AGE 20 LIFE TIME PROJECTION'!$A$7:$A$77</c15:sqref>
                  </c15:fullRef>
                </c:ext>
              </c:extLst>
              <c:f>('AGE 20 LIFE TIME PROJECTION'!$A$7,'AGE 20 LIFE TIME PROJECTION'!$A$12,'AGE 20 LIFE TIME PROJECTION'!$A$17,'AGE 20 LIFE TIME PROJECTION'!$A$22,'AGE 20 LIFE TIME PROJECTION'!$A$27,'AGE 20 LIFE TIME PROJECTION'!$A$32,'AGE 20 LIFE TIME PROJECTION'!$A$37,'AGE 20 LIFE TIME PROJECTION'!$A$42,'AGE 20 LIFE TIME PROJECTION'!$A$47,'AGE 20 LIFE TIME PROJECTION'!$A$52,'AGE 20 LIFE TIME PROJECTION'!$A$57,'AGE 20 LIFE TIME PROJECTION'!$A$62,'AGE 20 LIFE TIME PROJECTION'!$A$67,'AGE 20 LIFE TIME PROJECTION'!$A$72,'AGE 20 LIFE TIME PROJECTION'!$A$77)</c:f>
              <c:numCache>
                <c:formatCode>General</c:formatCode>
                <c:ptCount val="15"/>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numCache>
            </c:numRef>
          </c:cat>
          <c:val>
            <c:numRef>
              <c:extLst>
                <c:ext xmlns:c15="http://schemas.microsoft.com/office/drawing/2012/chart" uri="{02D57815-91ED-43cb-92C2-25804820EDAC}">
                  <c15:fullRef>
                    <c15:sqref>'AGE 20 LIFE TIME PROJECTION'!$N$7:$N$77</c15:sqref>
                  </c15:fullRef>
                </c:ext>
              </c:extLst>
              <c:f>('AGE 20 LIFE TIME PROJECTION'!$N$7,'AGE 20 LIFE TIME PROJECTION'!$N$12,'AGE 20 LIFE TIME PROJECTION'!$N$17,'AGE 20 LIFE TIME PROJECTION'!$N$22,'AGE 20 LIFE TIME PROJECTION'!$N$27,'AGE 20 LIFE TIME PROJECTION'!$N$32,'AGE 20 LIFE TIME PROJECTION'!$N$37,'AGE 20 LIFE TIME PROJECTION'!$N$42,'AGE 20 LIFE TIME PROJECTION'!$N$47,'AGE 20 LIFE TIME PROJECTION'!$N$52,'AGE 20 LIFE TIME PROJECTION'!$N$57,'AGE 20 LIFE TIME PROJECTION'!$N$62,'AGE 20 LIFE TIME PROJECTION'!$N$67,'AGE 20 LIFE TIME PROJECTION'!$N$72,'AGE 20 LIFE TIME PROJECTION'!$N$77)</c:f>
              <c:numCache>
                <c:formatCode>"$"#,##0.00</c:formatCode>
                <c:ptCount val="15"/>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7-0E22-46CB-9EF7-82C41C060143}"/>
            </c:ext>
          </c:extLst>
        </c:ser>
        <c:ser>
          <c:idx val="8"/>
          <c:order val="8"/>
          <c:tx>
            <c:strRef>
              <c:f>'AGE 20 LIFE TIME PROJECTION'!$P$6</c:f>
              <c:strCache>
                <c:ptCount val="1"/>
                <c:pt idx="0">
                  <c:v>BROKERAGE</c:v>
                </c:pt>
              </c:strCache>
            </c:strRef>
          </c:tx>
          <c:spPr>
            <a:solidFill>
              <a:srgbClr val="DCE7C6"/>
            </a:solidFill>
            <a:ln cmpd="sng">
              <a:solidFill>
                <a:srgbClr val="000000"/>
              </a:solidFill>
            </a:ln>
          </c:spPr>
          <c:invertIfNegative val="1"/>
          <c:cat>
            <c:numRef>
              <c:extLst>
                <c:ext xmlns:c15="http://schemas.microsoft.com/office/drawing/2012/chart" uri="{02D57815-91ED-43cb-92C2-25804820EDAC}">
                  <c15:fullRef>
                    <c15:sqref>'AGE 20 LIFE TIME PROJECTION'!$A$7:$A$77</c15:sqref>
                  </c15:fullRef>
                </c:ext>
              </c:extLst>
              <c:f>('AGE 20 LIFE TIME PROJECTION'!$A$7,'AGE 20 LIFE TIME PROJECTION'!$A$12,'AGE 20 LIFE TIME PROJECTION'!$A$17,'AGE 20 LIFE TIME PROJECTION'!$A$22,'AGE 20 LIFE TIME PROJECTION'!$A$27,'AGE 20 LIFE TIME PROJECTION'!$A$32,'AGE 20 LIFE TIME PROJECTION'!$A$37,'AGE 20 LIFE TIME PROJECTION'!$A$42,'AGE 20 LIFE TIME PROJECTION'!$A$47,'AGE 20 LIFE TIME PROJECTION'!$A$52,'AGE 20 LIFE TIME PROJECTION'!$A$57,'AGE 20 LIFE TIME PROJECTION'!$A$62,'AGE 20 LIFE TIME PROJECTION'!$A$67,'AGE 20 LIFE TIME PROJECTION'!$A$72,'AGE 20 LIFE TIME PROJECTION'!$A$77)</c:f>
              <c:numCache>
                <c:formatCode>General</c:formatCode>
                <c:ptCount val="15"/>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numCache>
            </c:numRef>
          </c:cat>
          <c:val>
            <c:numRef>
              <c:extLst>
                <c:ext xmlns:c15="http://schemas.microsoft.com/office/drawing/2012/chart" uri="{02D57815-91ED-43cb-92C2-25804820EDAC}">
                  <c15:fullRef>
                    <c15:sqref>'AGE 20 LIFE TIME PROJECTION'!$P$7:$P$77</c15:sqref>
                  </c15:fullRef>
                </c:ext>
              </c:extLst>
              <c:f>('AGE 20 LIFE TIME PROJECTION'!$P$7,'AGE 20 LIFE TIME PROJECTION'!$P$12,'AGE 20 LIFE TIME PROJECTION'!$P$17,'AGE 20 LIFE TIME PROJECTION'!$P$22,'AGE 20 LIFE TIME PROJECTION'!$P$27,'AGE 20 LIFE TIME PROJECTION'!$P$32,'AGE 20 LIFE TIME PROJECTION'!$P$37,'AGE 20 LIFE TIME PROJECTION'!$P$42,'AGE 20 LIFE TIME PROJECTION'!$P$47,'AGE 20 LIFE TIME PROJECTION'!$P$52,'AGE 20 LIFE TIME PROJECTION'!$P$57,'AGE 20 LIFE TIME PROJECTION'!$P$62,'AGE 20 LIFE TIME PROJECTION'!$P$67,'AGE 20 LIFE TIME PROJECTION'!$P$72,'AGE 20 LIFE TIME PROJECTION'!$P$77)</c:f>
              <c:numCache>
                <c:formatCode>"$"#,##0.00</c:formatCode>
                <c:ptCount val="15"/>
                <c:pt idx="5">
                  <c:v>499.80144594170469</c:v>
                </c:pt>
                <c:pt idx="6">
                  <c:v>579.40685857787116</c:v>
                </c:pt>
                <c:pt idx="7">
                  <c:v>671.69134962093256</c:v>
                </c:pt>
                <c:pt idx="8">
                  <c:v>778.67436754712423</c:v>
                </c:pt>
                <c:pt idx="9">
                  <c:v>902.69700661933041</c:v>
                </c:pt>
                <c:pt idx="10">
                  <c:v>1046.4732367220054</c:v>
                </c:pt>
                <c:pt idx="11">
                  <c:v>1213.1492927806275</c:v>
                </c:pt>
                <c:pt idx="12">
                  <c:v>1406.3725233759615</c:v>
                </c:pt>
                <c:pt idx="13">
                  <c:v>1630.3712051576229</c:v>
                </c:pt>
                <c:pt idx="14">
                  <c:v>1890.047069624479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0E22-46CB-9EF7-82C41C060143}"/>
            </c:ext>
          </c:extLst>
        </c:ser>
        <c:ser>
          <c:idx val="9"/>
          <c:order val="9"/>
          <c:tx>
            <c:strRef>
              <c:f>'AGE 20 LIFE TIME PROJECTION'!$R$6</c:f>
              <c:strCache>
                <c:ptCount val="1"/>
                <c:pt idx="0">
                  <c:v>UVW</c:v>
                </c:pt>
              </c:strCache>
            </c:strRef>
          </c:tx>
          <c:spPr>
            <a:solidFill>
              <a:srgbClr val="CEC4DB"/>
            </a:solidFill>
            <a:ln cmpd="sng">
              <a:solidFill>
                <a:srgbClr val="000000"/>
              </a:solidFill>
            </a:ln>
          </c:spPr>
          <c:invertIfNegative val="1"/>
          <c:cat>
            <c:numRef>
              <c:extLst>
                <c:ext xmlns:c15="http://schemas.microsoft.com/office/drawing/2012/chart" uri="{02D57815-91ED-43cb-92C2-25804820EDAC}">
                  <c15:fullRef>
                    <c15:sqref>'AGE 20 LIFE TIME PROJECTION'!$A$7:$A$77</c15:sqref>
                  </c15:fullRef>
                </c:ext>
              </c:extLst>
              <c:f>('AGE 20 LIFE TIME PROJECTION'!$A$7,'AGE 20 LIFE TIME PROJECTION'!$A$12,'AGE 20 LIFE TIME PROJECTION'!$A$17,'AGE 20 LIFE TIME PROJECTION'!$A$22,'AGE 20 LIFE TIME PROJECTION'!$A$27,'AGE 20 LIFE TIME PROJECTION'!$A$32,'AGE 20 LIFE TIME PROJECTION'!$A$37,'AGE 20 LIFE TIME PROJECTION'!$A$42,'AGE 20 LIFE TIME PROJECTION'!$A$47,'AGE 20 LIFE TIME PROJECTION'!$A$52,'AGE 20 LIFE TIME PROJECTION'!$A$57,'AGE 20 LIFE TIME PROJECTION'!$A$62,'AGE 20 LIFE TIME PROJECTION'!$A$67,'AGE 20 LIFE TIME PROJECTION'!$A$72,'AGE 20 LIFE TIME PROJECTION'!$A$77)</c:f>
              <c:numCache>
                <c:formatCode>General</c:formatCode>
                <c:ptCount val="15"/>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numCache>
            </c:numRef>
          </c:cat>
          <c:val>
            <c:numRef>
              <c:extLst>
                <c:ext xmlns:c15="http://schemas.microsoft.com/office/drawing/2012/chart" uri="{02D57815-91ED-43cb-92C2-25804820EDAC}">
                  <c15:fullRef>
                    <c15:sqref>'AGE 20 LIFE TIME PROJECTION'!$R$7:$R$77</c15:sqref>
                  </c15:fullRef>
                </c:ext>
              </c:extLst>
              <c:f>('AGE 20 LIFE TIME PROJECTION'!$R$7,'AGE 20 LIFE TIME PROJECTION'!$R$12,'AGE 20 LIFE TIME PROJECTION'!$R$17,'AGE 20 LIFE TIME PROJECTION'!$R$22,'AGE 20 LIFE TIME PROJECTION'!$R$27,'AGE 20 LIFE TIME PROJECTION'!$R$32,'AGE 20 LIFE TIME PROJECTION'!$R$37,'AGE 20 LIFE TIME PROJECTION'!$R$42,'AGE 20 LIFE TIME PROJECTION'!$R$47,'AGE 20 LIFE TIME PROJECTION'!$R$52,'AGE 20 LIFE TIME PROJECTION'!$R$57,'AGE 20 LIFE TIME PROJECTION'!$R$62,'AGE 20 LIFE TIME PROJECTION'!$R$67,'AGE 20 LIFE TIME PROJECTION'!$R$72,'AGE 20 LIFE TIME PROJECTION'!$R$77)</c:f>
              <c:numCache>
                <c:formatCode>"$"#,##0.00</c:formatCode>
                <c:ptCount val="15"/>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9-0E22-46CB-9EF7-82C41C060143}"/>
            </c:ext>
          </c:extLst>
        </c:ser>
        <c:ser>
          <c:idx val="10"/>
          <c:order val="10"/>
          <c:tx>
            <c:strRef>
              <c:f>'AGE 20 LIFE TIME PROJECTION'!$T$6</c:f>
              <c:strCache>
                <c:ptCount val="1"/>
                <c:pt idx="0">
                  <c:v>XYZ</c:v>
                </c:pt>
              </c:strCache>
            </c:strRef>
          </c:tx>
          <c:spPr>
            <a:solidFill>
              <a:srgbClr val="BFE2EB"/>
            </a:solidFill>
            <a:ln cmpd="sng">
              <a:solidFill>
                <a:srgbClr val="000000"/>
              </a:solidFill>
            </a:ln>
          </c:spPr>
          <c:invertIfNegative val="1"/>
          <c:cat>
            <c:numRef>
              <c:extLst>
                <c:ext xmlns:c15="http://schemas.microsoft.com/office/drawing/2012/chart" uri="{02D57815-91ED-43cb-92C2-25804820EDAC}">
                  <c15:fullRef>
                    <c15:sqref>'AGE 20 LIFE TIME PROJECTION'!$A$7:$A$77</c15:sqref>
                  </c15:fullRef>
                </c:ext>
              </c:extLst>
              <c:f>('AGE 20 LIFE TIME PROJECTION'!$A$7,'AGE 20 LIFE TIME PROJECTION'!$A$12,'AGE 20 LIFE TIME PROJECTION'!$A$17,'AGE 20 LIFE TIME PROJECTION'!$A$22,'AGE 20 LIFE TIME PROJECTION'!$A$27,'AGE 20 LIFE TIME PROJECTION'!$A$32,'AGE 20 LIFE TIME PROJECTION'!$A$37,'AGE 20 LIFE TIME PROJECTION'!$A$42,'AGE 20 LIFE TIME PROJECTION'!$A$47,'AGE 20 LIFE TIME PROJECTION'!$A$52,'AGE 20 LIFE TIME PROJECTION'!$A$57,'AGE 20 LIFE TIME PROJECTION'!$A$62,'AGE 20 LIFE TIME PROJECTION'!$A$67,'AGE 20 LIFE TIME PROJECTION'!$A$72,'AGE 20 LIFE TIME PROJECTION'!$A$77)</c:f>
              <c:numCache>
                <c:formatCode>General</c:formatCode>
                <c:ptCount val="15"/>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numCache>
            </c:numRef>
          </c:cat>
          <c:val>
            <c:numRef>
              <c:extLst>
                <c:ext xmlns:c15="http://schemas.microsoft.com/office/drawing/2012/chart" uri="{02D57815-91ED-43cb-92C2-25804820EDAC}">
                  <c15:fullRef>
                    <c15:sqref>'AGE 20 LIFE TIME PROJECTION'!$T$7:$T$77</c15:sqref>
                  </c15:fullRef>
                </c:ext>
              </c:extLst>
              <c:f>('AGE 20 LIFE TIME PROJECTION'!$T$7,'AGE 20 LIFE TIME PROJECTION'!$T$12,'AGE 20 LIFE TIME PROJECTION'!$T$17,'AGE 20 LIFE TIME PROJECTION'!$T$22,'AGE 20 LIFE TIME PROJECTION'!$T$27,'AGE 20 LIFE TIME PROJECTION'!$T$32,'AGE 20 LIFE TIME PROJECTION'!$T$37,'AGE 20 LIFE TIME PROJECTION'!$T$42,'AGE 20 LIFE TIME PROJECTION'!$T$47,'AGE 20 LIFE TIME PROJECTION'!$T$52,'AGE 20 LIFE TIME PROJECTION'!$T$57,'AGE 20 LIFE TIME PROJECTION'!$T$62,'AGE 20 LIFE TIME PROJECTION'!$T$67,'AGE 20 LIFE TIME PROJECTION'!$T$72,'AGE 20 LIFE TIME PROJECTION'!$T$77)</c:f>
              <c:numCache>
                <c:formatCode>"$"#,##0.00</c:formatCode>
                <c:ptCount val="15"/>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0E22-46CB-9EF7-82C41C060143}"/>
            </c:ext>
          </c:extLst>
        </c:ser>
        <c:dLbls>
          <c:showLegendKey val="0"/>
          <c:showVal val="0"/>
          <c:showCatName val="0"/>
          <c:showSerName val="0"/>
          <c:showPercent val="0"/>
          <c:showBubbleSize val="0"/>
        </c:dLbls>
        <c:gapWidth val="150"/>
        <c:overlap val="100"/>
        <c:axId val="351279245"/>
        <c:axId val="1648275397"/>
      </c:barChart>
      <c:catAx>
        <c:axId val="35127924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648275397"/>
        <c:crosses val="autoZero"/>
        <c:auto val="1"/>
        <c:lblAlgn val="ctr"/>
        <c:lblOffset val="100"/>
        <c:noMultiLvlLbl val="1"/>
      </c:catAx>
      <c:valAx>
        <c:axId val="164827539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quot;$&quot;#,##0.00" sourceLinked="1"/>
        <c:majorTickMark val="none"/>
        <c:minorTickMark val="none"/>
        <c:tickLblPos val="nextTo"/>
        <c:spPr>
          <a:ln/>
        </c:spPr>
        <c:txPr>
          <a:bodyPr/>
          <a:lstStyle/>
          <a:p>
            <a:pPr lvl="0">
              <a:defRPr b="0">
                <a:solidFill>
                  <a:srgbClr val="000000"/>
                </a:solidFill>
                <a:latin typeface="+mn-lt"/>
              </a:defRPr>
            </a:pPr>
            <a:endParaRPr lang="en-US"/>
          </a:p>
        </c:txPr>
        <c:crossAx val="351279245"/>
        <c:crosses val="autoZero"/>
        <c:crossBetween val="between"/>
      </c:valAx>
    </c:plotArea>
    <c:legend>
      <c:legendPos val="r"/>
      <c:overlay val="0"/>
      <c:txPr>
        <a:bodyPr/>
        <a:lstStyle/>
        <a:p>
          <a:pPr lvl="0">
            <a:defRPr sz="1600"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a:solidFill>
                  <a:srgbClr val="757575"/>
                </a:solidFill>
                <a:latin typeface="+mn-lt"/>
              </a:defRPr>
            </a:pPr>
            <a:r>
              <a:rPr lang="en-US" sz="1800" b="1">
                <a:solidFill>
                  <a:srgbClr val="757575"/>
                </a:solidFill>
                <a:latin typeface="+mn-lt"/>
              </a:rPr>
              <a:t>ANNUAL INCOME</a:t>
            </a:r>
          </a:p>
        </c:rich>
      </c:tx>
      <c:overlay val="0"/>
    </c:title>
    <c:autoTitleDeleted val="0"/>
    <c:plotArea>
      <c:layout/>
      <c:lineChart>
        <c:grouping val="standard"/>
        <c:varyColors val="0"/>
        <c:ser>
          <c:idx val="0"/>
          <c:order val="0"/>
          <c:tx>
            <c:strRef>
              <c:f>'AGE 20 LIFE TIME PROJECTION'!$U$6</c:f>
              <c:strCache>
                <c:ptCount val="1"/>
                <c:pt idx="0">
                  <c:v>ANNUAL INCOME</c:v>
                </c:pt>
              </c:strCache>
            </c:strRef>
          </c:tx>
          <c:spPr>
            <a:ln cmpd="sng">
              <a:solidFill>
                <a:srgbClr val="4F81BD"/>
              </a:solidFill>
            </a:ln>
          </c:spPr>
          <c:marker>
            <c:symbol val="none"/>
          </c:marker>
          <c:cat>
            <c:numRef>
              <c:extLst>
                <c:ext xmlns:c15="http://schemas.microsoft.com/office/drawing/2012/chart" uri="{02D57815-91ED-43cb-92C2-25804820EDAC}">
                  <c15:fullRef>
                    <c15:sqref>'AGE 20 LIFE TIME PROJECTION'!$A$7:$A$87</c15:sqref>
                  </c15:fullRef>
                </c:ext>
              </c:extLst>
              <c:f>('AGE 20 LIFE TIME PROJECTION'!$A$7,'AGE 20 LIFE TIME PROJECTION'!$A$12,'AGE 20 LIFE TIME PROJECTION'!$A$17,'AGE 20 LIFE TIME PROJECTION'!$A$22,'AGE 20 LIFE TIME PROJECTION'!$A$27,'AGE 20 LIFE TIME PROJECTION'!$A$32,'AGE 20 LIFE TIME PROJECTION'!$A$37,'AGE 20 LIFE TIME PROJECTION'!$A$42,'AGE 20 LIFE TIME PROJECTION'!$A$47,'AGE 20 LIFE TIME PROJECTION'!$A$52,'AGE 20 LIFE TIME PROJECTION'!$A$57,'AGE 20 LIFE TIME PROJECTION'!$A$62,'AGE 20 LIFE TIME PROJECTION'!$A$67,'AGE 20 LIFE TIME PROJECTION'!$A$72,'AGE 20 LIFE TIME PROJECTION'!$A$77,'AGE 20 LIFE TIME PROJECTION'!$A$82,'AGE 20 LIFE TIME PROJECTION'!$A$87)</c:f>
              <c:numCache>
                <c:formatCode>General</c:formatCode>
                <c:ptCount val="17"/>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numCache>
            </c:numRef>
          </c:cat>
          <c:val>
            <c:numRef>
              <c:extLst>
                <c:ext xmlns:c15="http://schemas.microsoft.com/office/drawing/2012/chart" uri="{02D57815-91ED-43cb-92C2-25804820EDAC}">
                  <c15:fullRef>
                    <c15:sqref>'AGE 20 LIFE TIME PROJECTION'!$U$7:$U$87</c15:sqref>
                  </c15:fullRef>
                </c:ext>
              </c:extLst>
              <c:f>('AGE 20 LIFE TIME PROJECTION'!$U$7,'AGE 20 LIFE TIME PROJECTION'!$U$12,'AGE 20 LIFE TIME PROJECTION'!$U$17,'AGE 20 LIFE TIME PROJECTION'!$U$22,'AGE 20 LIFE TIME PROJECTION'!$U$27,'AGE 20 LIFE TIME PROJECTION'!$U$32,'AGE 20 LIFE TIME PROJECTION'!$U$37,'AGE 20 LIFE TIME PROJECTION'!$U$42,'AGE 20 LIFE TIME PROJECTION'!$U$47,'AGE 20 LIFE TIME PROJECTION'!$U$52,'AGE 20 LIFE TIME PROJECTION'!$U$57,'AGE 20 LIFE TIME PROJECTION'!$U$62,'AGE 20 LIFE TIME PROJECTION'!$U$67,'AGE 20 LIFE TIME PROJECTION'!$U$72,'AGE 20 LIFE TIME PROJECTION'!$U$77,'AGE 20 LIFE TIME PROJECTION'!$U$82,'AGE 20 LIFE TIME PROJECTION'!$U$87)</c:f>
              <c:numCache>
                <c:formatCode>"$"#,##0.00</c:formatCode>
                <c:ptCount val="17"/>
                <c:pt idx="0">
                  <c:v>74700</c:v>
                </c:pt>
                <c:pt idx="1">
                  <c:v>74700</c:v>
                </c:pt>
                <c:pt idx="2">
                  <c:v>74700</c:v>
                </c:pt>
                <c:pt idx="3">
                  <c:v>74700</c:v>
                </c:pt>
                <c:pt idx="4">
                  <c:v>74700</c:v>
                </c:pt>
                <c:pt idx="5">
                  <c:v>80697.617351300461</c:v>
                </c:pt>
                <c:pt idx="6">
                  <c:v>81652.882302934449</c:v>
                </c:pt>
                <c:pt idx="7">
                  <c:v>82760.296195451199</c:v>
                </c:pt>
                <c:pt idx="8">
                  <c:v>104808.74182784109</c:v>
                </c:pt>
                <c:pt idx="9">
                  <c:v>121502.05716101819</c:v>
                </c:pt>
                <c:pt idx="10">
                  <c:v>140854.18484088508</c:v>
                </c:pt>
                <c:pt idx="11">
                  <c:v>163288.60474269811</c:v>
                </c:pt>
                <c:pt idx="12">
                  <c:v>189296.24610682996</c:v>
                </c:pt>
                <c:pt idx="13">
                  <c:v>219446.23047396028</c:v>
                </c:pt>
                <c:pt idx="14">
                  <c:v>254398.32569132483</c:v>
                </c:pt>
                <c:pt idx="15">
                  <c:v>294917.38351928059</c:v>
                </c:pt>
                <c:pt idx="16">
                  <c:v>341890.07677429204</c:v>
                </c:pt>
              </c:numCache>
            </c:numRef>
          </c:val>
          <c:smooth val="1"/>
          <c:extLst>
            <c:ext xmlns:c16="http://schemas.microsoft.com/office/drawing/2014/chart" uri="{C3380CC4-5D6E-409C-BE32-E72D297353CC}">
              <c16:uniqueId val="{00000000-C30F-427D-8506-188D79CC868D}"/>
            </c:ext>
          </c:extLst>
        </c:ser>
        <c:dLbls>
          <c:showLegendKey val="0"/>
          <c:showVal val="0"/>
          <c:showCatName val="0"/>
          <c:showSerName val="0"/>
          <c:showPercent val="0"/>
          <c:showBubbleSize val="0"/>
        </c:dLbls>
        <c:smooth val="0"/>
        <c:axId val="58921930"/>
        <c:axId val="97774018"/>
      </c:lineChart>
      <c:catAx>
        <c:axId val="5892193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97774018"/>
        <c:crosses val="autoZero"/>
        <c:auto val="1"/>
        <c:lblAlgn val="ctr"/>
        <c:lblOffset val="100"/>
        <c:noMultiLvlLbl val="1"/>
      </c:catAx>
      <c:valAx>
        <c:axId val="9777401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quot;$&quot;#,##0.00" sourceLinked="1"/>
        <c:majorTickMark val="none"/>
        <c:minorTickMark val="none"/>
        <c:tickLblPos val="nextTo"/>
        <c:spPr>
          <a:ln/>
        </c:spPr>
        <c:txPr>
          <a:bodyPr/>
          <a:lstStyle/>
          <a:p>
            <a:pPr lvl="0">
              <a:defRPr b="0">
                <a:solidFill>
                  <a:srgbClr val="000000"/>
                </a:solidFill>
                <a:latin typeface="+mn-lt"/>
              </a:defRPr>
            </a:pPr>
            <a:endParaRPr lang="en-US"/>
          </a:p>
        </c:txPr>
        <c:crossAx val="58921930"/>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0">
                <a:solidFill>
                  <a:srgbClr val="757575"/>
                </a:solidFill>
                <a:latin typeface="+mn-lt"/>
              </a:defRPr>
            </a:pPr>
            <a:r>
              <a:rPr lang="en-US" sz="1800" b="1">
                <a:solidFill>
                  <a:srgbClr val="757575"/>
                </a:solidFill>
                <a:latin typeface="+mn-lt"/>
              </a:rPr>
              <a:t>PROJECTED NET WORTH</a:t>
            </a:r>
          </a:p>
        </c:rich>
      </c:tx>
      <c:overlay val="0"/>
    </c:title>
    <c:autoTitleDeleted val="0"/>
    <c:plotArea>
      <c:layout/>
      <c:lineChart>
        <c:grouping val="standard"/>
        <c:varyColors val="0"/>
        <c:ser>
          <c:idx val="0"/>
          <c:order val="0"/>
          <c:tx>
            <c:strRef>
              <c:f>'AGE 20 LIFE TIME PROJECTION'!$W$6</c:f>
              <c:strCache>
                <c:ptCount val="1"/>
                <c:pt idx="0">
                  <c:v>NET WORTH</c:v>
                </c:pt>
              </c:strCache>
            </c:strRef>
          </c:tx>
          <c:spPr>
            <a:ln cmpd="sng">
              <a:solidFill>
                <a:srgbClr val="4F81BD"/>
              </a:solidFill>
            </a:ln>
          </c:spPr>
          <c:marker>
            <c:symbol val="none"/>
          </c:marker>
          <c:cat>
            <c:numRef>
              <c:extLst>
                <c:ext xmlns:c15="http://schemas.microsoft.com/office/drawing/2012/chart" uri="{02D57815-91ED-43cb-92C2-25804820EDAC}">
                  <c15:fullRef>
                    <c15:sqref>'AGE 20 LIFE TIME PROJECTION'!$A$7:$A$88</c15:sqref>
                  </c15:fullRef>
                </c:ext>
              </c:extLst>
              <c:f>('AGE 20 LIFE TIME PROJECTION'!$A$7,'AGE 20 LIFE TIME PROJECTION'!$A$12,'AGE 20 LIFE TIME PROJECTION'!$A$17,'AGE 20 LIFE TIME PROJECTION'!$A$22,'AGE 20 LIFE TIME PROJECTION'!$A$27,'AGE 20 LIFE TIME PROJECTION'!$A$32,'AGE 20 LIFE TIME PROJECTION'!$A$37,'AGE 20 LIFE TIME PROJECTION'!$A$42,'AGE 20 LIFE TIME PROJECTION'!$A$47,'AGE 20 LIFE TIME PROJECTION'!$A$52,'AGE 20 LIFE TIME PROJECTION'!$A$57,'AGE 20 LIFE TIME PROJECTION'!$A$62,'AGE 20 LIFE TIME PROJECTION'!$A$67,'AGE 20 LIFE TIME PROJECTION'!$A$72,'AGE 20 LIFE TIME PROJECTION'!$A$77:$A$88)</c:f>
              <c:numCache>
                <c:formatCode>General</c:formatCode>
                <c:ptCount val="26"/>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91</c:v>
                </c:pt>
                <c:pt idx="16">
                  <c:v>92</c:v>
                </c:pt>
                <c:pt idx="17">
                  <c:v>93</c:v>
                </c:pt>
                <c:pt idx="18">
                  <c:v>94</c:v>
                </c:pt>
                <c:pt idx="19">
                  <c:v>95</c:v>
                </c:pt>
                <c:pt idx="20">
                  <c:v>96</c:v>
                </c:pt>
                <c:pt idx="21">
                  <c:v>97</c:v>
                </c:pt>
                <c:pt idx="22">
                  <c:v>98</c:v>
                </c:pt>
                <c:pt idx="23">
                  <c:v>99</c:v>
                </c:pt>
                <c:pt idx="24">
                  <c:v>100</c:v>
                </c:pt>
                <c:pt idx="25">
                  <c:v>101</c:v>
                </c:pt>
              </c:numCache>
            </c:numRef>
          </c:cat>
          <c:val>
            <c:numRef>
              <c:extLst>
                <c:ext xmlns:c15="http://schemas.microsoft.com/office/drawing/2012/chart" uri="{02D57815-91ED-43cb-92C2-25804820EDAC}">
                  <c15:fullRef>
                    <c15:sqref>'AGE 20 LIFE TIME PROJECTION'!$W$7:$W$77</c15:sqref>
                  </c15:fullRef>
                </c:ext>
              </c:extLst>
              <c:f>('AGE 20 LIFE TIME PROJECTION'!$W$7,'AGE 20 LIFE TIME PROJECTION'!$W$12,'AGE 20 LIFE TIME PROJECTION'!$W$17,'AGE 20 LIFE TIME PROJECTION'!$W$22,'AGE 20 LIFE TIME PROJECTION'!$W$27,'AGE 20 LIFE TIME PROJECTION'!$W$32,'AGE 20 LIFE TIME PROJECTION'!$W$37,'AGE 20 LIFE TIME PROJECTION'!$W$42,'AGE 20 LIFE TIME PROJECTION'!$W$47,'AGE 20 LIFE TIME PROJECTION'!$W$52,'AGE 20 LIFE TIME PROJECTION'!$W$57,'AGE 20 LIFE TIME PROJECTION'!$W$62,'AGE 20 LIFE TIME PROJECTION'!$W$67,'AGE 20 LIFE TIME PROJECTION'!$W$72,'AGE 20 LIFE TIME PROJECTION'!$W$77)</c:f>
              <c:numCache>
                <c:formatCode>"$"#,##0.00</c:formatCode>
                <c:ptCount val="15"/>
                <c:pt idx="0">
                  <c:v>-34200</c:v>
                </c:pt>
                <c:pt idx="1">
                  <c:v>48731.40726321</c:v>
                </c:pt>
                <c:pt idx="2">
                  <c:v>165046.99604961177</c:v>
                </c:pt>
                <c:pt idx="3">
                  <c:v>328185.626409369</c:v>
                </c:pt>
                <c:pt idx="4">
                  <c:v>556995.99476447422</c:v>
                </c:pt>
                <c:pt idx="5">
                  <c:v>875514.37290303153</c:v>
                </c:pt>
                <c:pt idx="6">
                  <c:v>1274373.9444668132</c:v>
                </c:pt>
                <c:pt idx="7">
                  <c:v>1827985.2614029914</c:v>
                </c:pt>
                <c:pt idx="8">
                  <c:v>2585718.5456960276</c:v>
                </c:pt>
                <c:pt idx="9">
                  <c:v>3003051.4290254549</c:v>
                </c:pt>
                <c:pt idx="10">
                  <c:v>3486854.6210221266</c:v>
                </c:pt>
                <c:pt idx="11">
                  <c:v>4047715.1185674528</c:v>
                </c:pt>
                <c:pt idx="12">
                  <c:v>4697906.1526707485</c:v>
                </c:pt>
                <c:pt idx="13">
                  <c:v>5451655.7618490076</c:v>
                </c:pt>
                <c:pt idx="14">
                  <c:v>6325458.1422831211</c:v>
                </c:pt>
              </c:numCache>
            </c:numRef>
          </c:val>
          <c:smooth val="0"/>
          <c:extLst>
            <c:ext xmlns:c16="http://schemas.microsoft.com/office/drawing/2014/chart" uri="{C3380CC4-5D6E-409C-BE32-E72D297353CC}">
              <c16:uniqueId val="{00000000-A2EC-4E2A-B45F-B9C18F35231A}"/>
            </c:ext>
          </c:extLst>
        </c:ser>
        <c:dLbls>
          <c:showLegendKey val="0"/>
          <c:showVal val="0"/>
          <c:showCatName val="0"/>
          <c:showSerName val="0"/>
          <c:showPercent val="0"/>
          <c:showBubbleSize val="0"/>
        </c:dLbls>
        <c:smooth val="0"/>
        <c:axId val="1546215057"/>
        <c:axId val="405026707"/>
      </c:lineChart>
      <c:catAx>
        <c:axId val="15462150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405026707"/>
        <c:crosses val="autoZero"/>
        <c:auto val="1"/>
        <c:lblAlgn val="ctr"/>
        <c:lblOffset val="100"/>
        <c:noMultiLvlLbl val="1"/>
      </c:catAx>
      <c:valAx>
        <c:axId val="405026707"/>
        <c:scaling>
          <c:orientation val="minMax"/>
        </c:scaling>
        <c:delete val="0"/>
        <c:axPos val="l"/>
        <c:majorGridlines>
          <c:spPr>
            <a:ln>
              <a:solidFill>
                <a:srgbClr val="B7B7B7"/>
              </a:solidFill>
            </a:ln>
          </c:spPr>
        </c:majorGridlines>
        <c:minorGridlines>
          <c:spPr>
            <a:ln>
              <a:solidFill>
                <a:srgbClr val="CCCCCC">
                  <a:alpha val="0"/>
                </a:srgbClr>
              </a:solidFill>
            </a:ln>
          </c:spPr>
        </c:minorGridlines>
        <c:numFmt formatCode="&quot;$&quot;#,##0.00" sourceLinked="1"/>
        <c:majorTickMark val="none"/>
        <c:minorTickMark val="none"/>
        <c:tickLblPos val="nextTo"/>
        <c:spPr>
          <a:ln/>
        </c:spPr>
        <c:txPr>
          <a:bodyPr/>
          <a:lstStyle/>
          <a:p>
            <a:pPr lvl="0">
              <a:defRPr b="0">
                <a:solidFill>
                  <a:srgbClr val="000000"/>
                </a:solidFill>
                <a:latin typeface="+mn-lt"/>
              </a:defRPr>
            </a:pPr>
            <a:endParaRPr lang="en-US"/>
          </a:p>
        </c:txPr>
        <c:crossAx val="1546215057"/>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1">
                <a:solidFill>
                  <a:srgbClr val="757575"/>
                </a:solidFill>
                <a:latin typeface="+mn-lt"/>
              </a:defRPr>
            </a:pPr>
            <a:r>
              <a:rPr lang="en-US" sz="1800" b="1">
                <a:solidFill>
                  <a:srgbClr val="757575"/>
                </a:solidFill>
                <a:latin typeface="+mn-lt"/>
              </a:rPr>
              <a:t>TOTAL MONTHLY INCOME</a:t>
            </a:r>
          </a:p>
        </c:rich>
      </c:tx>
      <c:overlay val="0"/>
    </c:title>
    <c:autoTitleDeleted val="0"/>
    <c:plotArea>
      <c:layout/>
      <c:barChart>
        <c:barDir val="col"/>
        <c:grouping val="stacked"/>
        <c:varyColors val="1"/>
        <c:ser>
          <c:idx val="0"/>
          <c:order val="0"/>
          <c:tx>
            <c:strRef>
              <c:f>'AGE 30 LTP'!$C$6</c:f>
              <c:strCache>
                <c:ptCount val="1"/>
                <c:pt idx="0">
                  <c:v>INCOME #1:</c:v>
                </c:pt>
              </c:strCache>
            </c:strRef>
          </c:tx>
          <c:spPr>
            <a:solidFill>
              <a:srgbClr val="4F81BD"/>
            </a:solidFill>
            <a:ln cmpd="sng">
              <a:solidFill>
                <a:srgbClr val="000000"/>
              </a:solidFill>
            </a:ln>
          </c:spPr>
          <c:invertIfNegative val="1"/>
          <c:cat>
            <c:numRef>
              <c:extLst>
                <c:ext xmlns:c15="http://schemas.microsoft.com/office/drawing/2012/chart" uri="{02D57815-91ED-43cb-92C2-25804820EDAC}">
                  <c15:fullRef>
                    <c15:sqref>'AGE 30 LTP'!$A$7:$A$67</c15:sqref>
                  </c15:fullRef>
                </c:ext>
              </c:extLst>
              <c:f>('AGE 30 LTP'!$A$7,'AGE 30 LTP'!$A$12,'AGE 30 LTP'!$A$17,'AGE 30 LTP'!$A$22,'AGE 30 LTP'!$A$27,'AGE 30 LTP'!$A$32,'AGE 30 LTP'!$A$37,'AGE 30 LTP'!$A$42,'AGE 30 LTP'!$A$47,'AGE 30 LTP'!$A$52,'AGE 30 LTP'!$A$57,'AGE 30 LTP'!$A$62,'AGE 30 LTP'!$A$67)</c:f>
              <c:numCache>
                <c:formatCode>General</c:formatCode>
                <c:ptCount val="13"/>
                <c:pt idx="0">
                  <c:v>30</c:v>
                </c:pt>
                <c:pt idx="1">
                  <c:v>35</c:v>
                </c:pt>
                <c:pt idx="2">
                  <c:v>40</c:v>
                </c:pt>
                <c:pt idx="3">
                  <c:v>45</c:v>
                </c:pt>
                <c:pt idx="4">
                  <c:v>50</c:v>
                </c:pt>
                <c:pt idx="5">
                  <c:v>55</c:v>
                </c:pt>
                <c:pt idx="6">
                  <c:v>60</c:v>
                </c:pt>
                <c:pt idx="7">
                  <c:v>65</c:v>
                </c:pt>
                <c:pt idx="8">
                  <c:v>70</c:v>
                </c:pt>
                <c:pt idx="9">
                  <c:v>75</c:v>
                </c:pt>
                <c:pt idx="10">
                  <c:v>80</c:v>
                </c:pt>
                <c:pt idx="11">
                  <c:v>85</c:v>
                </c:pt>
                <c:pt idx="12">
                  <c:v>90</c:v>
                </c:pt>
              </c:numCache>
            </c:numRef>
          </c:cat>
          <c:val>
            <c:numRef>
              <c:extLst>
                <c:ext xmlns:c15="http://schemas.microsoft.com/office/drawing/2012/chart" uri="{02D57815-91ED-43cb-92C2-25804820EDAC}">
                  <c15:fullRef>
                    <c15:sqref>'AGE 30 LTP'!$C$7:$C$67</c15:sqref>
                  </c15:fullRef>
                </c:ext>
              </c:extLst>
              <c:f>('AGE 30 LTP'!$C$7,'AGE 30 LTP'!$C$12,'AGE 30 LTP'!$C$17,'AGE 30 LTP'!$C$22,'AGE 30 LTP'!$C$27,'AGE 30 LTP'!$C$32,'AGE 30 LTP'!$C$37,'AGE 30 LTP'!$C$42,'AGE 30 LTP'!$C$47,'AGE 30 LTP'!$C$52,'AGE 30 LTP'!$C$57,'AGE 30 LTP'!$C$62,'AGE 30 LTP'!$C$67)</c:f>
              <c:numCache>
                <c:formatCode>"$"#,##0.00</c:formatCode>
                <c:ptCount val="13"/>
                <c:pt idx="0">
                  <c:v>3125</c:v>
                </c:pt>
                <c:pt idx="1">
                  <c:v>3125</c:v>
                </c:pt>
                <c:pt idx="2">
                  <c:v>3125</c:v>
                </c:pt>
                <c:pt idx="3">
                  <c:v>3125</c:v>
                </c:pt>
                <c:pt idx="4">
                  <c:v>3125</c:v>
                </c:pt>
                <c:pt idx="5">
                  <c:v>3125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F24-4F96-BC6A-FAFAE11DA3E0}"/>
            </c:ext>
          </c:extLst>
        </c:ser>
        <c:ser>
          <c:idx val="1"/>
          <c:order val="1"/>
          <c:tx>
            <c:strRef>
              <c:f>'AGE 30 LTP'!$D$6</c:f>
              <c:strCache>
                <c:ptCount val="1"/>
                <c:pt idx="0">
                  <c:v>INCOME #2:</c:v>
                </c:pt>
              </c:strCache>
            </c:strRef>
          </c:tx>
          <c:spPr>
            <a:solidFill>
              <a:srgbClr val="C0504D"/>
            </a:solidFill>
            <a:ln cmpd="sng">
              <a:solidFill>
                <a:srgbClr val="000000"/>
              </a:solidFill>
            </a:ln>
          </c:spPr>
          <c:invertIfNegative val="1"/>
          <c:cat>
            <c:numRef>
              <c:extLst>
                <c:ext xmlns:c15="http://schemas.microsoft.com/office/drawing/2012/chart" uri="{02D57815-91ED-43cb-92C2-25804820EDAC}">
                  <c15:fullRef>
                    <c15:sqref>'AGE 30 LTP'!$A$7:$A$67</c15:sqref>
                  </c15:fullRef>
                </c:ext>
              </c:extLst>
              <c:f>('AGE 30 LTP'!$A$7,'AGE 30 LTP'!$A$12,'AGE 30 LTP'!$A$17,'AGE 30 LTP'!$A$22,'AGE 30 LTP'!$A$27,'AGE 30 LTP'!$A$32,'AGE 30 LTP'!$A$37,'AGE 30 LTP'!$A$42,'AGE 30 LTP'!$A$47,'AGE 30 LTP'!$A$52,'AGE 30 LTP'!$A$57,'AGE 30 LTP'!$A$62,'AGE 30 LTP'!$A$67)</c:f>
              <c:numCache>
                <c:formatCode>General</c:formatCode>
                <c:ptCount val="13"/>
                <c:pt idx="0">
                  <c:v>30</c:v>
                </c:pt>
                <c:pt idx="1">
                  <c:v>35</c:v>
                </c:pt>
                <c:pt idx="2">
                  <c:v>40</c:v>
                </c:pt>
                <c:pt idx="3">
                  <c:v>45</c:v>
                </c:pt>
                <c:pt idx="4">
                  <c:v>50</c:v>
                </c:pt>
                <c:pt idx="5">
                  <c:v>55</c:v>
                </c:pt>
                <c:pt idx="6">
                  <c:v>60</c:v>
                </c:pt>
                <c:pt idx="7">
                  <c:v>65</c:v>
                </c:pt>
                <c:pt idx="8">
                  <c:v>70</c:v>
                </c:pt>
                <c:pt idx="9">
                  <c:v>75</c:v>
                </c:pt>
                <c:pt idx="10">
                  <c:v>80</c:v>
                </c:pt>
                <c:pt idx="11">
                  <c:v>85</c:v>
                </c:pt>
                <c:pt idx="12">
                  <c:v>90</c:v>
                </c:pt>
              </c:numCache>
            </c:numRef>
          </c:cat>
          <c:val>
            <c:numRef>
              <c:extLst>
                <c:ext xmlns:c15="http://schemas.microsoft.com/office/drawing/2012/chart" uri="{02D57815-91ED-43cb-92C2-25804820EDAC}">
                  <c15:fullRef>
                    <c15:sqref>'AGE 30 LTP'!$D$7:$D$67</c15:sqref>
                  </c15:fullRef>
                </c:ext>
              </c:extLst>
              <c:f>('AGE 30 LTP'!$D$7,'AGE 30 LTP'!$D$12,'AGE 30 LTP'!$D$17,'AGE 30 LTP'!$D$22,'AGE 30 LTP'!$D$27,'AGE 30 LTP'!$D$32,'AGE 30 LTP'!$D$37,'AGE 30 LTP'!$D$42,'AGE 30 LTP'!$D$47,'AGE 30 LTP'!$D$52,'AGE 30 LTP'!$D$57,'AGE 30 LTP'!$D$62,'AGE 30 LTP'!$D$67)</c:f>
              <c:numCache>
                <c:formatCode>"$"#,##0.00</c:formatCode>
                <c:ptCount val="13"/>
                <c:pt idx="0">
                  <c:v>3100</c:v>
                </c:pt>
                <c:pt idx="1">
                  <c:v>3100</c:v>
                </c:pt>
                <c:pt idx="2">
                  <c:v>3100</c:v>
                </c:pt>
                <c:pt idx="3">
                  <c:v>3100</c:v>
                </c:pt>
                <c:pt idx="4">
                  <c:v>3100</c:v>
                </c:pt>
                <c:pt idx="5">
                  <c:v>3100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FF24-4F96-BC6A-FAFAE11DA3E0}"/>
            </c:ext>
          </c:extLst>
        </c:ser>
        <c:ser>
          <c:idx val="2"/>
          <c:order val="2"/>
          <c:tx>
            <c:strRef>
              <c:f>'AGE 30 LTP'!$E$6</c:f>
              <c:strCache>
                <c:ptCount val="1"/>
                <c:pt idx="0">
                  <c:v>INCOME #3:</c:v>
                </c:pt>
              </c:strCache>
            </c:strRef>
          </c:tx>
          <c:spPr>
            <a:solidFill>
              <a:srgbClr val="9BBB59"/>
            </a:solidFill>
            <a:ln cmpd="sng">
              <a:solidFill>
                <a:srgbClr val="000000"/>
              </a:solidFill>
            </a:ln>
          </c:spPr>
          <c:invertIfNegative val="1"/>
          <c:cat>
            <c:numRef>
              <c:extLst>
                <c:ext xmlns:c15="http://schemas.microsoft.com/office/drawing/2012/chart" uri="{02D57815-91ED-43cb-92C2-25804820EDAC}">
                  <c15:fullRef>
                    <c15:sqref>'AGE 30 LTP'!$A$7:$A$67</c15:sqref>
                  </c15:fullRef>
                </c:ext>
              </c:extLst>
              <c:f>('AGE 30 LTP'!$A$7,'AGE 30 LTP'!$A$12,'AGE 30 LTP'!$A$17,'AGE 30 LTP'!$A$22,'AGE 30 LTP'!$A$27,'AGE 30 LTP'!$A$32,'AGE 30 LTP'!$A$37,'AGE 30 LTP'!$A$42,'AGE 30 LTP'!$A$47,'AGE 30 LTP'!$A$52,'AGE 30 LTP'!$A$57,'AGE 30 LTP'!$A$62,'AGE 30 LTP'!$A$67)</c:f>
              <c:numCache>
                <c:formatCode>General</c:formatCode>
                <c:ptCount val="13"/>
                <c:pt idx="0">
                  <c:v>30</c:v>
                </c:pt>
                <c:pt idx="1">
                  <c:v>35</c:v>
                </c:pt>
                <c:pt idx="2">
                  <c:v>40</c:v>
                </c:pt>
                <c:pt idx="3">
                  <c:v>45</c:v>
                </c:pt>
                <c:pt idx="4">
                  <c:v>50</c:v>
                </c:pt>
                <c:pt idx="5">
                  <c:v>55</c:v>
                </c:pt>
                <c:pt idx="6">
                  <c:v>60</c:v>
                </c:pt>
                <c:pt idx="7">
                  <c:v>65</c:v>
                </c:pt>
                <c:pt idx="8">
                  <c:v>70</c:v>
                </c:pt>
                <c:pt idx="9">
                  <c:v>75</c:v>
                </c:pt>
                <c:pt idx="10">
                  <c:v>80</c:v>
                </c:pt>
                <c:pt idx="11">
                  <c:v>85</c:v>
                </c:pt>
                <c:pt idx="12">
                  <c:v>90</c:v>
                </c:pt>
              </c:numCache>
            </c:numRef>
          </c:cat>
          <c:val>
            <c:numRef>
              <c:extLst>
                <c:ext xmlns:c15="http://schemas.microsoft.com/office/drawing/2012/chart" uri="{02D57815-91ED-43cb-92C2-25804820EDAC}">
                  <c15:fullRef>
                    <c15:sqref>'AGE 30 LTP'!$E$7:$E$67</c15:sqref>
                  </c15:fullRef>
                </c:ext>
              </c:extLst>
              <c:f>('AGE 30 LTP'!$E$7,'AGE 30 LTP'!$E$12,'AGE 30 LTP'!$E$17,'AGE 30 LTP'!$E$22,'AGE 30 LTP'!$E$27,'AGE 30 LTP'!$E$32,'AGE 30 LTP'!$E$37,'AGE 30 LTP'!$E$42,'AGE 30 LTP'!$E$47,'AGE 30 LTP'!$E$52,'AGE 30 LTP'!$E$57,'AGE 30 LTP'!$E$62,'AGE 30 LTP'!$E$67)</c:f>
              <c:numCache>
                <c:formatCode>"$"#,##0.00</c:formatCode>
                <c:ptCount val="13"/>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FF24-4F96-BC6A-FAFAE11DA3E0}"/>
            </c:ext>
          </c:extLst>
        </c:ser>
        <c:ser>
          <c:idx val="3"/>
          <c:order val="3"/>
          <c:tx>
            <c:strRef>
              <c:f>'AGE 30 LTP'!$F$6</c:f>
              <c:strCache>
                <c:ptCount val="1"/>
                <c:pt idx="0">
                  <c:v>RENTAL PROPERTY:</c:v>
                </c:pt>
              </c:strCache>
            </c:strRef>
          </c:tx>
          <c:spPr>
            <a:solidFill>
              <a:srgbClr val="8064A2"/>
            </a:solidFill>
            <a:ln cmpd="sng">
              <a:solidFill>
                <a:srgbClr val="000000"/>
              </a:solidFill>
            </a:ln>
          </c:spPr>
          <c:invertIfNegative val="1"/>
          <c:cat>
            <c:numRef>
              <c:extLst>
                <c:ext xmlns:c15="http://schemas.microsoft.com/office/drawing/2012/chart" uri="{02D57815-91ED-43cb-92C2-25804820EDAC}">
                  <c15:fullRef>
                    <c15:sqref>'AGE 30 LTP'!$A$7:$A$67</c15:sqref>
                  </c15:fullRef>
                </c:ext>
              </c:extLst>
              <c:f>('AGE 30 LTP'!$A$7,'AGE 30 LTP'!$A$12,'AGE 30 LTP'!$A$17,'AGE 30 LTP'!$A$22,'AGE 30 LTP'!$A$27,'AGE 30 LTP'!$A$32,'AGE 30 LTP'!$A$37,'AGE 30 LTP'!$A$42,'AGE 30 LTP'!$A$47,'AGE 30 LTP'!$A$52,'AGE 30 LTP'!$A$57,'AGE 30 LTP'!$A$62,'AGE 30 LTP'!$A$67)</c:f>
              <c:numCache>
                <c:formatCode>General</c:formatCode>
                <c:ptCount val="13"/>
                <c:pt idx="0">
                  <c:v>30</c:v>
                </c:pt>
                <c:pt idx="1">
                  <c:v>35</c:v>
                </c:pt>
                <c:pt idx="2">
                  <c:v>40</c:v>
                </c:pt>
                <c:pt idx="3">
                  <c:v>45</c:v>
                </c:pt>
                <c:pt idx="4">
                  <c:v>50</c:v>
                </c:pt>
                <c:pt idx="5">
                  <c:v>55</c:v>
                </c:pt>
                <c:pt idx="6">
                  <c:v>60</c:v>
                </c:pt>
                <c:pt idx="7">
                  <c:v>65</c:v>
                </c:pt>
                <c:pt idx="8">
                  <c:v>70</c:v>
                </c:pt>
                <c:pt idx="9">
                  <c:v>75</c:v>
                </c:pt>
                <c:pt idx="10">
                  <c:v>80</c:v>
                </c:pt>
                <c:pt idx="11">
                  <c:v>85</c:v>
                </c:pt>
                <c:pt idx="12">
                  <c:v>90</c:v>
                </c:pt>
              </c:numCache>
            </c:numRef>
          </c:cat>
          <c:val>
            <c:numRef>
              <c:extLst>
                <c:ext xmlns:c15="http://schemas.microsoft.com/office/drawing/2012/chart" uri="{02D57815-91ED-43cb-92C2-25804820EDAC}">
                  <c15:fullRef>
                    <c15:sqref>'AGE 30 LTP'!$F$7:$F$67</c15:sqref>
                  </c15:fullRef>
                </c:ext>
              </c:extLst>
              <c:f>('AGE 30 LTP'!$F$7,'AGE 30 LTP'!$F$12,'AGE 30 LTP'!$F$17,'AGE 30 LTP'!$F$22,'AGE 30 LTP'!$F$27,'AGE 30 LTP'!$F$32,'AGE 30 LTP'!$F$37,'AGE 30 LTP'!$F$42,'AGE 30 LTP'!$F$47,'AGE 30 LTP'!$F$52,'AGE 30 LTP'!$F$57,'AGE 30 LTP'!$F$62,'AGE 30 LTP'!$F$67)</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FF24-4F96-BC6A-FAFAE11DA3E0}"/>
            </c:ext>
          </c:extLst>
        </c:ser>
        <c:ser>
          <c:idx val="4"/>
          <c:order val="4"/>
          <c:tx>
            <c:strRef>
              <c:f>'AGE 30 LTP'!$H$6</c:f>
              <c:strCache>
                <c:ptCount val="1"/>
                <c:pt idx="0">
                  <c:v>EMPLOYER FUND</c:v>
                </c:pt>
              </c:strCache>
            </c:strRef>
          </c:tx>
          <c:spPr>
            <a:solidFill>
              <a:srgbClr val="4BACC6"/>
            </a:solidFill>
            <a:ln cmpd="sng">
              <a:solidFill>
                <a:srgbClr val="000000"/>
              </a:solidFill>
            </a:ln>
          </c:spPr>
          <c:invertIfNegative val="1"/>
          <c:cat>
            <c:numRef>
              <c:extLst>
                <c:ext xmlns:c15="http://schemas.microsoft.com/office/drawing/2012/chart" uri="{02D57815-91ED-43cb-92C2-25804820EDAC}">
                  <c15:fullRef>
                    <c15:sqref>'AGE 30 LTP'!$A$7:$A$67</c15:sqref>
                  </c15:fullRef>
                </c:ext>
              </c:extLst>
              <c:f>('AGE 30 LTP'!$A$7,'AGE 30 LTP'!$A$12,'AGE 30 LTP'!$A$17,'AGE 30 LTP'!$A$22,'AGE 30 LTP'!$A$27,'AGE 30 LTP'!$A$32,'AGE 30 LTP'!$A$37,'AGE 30 LTP'!$A$42,'AGE 30 LTP'!$A$47,'AGE 30 LTP'!$A$52,'AGE 30 LTP'!$A$57,'AGE 30 LTP'!$A$62,'AGE 30 LTP'!$A$67)</c:f>
              <c:numCache>
                <c:formatCode>General</c:formatCode>
                <c:ptCount val="13"/>
                <c:pt idx="0">
                  <c:v>30</c:v>
                </c:pt>
                <c:pt idx="1">
                  <c:v>35</c:v>
                </c:pt>
                <c:pt idx="2">
                  <c:v>40</c:v>
                </c:pt>
                <c:pt idx="3">
                  <c:v>45</c:v>
                </c:pt>
                <c:pt idx="4">
                  <c:v>50</c:v>
                </c:pt>
                <c:pt idx="5">
                  <c:v>55</c:v>
                </c:pt>
                <c:pt idx="6">
                  <c:v>60</c:v>
                </c:pt>
                <c:pt idx="7">
                  <c:v>65</c:v>
                </c:pt>
                <c:pt idx="8">
                  <c:v>70</c:v>
                </c:pt>
                <c:pt idx="9">
                  <c:v>75</c:v>
                </c:pt>
                <c:pt idx="10">
                  <c:v>80</c:v>
                </c:pt>
                <c:pt idx="11">
                  <c:v>85</c:v>
                </c:pt>
                <c:pt idx="12">
                  <c:v>90</c:v>
                </c:pt>
              </c:numCache>
            </c:numRef>
          </c:cat>
          <c:val>
            <c:numRef>
              <c:extLst>
                <c:ext xmlns:c15="http://schemas.microsoft.com/office/drawing/2012/chart" uri="{02D57815-91ED-43cb-92C2-25804820EDAC}">
                  <c15:fullRef>
                    <c15:sqref>'AGE 30 LTP'!$H$7:$H$67</c15:sqref>
                  </c15:fullRef>
                </c:ext>
              </c:extLst>
              <c:f>('AGE 30 LTP'!$H$7,'AGE 30 LTP'!$H$12,'AGE 30 LTP'!$H$17,'AGE 30 LTP'!$H$22,'AGE 30 LTP'!$H$27,'AGE 30 LTP'!$H$32,'AGE 30 LTP'!$H$37,'AGE 30 LTP'!$H$42,'AGE 30 LTP'!$H$47,'AGE 30 LTP'!$H$52,'AGE 30 LTP'!$H$57,'AGE 30 LTP'!$H$62,'AGE 30 LTP'!$H$67)</c:f>
              <c:numCache>
                <c:formatCode>"$"#,##0.00</c:formatCode>
                <c:ptCount val="13"/>
                <c:pt idx="6">
                  <c:v>1871.7531448224199</c:v>
                </c:pt>
                <c:pt idx="7">
                  <c:v>2169.8748942821248</c:v>
                </c:pt>
                <c:pt idx="8">
                  <c:v>2515.4797094157211</c:v>
                </c:pt>
                <c:pt idx="9">
                  <c:v>2916.1304115533426</c:v>
                </c:pt>
                <c:pt idx="10">
                  <c:v>3380.594383391579</c:v>
                </c:pt>
                <c:pt idx="11">
                  <c:v>3919.035424390051</c:v>
                </c:pt>
                <c:pt idx="12">
                  <c:v>4543.2361637586846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FF24-4F96-BC6A-FAFAE11DA3E0}"/>
            </c:ext>
          </c:extLst>
        </c:ser>
        <c:ser>
          <c:idx val="5"/>
          <c:order val="5"/>
          <c:tx>
            <c:strRef>
              <c:f>'AGE 30 LTP'!$J$6</c:f>
              <c:strCache>
                <c:ptCount val="1"/>
                <c:pt idx="0">
                  <c:v>IRA COMPANY</c:v>
                </c:pt>
              </c:strCache>
            </c:strRef>
          </c:tx>
          <c:spPr>
            <a:solidFill>
              <a:srgbClr val="F79646"/>
            </a:solidFill>
            <a:ln cmpd="sng">
              <a:solidFill>
                <a:srgbClr val="000000"/>
              </a:solidFill>
            </a:ln>
          </c:spPr>
          <c:invertIfNegative val="1"/>
          <c:cat>
            <c:numRef>
              <c:extLst>
                <c:ext xmlns:c15="http://schemas.microsoft.com/office/drawing/2012/chart" uri="{02D57815-91ED-43cb-92C2-25804820EDAC}">
                  <c15:fullRef>
                    <c15:sqref>'AGE 30 LTP'!$A$7:$A$67</c15:sqref>
                  </c15:fullRef>
                </c:ext>
              </c:extLst>
              <c:f>('AGE 30 LTP'!$A$7,'AGE 30 LTP'!$A$12,'AGE 30 LTP'!$A$17,'AGE 30 LTP'!$A$22,'AGE 30 LTP'!$A$27,'AGE 30 LTP'!$A$32,'AGE 30 LTP'!$A$37,'AGE 30 LTP'!$A$42,'AGE 30 LTP'!$A$47,'AGE 30 LTP'!$A$52,'AGE 30 LTP'!$A$57,'AGE 30 LTP'!$A$62,'AGE 30 LTP'!$A$67)</c:f>
              <c:numCache>
                <c:formatCode>General</c:formatCode>
                <c:ptCount val="13"/>
                <c:pt idx="0">
                  <c:v>30</c:v>
                </c:pt>
                <c:pt idx="1">
                  <c:v>35</c:v>
                </c:pt>
                <c:pt idx="2">
                  <c:v>40</c:v>
                </c:pt>
                <c:pt idx="3">
                  <c:v>45</c:v>
                </c:pt>
                <c:pt idx="4">
                  <c:v>50</c:v>
                </c:pt>
                <c:pt idx="5">
                  <c:v>55</c:v>
                </c:pt>
                <c:pt idx="6">
                  <c:v>60</c:v>
                </c:pt>
                <c:pt idx="7">
                  <c:v>65</c:v>
                </c:pt>
                <c:pt idx="8">
                  <c:v>70</c:v>
                </c:pt>
                <c:pt idx="9">
                  <c:v>75</c:v>
                </c:pt>
                <c:pt idx="10">
                  <c:v>80</c:v>
                </c:pt>
                <c:pt idx="11">
                  <c:v>85</c:v>
                </c:pt>
                <c:pt idx="12">
                  <c:v>90</c:v>
                </c:pt>
              </c:numCache>
            </c:numRef>
          </c:cat>
          <c:val>
            <c:numRef>
              <c:extLst>
                <c:ext xmlns:c15="http://schemas.microsoft.com/office/drawing/2012/chart" uri="{02D57815-91ED-43cb-92C2-25804820EDAC}">
                  <c15:fullRef>
                    <c15:sqref>'AGE 30 LTP'!$J$7:$J$67</c15:sqref>
                  </c15:fullRef>
                </c:ext>
              </c:extLst>
              <c:f>('AGE 30 LTP'!$J$7,'AGE 30 LTP'!$J$12,'AGE 30 LTP'!$J$17,'AGE 30 LTP'!$J$22,'AGE 30 LTP'!$J$27,'AGE 30 LTP'!$J$32,'AGE 30 LTP'!$J$37,'AGE 30 LTP'!$J$42,'AGE 30 LTP'!$J$47,'AGE 30 LTP'!$J$52,'AGE 30 LTP'!$J$57,'AGE 30 LTP'!$J$62,'AGE 30 LTP'!$J$67)</c:f>
              <c:numCache>
                <c:formatCode>"$"#,##0.00</c:formatCode>
                <c:ptCount val="13"/>
                <c:pt idx="6">
                  <c:v>1871.7531448224199</c:v>
                </c:pt>
                <c:pt idx="7">
                  <c:v>2169.8748942821248</c:v>
                </c:pt>
                <c:pt idx="8">
                  <c:v>2515.4797094157211</c:v>
                </c:pt>
                <c:pt idx="9">
                  <c:v>2916.1304115533426</c:v>
                </c:pt>
                <c:pt idx="10">
                  <c:v>3380.594383391579</c:v>
                </c:pt>
                <c:pt idx="11">
                  <c:v>3919.035424390051</c:v>
                </c:pt>
                <c:pt idx="12">
                  <c:v>4543.2361637586846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FF24-4F96-BC6A-FAFAE11DA3E0}"/>
            </c:ext>
          </c:extLst>
        </c:ser>
        <c:ser>
          <c:idx val="6"/>
          <c:order val="6"/>
          <c:tx>
            <c:strRef>
              <c:f>'AGE 30 LTP'!$L$6</c:f>
              <c:strCache>
                <c:ptCount val="1"/>
                <c:pt idx="0">
                  <c:v>ABC</c:v>
                </c:pt>
              </c:strCache>
            </c:strRef>
          </c:tx>
          <c:spPr>
            <a:solidFill>
              <a:srgbClr val="BED1E7"/>
            </a:solidFill>
            <a:ln cmpd="sng">
              <a:solidFill>
                <a:srgbClr val="000000"/>
              </a:solidFill>
            </a:ln>
          </c:spPr>
          <c:invertIfNegative val="1"/>
          <c:cat>
            <c:numRef>
              <c:extLst>
                <c:ext xmlns:c15="http://schemas.microsoft.com/office/drawing/2012/chart" uri="{02D57815-91ED-43cb-92C2-25804820EDAC}">
                  <c15:fullRef>
                    <c15:sqref>'AGE 30 LTP'!$A$7:$A$67</c15:sqref>
                  </c15:fullRef>
                </c:ext>
              </c:extLst>
              <c:f>('AGE 30 LTP'!$A$7,'AGE 30 LTP'!$A$12,'AGE 30 LTP'!$A$17,'AGE 30 LTP'!$A$22,'AGE 30 LTP'!$A$27,'AGE 30 LTP'!$A$32,'AGE 30 LTP'!$A$37,'AGE 30 LTP'!$A$42,'AGE 30 LTP'!$A$47,'AGE 30 LTP'!$A$52,'AGE 30 LTP'!$A$57,'AGE 30 LTP'!$A$62,'AGE 30 LTP'!$A$67)</c:f>
              <c:numCache>
                <c:formatCode>General</c:formatCode>
                <c:ptCount val="13"/>
                <c:pt idx="0">
                  <c:v>30</c:v>
                </c:pt>
                <c:pt idx="1">
                  <c:v>35</c:v>
                </c:pt>
                <c:pt idx="2">
                  <c:v>40</c:v>
                </c:pt>
                <c:pt idx="3">
                  <c:v>45</c:v>
                </c:pt>
                <c:pt idx="4">
                  <c:v>50</c:v>
                </c:pt>
                <c:pt idx="5">
                  <c:v>55</c:v>
                </c:pt>
                <c:pt idx="6">
                  <c:v>60</c:v>
                </c:pt>
                <c:pt idx="7">
                  <c:v>65</c:v>
                </c:pt>
                <c:pt idx="8">
                  <c:v>70</c:v>
                </c:pt>
                <c:pt idx="9">
                  <c:v>75</c:v>
                </c:pt>
                <c:pt idx="10">
                  <c:v>80</c:v>
                </c:pt>
                <c:pt idx="11">
                  <c:v>85</c:v>
                </c:pt>
                <c:pt idx="12">
                  <c:v>90</c:v>
                </c:pt>
              </c:numCache>
            </c:numRef>
          </c:cat>
          <c:val>
            <c:numRef>
              <c:extLst>
                <c:ext xmlns:c15="http://schemas.microsoft.com/office/drawing/2012/chart" uri="{02D57815-91ED-43cb-92C2-25804820EDAC}">
                  <c15:fullRef>
                    <c15:sqref>'AGE 30 LTP'!$L$7:$L$67</c15:sqref>
                  </c15:fullRef>
                </c:ext>
              </c:extLst>
              <c:f>('AGE 30 LTP'!$L$7,'AGE 30 LTP'!$L$12,'AGE 30 LTP'!$L$17,'AGE 30 LTP'!$L$22,'AGE 30 LTP'!$L$27,'AGE 30 LTP'!$L$32,'AGE 30 LTP'!$L$37,'AGE 30 LTP'!$L$42,'AGE 30 LTP'!$L$47,'AGE 30 LTP'!$L$52,'AGE 30 LTP'!$L$57,'AGE 30 LTP'!$L$62,'AGE 30 LTP'!$L$67)</c:f>
              <c:numCache>
                <c:formatCode>"$"#,##0.00</c:formatCode>
                <c:ptCount val="13"/>
                <c:pt idx="6">
                  <c:v>0</c:v>
                </c:pt>
                <c:pt idx="7">
                  <c:v>0</c:v>
                </c:pt>
                <c:pt idx="8">
                  <c:v>0</c:v>
                </c:pt>
                <c:pt idx="9">
                  <c:v>0</c:v>
                </c:pt>
                <c:pt idx="10">
                  <c:v>0</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FF24-4F96-BC6A-FAFAE11DA3E0}"/>
            </c:ext>
          </c:extLst>
        </c:ser>
        <c:ser>
          <c:idx val="7"/>
          <c:order val="7"/>
          <c:tx>
            <c:strRef>
              <c:f>'AGE 30 LTP'!$N$6</c:f>
              <c:strCache>
                <c:ptCount val="1"/>
                <c:pt idx="0">
                  <c:v>DEF</c:v>
                </c:pt>
              </c:strCache>
            </c:strRef>
          </c:tx>
          <c:spPr>
            <a:solidFill>
              <a:srgbClr val="E8BFBE"/>
            </a:solidFill>
            <a:ln cmpd="sng">
              <a:solidFill>
                <a:srgbClr val="000000"/>
              </a:solidFill>
            </a:ln>
          </c:spPr>
          <c:invertIfNegative val="1"/>
          <c:cat>
            <c:numRef>
              <c:extLst>
                <c:ext xmlns:c15="http://schemas.microsoft.com/office/drawing/2012/chart" uri="{02D57815-91ED-43cb-92C2-25804820EDAC}">
                  <c15:fullRef>
                    <c15:sqref>'AGE 30 LTP'!$A$7:$A$67</c15:sqref>
                  </c15:fullRef>
                </c:ext>
              </c:extLst>
              <c:f>('AGE 30 LTP'!$A$7,'AGE 30 LTP'!$A$12,'AGE 30 LTP'!$A$17,'AGE 30 LTP'!$A$22,'AGE 30 LTP'!$A$27,'AGE 30 LTP'!$A$32,'AGE 30 LTP'!$A$37,'AGE 30 LTP'!$A$42,'AGE 30 LTP'!$A$47,'AGE 30 LTP'!$A$52,'AGE 30 LTP'!$A$57,'AGE 30 LTP'!$A$62,'AGE 30 LTP'!$A$67)</c:f>
              <c:numCache>
                <c:formatCode>General</c:formatCode>
                <c:ptCount val="13"/>
                <c:pt idx="0">
                  <c:v>30</c:v>
                </c:pt>
                <c:pt idx="1">
                  <c:v>35</c:v>
                </c:pt>
                <c:pt idx="2">
                  <c:v>40</c:v>
                </c:pt>
                <c:pt idx="3">
                  <c:v>45</c:v>
                </c:pt>
                <c:pt idx="4">
                  <c:v>50</c:v>
                </c:pt>
                <c:pt idx="5">
                  <c:v>55</c:v>
                </c:pt>
                <c:pt idx="6">
                  <c:v>60</c:v>
                </c:pt>
                <c:pt idx="7">
                  <c:v>65</c:v>
                </c:pt>
                <c:pt idx="8">
                  <c:v>70</c:v>
                </c:pt>
                <c:pt idx="9">
                  <c:v>75</c:v>
                </c:pt>
                <c:pt idx="10">
                  <c:v>80</c:v>
                </c:pt>
                <c:pt idx="11">
                  <c:v>85</c:v>
                </c:pt>
                <c:pt idx="12">
                  <c:v>90</c:v>
                </c:pt>
              </c:numCache>
            </c:numRef>
          </c:cat>
          <c:val>
            <c:numRef>
              <c:extLst>
                <c:ext xmlns:c15="http://schemas.microsoft.com/office/drawing/2012/chart" uri="{02D57815-91ED-43cb-92C2-25804820EDAC}">
                  <c15:fullRef>
                    <c15:sqref>'AGE 30 LTP'!$N$7:$N$67</c15:sqref>
                  </c15:fullRef>
                </c:ext>
              </c:extLst>
              <c:f>('AGE 30 LTP'!$N$7,'AGE 30 LTP'!$N$12,'AGE 30 LTP'!$N$17,'AGE 30 LTP'!$N$22,'AGE 30 LTP'!$N$27,'AGE 30 LTP'!$N$32,'AGE 30 LTP'!$N$37,'AGE 30 LTP'!$N$42,'AGE 30 LTP'!$N$47,'AGE 30 LTP'!$N$52,'AGE 30 LTP'!$N$57,'AGE 30 LTP'!$N$62,'AGE 30 LTP'!$N$67)</c:f>
              <c:numCache>
                <c:formatCode>"$"#,##0.00</c:formatCode>
                <c:ptCount val="13"/>
                <c:pt idx="6">
                  <c:v>0</c:v>
                </c:pt>
                <c:pt idx="7">
                  <c:v>0</c:v>
                </c:pt>
                <c:pt idx="8">
                  <c:v>0</c:v>
                </c:pt>
                <c:pt idx="9">
                  <c:v>0</c:v>
                </c:pt>
                <c:pt idx="10">
                  <c:v>0</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7-FF24-4F96-BC6A-FAFAE11DA3E0}"/>
            </c:ext>
          </c:extLst>
        </c:ser>
        <c:ser>
          <c:idx val="8"/>
          <c:order val="8"/>
          <c:tx>
            <c:strRef>
              <c:f>'AGE 30 LTP'!$P$6</c:f>
              <c:strCache>
                <c:ptCount val="1"/>
                <c:pt idx="0">
                  <c:v>BROKERAGE</c:v>
                </c:pt>
              </c:strCache>
            </c:strRef>
          </c:tx>
          <c:spPr>
            <a:solidFill>
              <a:srgbClr val="DCE7C6"/>
            </a:solidFill>
            <a:ln cmpd="sng">
              <a:solidFill>
                <a:srgbClr val="000000"/>
              </a:solidFill>
            </a:ln>
          </c:spPr>
          <c:invertIfNegative val="1"/>
          <c:cat>
            <c:numRef>
              <c:extLst>
                <c:ext xmlns:c15="http://schemas.microsoft.com/office/drawing/2012/chart" uri="{02D57815-91ED-43cb-92C2-25804820EDAC}">
                  <c15:fullRef>
                    <c15:sqref>'AGE 30 LTP'!$A$7:$A$67</c15:sqref>
                  </c15:fullRef>
                </c:ext>
              </c:extLst>
              <c:f>('AGE 30 LTP'!$A$7,'AGE 30 LTP'!$A$12,'AGE 30 LTP'!$A$17,'AGE 30 LTP'!$A$22,'AGE 30 LTP'!$A$27,'AGE 30 LTP'!$A$32,'AGE 30 LTP'!$A$37,'AGE 30 LTP'!$A$42,'AGE 30 LTP'!$A$47,'AGE 30 LTP'!$A$52,'AGE 30 LTP'!$A$57,'AGE 30 LTP'!$A$62,'AGE 30 LTP'!$A$67)</c:f>
              <c:numCache>
                <c:formatCode>General</c:formatCode>
                <c:ptCount val="13"/>
                <c:pt idx="0">
                  <c:v>30</c:v>
                </c:pt>
                <c:pt idx="1">
                  <c:v>35</c:v>
                </c:pt>
                <c:pt idx="2">
                  <c:v>40</c:v>
                </c:pt>
                <c:pt idx="3">
                  <c:v>45</c:v>
                </c:pt>
                <c:pt idx="4">
                  <c:v>50</c:v>
                </c:pt>
                <c:pt idx="5">
                  <c:v>55</c:v>
                </c:pt>
                <c:pt idx="6">
                  <c:v>60</c:v>
                </c:pt>
                <c:pt idx="7">
                  <c:v>65</c:v>
                </c:pt>
                <c:pt idx="8">
                  <c:v>70</c:v>
                </c:pt>
                <c:pt idx="9">
                  <c:v>75</c:v>
                </c:pt>
                <c:pt idx="10">
                  <c:v>80</c:v>
                </c:pt>
                <c:pt idx="11">
                  <c:v>85</c:v>
                </c:pt>
                <c:pt idx="12">
                  <c:v>90</c:v>
                </c:pt>
              </c:numCache>
            </c:numRef>
          </c:cat>
          <c:val>
            <c:numRef>
              <c:extLst>
                <c:ext xmlns:c15="http://schemas.microsoft.com/office/drawing/2012/chart" uri="{02D57815-91ED-43cb-92C2-25804820EDAC}">
                  <c15:fullRef>
                    <c15:sqref>'AGE 30 LTP'!$P$7:$P$67</c15:sqref>
                  </c15:fullRef>
                </c:ext>
              </c:extLst>
              <c:f>('AGE 30 LTP'!$P$7,'AGE 30 LTP'!$P$12,'AGE 30 LTP'!$P$17,'AGE 30 LTP'!$P$22,'AGE 30 LTP'!$P$27,'AGE 30 LTP'!$P$32,'AGE 30 LTP'!$P$37,'AGE 30 LTP'!$P$42,'AGE 30 LTP'!$P$47,'AGE 30 LTP'!$P$52,'AGE 30 LTP'!$P$57,'AGE 30 LTP'!$P$62,'AGE 30 LTP'!$P$67)</c:f>
              <c:numCache>
                <c:formatCode>"$"#,##0.00</c:formatCode>
                <c:ptCount val="13"/>
                <c:pt idx="3">
                  <c:v>193.95185326199092</c:v>
                </c:pt>
                <c:pt idx="4">
                  <c:v>224.84335514906408</c:v>
                </c:pt>
                <c:pt idx="5">
                  <c:v>260.65507240293738</c:v>
                </c:pt>
                <c:pt idx="6">
                  <c:v>302.17066777151462</c:v>
                </c:pt>
                <c:pt idx="7">
                  <c:v>350.29862116143545</c:v>
                </c:pt>
                <c:pt idx="8">
                  <c:v>406.09210977548946</c:v>
                </c:pt>
                <c:pt idx="9">
                  <c:v>470.77205464051457</c:v>
                </c:pt>
                <c:pt idx="10">
                  <c:v>545.75383784969154</c:v>
                </c:pt>
                <c:pt idx="11">
                  <c:v>632.67827516887337</c:v>
                </c:pt>
                <c:pt idx="12">
                  <c:v>733.44752177611656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FF24-4F96-BC6A-FAFAE11DA3E0}"/>
            </c:ext>
          </c:extLst>
        </c:ser>
        <c:ser>
          <c:idx val="9"/>
          <c:order val="9"/>
          <c:tx>
            <c:strRef>
              <c:f>'AGE 30 LTP'!$R$6</c:f>
              <c:strCache>
                <c:ptCount val="1"/>
                <c:pt idx="0">
                  <c:v>UVW</c:v>
                </c:pt>
              </c:strCache>
            </c:strRef>
          </c:tx>
          <c:spPr>
            <a:solidFill>
              <a:srgbClr val="CEC4DB"/>
            </a:solidFill>
            <a:ln cmpd="sng">
              <a:solidFill>
                <a:srgbClr val="000000"/>
              </a:solidFill>
            </a:ln>
          </c:spPr>
          <c:invertIfNegative val="1"/>
          <c:cat>
            <c:numRef>
              <c:extLst>
                <c:ext xmlns:c15="http://schemas.microsoft.com/office/drawing/2012/chart" uri="{02D57815-91ED-43cb-92C2-25804820EDAC}">
                  <c15:fullRef>
                    <c15:sqref>'AGE 30 LTP'!$A$7:$A$67</c15:sqref>
                  </c15:fullRef>
                </c:ext>
              </c:extLst>
              <c:f>('AGE 30 LTP'!$A$7,'AGE 30 LTP'!$A$12,'AGE 30 LTP'!$A$17,'AGE 30 LTP'!$A$22,'AGE 30 LTP'!$A$27,'AGE 30 LTP'!$A$32,'AGE 30 LTP'!$A$37,'AGE 30 LTP'!$A$42,'AGE 30 LTP'!$A$47,'AGE 30 LTP'!$A$52,'AGE 30 LTP'!$A$57,'AGE 30 LTP'!$A$62,'AGE 30 LTP'!$A$67)</c:f>
              <c:numCache>
                <c:formatCode>General</c:formatCode>
                <c:ptCount val="13"/>
                <c:pt idx="0">
                  <c:v>30</c:v>
                </c:pt>
                <c:pt idx="1">
                  <c:v>35</c:v>
                </c:pt>
                <c:pt idx="2">
                  <c:v>40</c:v>
                </c:pt>
                <c:pt idx="3">
                  <c:v>45</c:v>
                </c:pt>
                <c:pt idx="4">
                  <c:v>50</c:v>
                </c:pt>
                <c:pt idx="5">
                  <c:v>55</c:v>
                </c:pt>
                <c:pt idx="6">
                  <c:v>60</c:v>
                </c:pt>
                <c:pt idx="7">
                  <c:v>65</c:v>
                </c:pt>
                <c:pt idx="8">
                  <c:v>70</c:v>
                </c:pt>
                <c:pt idx="9">
                  <c:v>75</c:v>
                </c:pt>
                <c:pt idx="10">
                  <c:v>80</c:v>
                </c:pt>
                <c:pt idx="11">
                  <c:v>85</c:v>
                </c:pt>
                <c:pt idx="12">
                  <c:v>90</c:v>
                </c:pt>
              </c:numCache>
            </c:numRef>
          </c:cat>
          <c:val>
            <c:numRef>
              <c:extLst>
                <c:ext xmlns:c15="http://schemas.microsoft.com/office/drawing/2012/chart" uri="{02D57815-91ED-43cb-92C2-25804820EDAC}">
                  <c15:fullRef>
                    <c15:sqref>'AGE 30 LTP'!$R$7:$R$67</c15:sqref>
                  </c15:fullRef>
                </c:ext>
              </c:extLst>
              <c:f>('AGE 30 LTP'!$R$7,'AGE 30 LTP'!$R$12,'AGE 30 LTP'!$R$17,'AGE 30 LTP'!$R$22,'AGE 30 LTP'!$R$27,'AGE 30 LTP'!$R$32,'AGE 30 LTP'!$R$37,'AGE 30 LTP'!$R$42,'AGE 30 LTP'!$R$47,'AGE 30 LTP'!$R$52,'AGE 30 LTP'!$R$57,'AGE 30 LTP'!$R$62,'AGE 30 LTP'!$R$67)</c:f>
              <c:numCache>
                <c:formatCode>"$"#,##0.00</c:formatCode>
                <c:ptCount val="13"/>
                <c:pt idx="6">
                  <c:v>0</c:v>
                </c:pt>
                <c:pt idx="7">
                  <c:v>0</c:v>
                </c:pt>
                <c:pt idx="8">
                  <c:v>0</c:v>
                </c:pt>
                <c:pt idx="9">
                  <c:v>0</c:v>
                </c:pt>
                <c:pt idx="10">
                  <c:v>0</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9-FF24-4F96-BC6A-FAFAE11DA3E0}"/>
            </c:ext>
          </c:extLst>
        </c:ser>
        <c:ser>
          <c:idx val="10"/>
          <c:order val="10"/>
          <c:tx>
            <c:strRef>
              <c:f>'AGE 30 LTP'!$T$6</c:f>
              <c:strCache>
                <c:ptCount val="1"/>
                <c:pt idx="0">
                  <c:v>XYZ</c:v>
                </c:pt>
              </c:strCache>
            </c:strRef>
          </c:tx>
          <c:spPr>
            <a:solidFill>
              <a:srgbClr val="BFE2EB"/>
            </a:solidFill>
            <a:ln cmpd="sng">
              <a:solidFill>
                <a:srgbClr val="000000"/>
              </a:solidFill>
            </a:ln>
          </c:spPr>
          <c:invertIfNegative val="1"/>
          <c:cat>
            <c:numRef>
              <c:extLst>
                <c:ext xmlns:c15="http://schemas.microsoft.com/office/drawing/2012/chart" uri="{02D57815-91ED-43cb-92C2-25804820EDAC}">
                  <c15:fullRef>
                    <c15:sqref>'AGE 30 LTP'!$A$7:$A$67</c15:sqref>
                  </c15:fullRef>
                </c:ext>
              </c:extLst>
              <c:f>('AGE 30 LTP'!$A$7,'AGE 30 LTP'!$A$12,'AGE 30 LTP'!$A$17,'AGE 30 LTP'!$A$22,'AGE 30 LTP'!$A$27,'AGE 30 LTP'!$A$32,'AGE 30 LTP'!$A$37,'AGE 30 LTP'!$A$42,'AGE 30 LTP'!$A$47,'AGE 30 LTP'!$A$52,'AGE 30 LTP'!$A$57,'AGE 30 LTP'!$A$62,'AGE 30 LTP'!$A$67)</c:f>
              <c:numCache>
                <c:formatCode>General</c:formatCode>
                <c:ptCount val="13"/>
                <c:pt idx="0">
                  <c:v>30</c:v>
                </c:pt>
                <c:pt idx="1">
                  <c:v>35</c:v>
                </c:pt>
                <c:pt idx="2">
                  <c:v>40</c:v>
                </c:pt>
                <c:pt idx="3">
                  <c:v>45</c:v>
                </c:pt>
                <c:pt idx="4">
                  <c:v>50</c:v>
                </c:pt>
                <c:pt idx="5">
                  <c:v>55</c:v>
                </c:pt>
                <c:pt idx="6">
                  <c:v>60</c:v>
                </c:pt>
                <c:pt idx="7">
                  <c:v>65</c:v>
                </c:pt>
                <c:pt idx="8">
                  <c:v>70</c:v>
                </c:pt>
                <c:pt idx="9">
                  <c:v>75</c:v>
                </c:pt>
                <c:pt idx="10">
                  <c:v>80</c:v>
                </c:pt>
                <c:pt idx="11">
                  <c:v>85</c:v>
                </c:pt>
                <c:pt idx="12">
                  <c:v>90</c:v>
                </c:pt>
              </c:numCache>
            </c:numRef>
          </c:cat>
          <c:val>
            <c:numRef>
              <c:extLst>
                <c:ext xmlns:c15="http://schemas.microsoft.com/office/drawing/2012/chart" uri="{02D57815-91ED-43cb-92C2-25804820EDAC}">
                  <c15:fullRef>
                    <c15:sqref>'AGE 30 LTP'!$T$7:$T$67</c15:sqref>
                  </c15:fullRef>
                </c:ext>
              </c:extLst>
              <c:f>('AGE 30 LTP'!$T$7,'AGE 30 LTP'!$T$12,'AGE 30 LTP'!$T$17,'AGE 30 LTP'!$T$22,'AGE 30 LTP'!$T$27,'AGE 30 LTP'!$T$32,'AGE 30 LTP'!$T$37,'AGE 30 LTP'!$T$42,'AGE 30 LTP'!$T$47,'AGE 30 LTP'!$T$52,'AGE 30 LTP'!$T$57,'AGE 30 LTP'!$T$62,'AGE 30 LTP'!$T$67)</c:f>
              <c:numCache>
                <c:formatCode>"$"#,##0.00</c:formatCode>
                <c:ptCount val="13"/>
                <c:pt idx="6">
                  <c:v>0</c:v>
                </c:pt>
                <c:pt idx="7">
                  <c:v>0</c:v>
                </c:pt>
                <c:pt idx="8">
                  <c:v>0</c:v>
                </c:pt>
                <c:pt idx="9">
                  <c:v>0</c:v>
                </c:pt>
                <c:pt idx="10">
                  <c:v>0</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FF24-4F96-BC6A-FAFAE11DA3E0}"/>
            </c:ext>
          </c:extLst>
        </c:ser>
        <c:dLbls>
          <c:showLegendKey val="0"/>
          <c:showVal val="0"/>
          <c:showCatName val="0"/>
          <c:showSerName val="0"/>
          <c:showPercent val="0"/>
          <c:showBubbleSize val="0"/>
        </c:dLbls>
        <c:gapWidth val="150"/>
        <c:overlap val="100"/>
        <c:axId val="351279245"/>
        <c:axId val="1648275397"/>
      </c:barChart>
      <c:catAx>
        <c:axId val="35127924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648275397"/>
        <c:crosses val="autoZero"/>
        <c:auto val="1"/>
        <c:lblAlgn val="ctr"/>
        <c:lblOffset val="100"/>
        <c:noMultiLvlLbl val="1"/>
      </c:catAx>
      <c:valAx>
        <c:axId val="164827539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quot;$&quot;#,##0.00" sourceLinked="1"/>
        <c:majorTickMark val="none"/>
        <c:minorTickMark val="none"/>
        <c:tickLblPos val="nextTo"/>
        <c:spPr>
          <a:ln/>
        </c:spPr>
        <c:txPr>
          <a:bodyPr/>
          <a:lstStyle/>
          <a:p>
            <a:pPr lvl="0">
              <a:defRPr b="0">
                <a:solidFill>
                  <a:srgbClr val="000000"/>
                </a:solidFill>
                <a:latin typeface="+mn-lt"/>
              </a:defRPr>
            </a:pPr>
            <a:endParaRPr lang="en-US"/>
          </a:p>
        </c:txPr>
        <c:crossAx val="351279245"/>
        <c:crosses val="autoZero"/>
        <c:crossBetween val="between"/>
      </c:valAx>
    </c:plotArea>
    <c:legend>
      <c:legendPos val="r"/>
      <c:overlay val="0"/>
      <c:txPr>
        <a:bodyPr/>
        <a:lstStyle/>
        <a:p>
          <a:pPr lvl="0">
            <a:defRPr sz="1600"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1">
                <a:solidFill>
                  <a:srgbClr val="757575"/>
                </a:solidFill>
                <a:latin typeface="+mn-lt"/>
              </a:defRPr>
            </a:pPr>
            <a:r>
              <a:rPr lang="en-US" sz="1800" b="1">
                <a:solidFill>
                  <a:srgbClr val="757575"/>
                </a:solidFill>
                <a:latin typeface="+mn-lt"/>
              </a:rPr>
              <a:t>ANNUAL INCOME</a:t>
            </a:r>
          </a:p>
        </c:rich>
      </c:tx>
      <c:overlay val="0"/>
    </c:title>
    <c:autoTitleDeleted val="0"/>
    <c:plotArea>
      <c:layout/>
      <c:lineChart>
        <c:grouping val="standard"/>
        <c:varyColors val="0"/>
        <c:ser>
          <c:idx val="0"/>
          <c:order val="0"/>
          <c:tx>
            <c:strRef>
              <c:f>'AGE 30 LTP'!$U$6</c:f>
              <c:strCache>
                <c:ptCount val="1"/>
                <c:pt idx="0">
                  <c:v>ANNUAL INCOME</c:v>
                </c:pt>
              </c:strCache>
            </c:strRef>
          </c:tx>
          <c:spPr>
            <a:ln cmpd="sng">
              <a:solidFill>
                <a:srgbClr val="4F81BD"/>
              </a:solidFill>
            </a:ln>
          </c:spPr>
          <c:marker>
            <c:symbol val="none"/>
          </c:marker>
          <c:cat>
            <c:numRef>
              <c:extLst>
                <c:ext xmlns:c15="http://schemas.microsoft.com/office/drawing/2012/chart" uri="{02D57815-91ED-43cb-92C2-25804820EDAC}">
                  <c15:fullRef>
                    <c15:sqref>'AGE 30 LTP'!$A$7:$A$77</c15:sqref>
                  </c15:fullRef>
                </c:ext>
              </c:extLst>
              <c:f>('AGE 30 LTP'!$A$7,'AGE 30 LTP'!$A$12,'AGE 30 LTP'!$A$17,'AGE 30 LTP'!$A$22,'AGE 30 LTP'!$A$27,'AGE 30 LTP'!$A$32,'AGE 30 LTP'!$A$37,'AGE 30 LTP'!$A$42,'AGE 30 LTP'!$A$47,'AGE 30 LTP'!$A$52,'AGE 30 LTP'!$A$57,'AGE 30 LTP'!$A$62,'AGE 30 LTP'!$A$67,'AGE 30 LTP'!$A$72,'AGE 30 LTP'!$A$77)</c:f>
              <c:numCache>
                <c:formatCode>General</c:formatCode>
                <c:ptCount val="15"/>
                <c:pt idx="0">
                  <c:v>30</c:v>
                </c:pt>
                <c:pt idx="1">
                  <c:v>35</c:v>
                </c:pt>
                <c:pt idx="2">
                  <c:v>40</c:v>
                </c:pt>
                <c:pt idx="3">
                  <c:v>45</c:v>
                </c:pt>
                <c:pt idx="4">
                  <c:v>50</c:v>
                </c:pt>
                <c:pt idx="5">
                  <c:v>55</c:v>
                </c:pt>
                <c:pt idx="6">
                  <c:v>60</c:v>
                </c:pt>
                <c:pt idx="7">
                  <c:v>65</c:v>
                </c:pt>
                <c:pt idx="8">
                  <c:v>70</c:v>
                </c:pt>
                <c:pt idx="9">
                  <c:v>75</c:v>
                </c:pt>
                <c:pt idx="10">
                  <c:v>80</c:v>
                </c:pt>
                <c:pt idx="11">
                  <c:v>85</c:v>
                </c:pt>
                <c:pt idx="12">
                  <c:v>90</c:v>
                </c:pt>
                <c:pt idx="13">
                  <c:v>95</c:v>
                </c:pt>
                <c:pt idx="14">
                  <c:v>100</c:v>
                </c:pt>
              </c:numCache>
            </c:numRef>
          </c:cat>
          <c:val>
            <c:numRef>
              <c:extLst>
                <c:ext xmlns:c15="http://schemas.microsoft.com/office/drawing/2012/chart" uri="{02D57815-91ED-43cb-92C2-25804820EDAC}">
                  <c15:fullRef>
                    <c15:sqref>'AGE 30 LTP'!$U$7:$U$77</c15:sqref>
                  </c15:fullRef>
                </c:ext>
              </c:extLst>
              <c:f>('AGE 30 LTP'!$U$7,'AGE 30 LTP'!$U$12,'AGE 30 LTP'!$U$17,'AGE 30 LTP'!$U$22,'AGE 30 LTP'!$U$27,'AGE 30 LTP'!$U$32,'AGE 30 LTP'!$U$37,'AGE 30 LTP'!$U$42,'AGE 30 LTP'!$U$47,'AGE 30 LTP'!$U$52,'AGE 30 LTP'!$U$57,'AGE 30 LTP'!$U$62,'AGE 30 LTP'!$U$67,'AGE 30 LTP'!$U$72,'AGE 30 LTP'!$U$77)</c:f>
              <c:numCache>
                <c:formatCode>"$"#,##0.00</c:formatCode>
                <c:ptCount val="15"/>
                <c:pt idx="0">
                  <c:v>74700</c:v>
                </c:pt>
                <c:pt idx="1">
                  <c:v>74700</c:v>
                </c:pt>
                <c:pt idx="2">
                  <c:v>74700</c:v>
                </c:pt>
                <c:pt idx="3">
                  <c:v>77027.422239143896</c:v>
                </c:pt>
                <c:pt idx="4">
                  <c:v>77398.120261788776</c:v>
                </c:pt>
                <c:pt idx="5">
                  <c:v>77827.860868835254</c:v>
                </c:pt>
                <c:pt idx="6">
                  <c:v>48548.123488996251</c:v>
                </c:pt>
                <c:pt idx="7">
                  <c:v>56280.580916708219</c:v>
                </c:pt>
                <c:pt idx="8">
                  <c:v>65244.618343283175</c:v>
                </c:pt>
                <c:pt idx="9">
                  <c:v>75636.394532966398</c:v>
                </c:pt>
                <c:pt idx="10">
                  <c:v>87683.311255594192</c:v>
                </c:pt>
                <c:pt idx="11">
                  <c:v>101648.98948738771</c:v>
                </c:pt>
                <c:pt idx="12">
                  <c:v>117839.03819152183</c:v>
                </c:pt>
                <c:pt idx="13">
                  <c:v>136607.74191587881</c:v>
                </c:pt>
                <c:pt idx="14">
                  <c:v>158365.81355174369</c:v>
                </c:pt>
              </c:numCache>
            </c:numRef>
          </c:val>
          <c:smooth val="1"/>
          <c:extLst>
            <c:ext xmlns:c16="http://schemas.microsoft.com/office/drawing/2014/chart" uri="{C3380CC4-5D6E-409C-BE32-E72D297353CC}">
              <c16:uniqueId val="{00000000-0D29-4B0B-BB55-66C5BDE6C45F}"/>
            </c:ext>
          </c:extLst>
        </c:ser>
        <c:dLbls>
          <c:showLegendKey val="0"/>
          <c:showVal val="0"/>
          <c:showCatName val="0"/>
          <c:showSerName val="0"/>
          <c:showPercent val="0"/>
          <c:showBubbleSize val="0"/>
        </c:dLbls>
        <c:smooth val="0"/>
        <c:axId val="58921930"/>
        <c:axId val="97774018"/>
      </c:lineChart>
      <c:catAx>
        <c:axId val="5892193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97774018"/>
        <c:crosses val="autoZero"/>
        <c:auto val="1"/>
        <c:lblAlgn val="ctr"/>
        <c:lblOffset val="100"/>
        <c:noMultiLvlLbl val="1"/>
      </c:catAx>
      <c:valAx>
        <c:axId val="9777401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quot;$&quot;#,##0.00" sourceLinked="1"/>
        <c:majorTickMark val="none"/>
        <c:minorTickMark val="none"/>
        <c:tickLblPos val="nextTo"/>
        <c:spPr>
          <a:ln/>
        </c:spPr>
        <c:txPr>
          <a:bodyPr/>
          <a:lstStyle/>
          <a:p>
            <a:pPr lvl="0">
              <a:defRPr b="0">
                <a:solidFill>
                  <a:srgbClr val="000000"/>
                </a:solidFill>
                <a:latin typeface="+mn-lt"/>
              </a:defRPr>
            </a:pPr>
            <a:endParaRPr lang="en-US"/>
          </a:p>
        </c:txPr>
        <c:crossAx val="58921930"/>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0">
                <a:solidFill>
                  <a:srgbClr val="757575"/>
                </a:solidFill>
                <a:latin typeface="+mn-lt"/>
              </a:defRPr>
            </a:pPr>
            <a:r>
              <a:rPr lang="en-US" sz="1800" b="1">
                <a:solidFill>
                  <a:srgbClr val="757575"/>
                </a:solidFill>
                <a:latin typeface="+mn-lt"/>
              </a:rPr>
              <a:t>PROJECTED NET WORTH</a:t>
            </a:r>
          </a:p>
        </c:rich>
      </c:tx>
      <c:overlay val="0"/>
    </c:title>
    <c:autoTitleDeleted val="0"/>
    <c:plotArea>
      <c:layout/>
      <c:lineChart>
        <c:grouping val="standard"/>
        <c:varyColors val="0"/>
        <c:ser>
          <c:idx val="0"/>
          <c:order val="0"/>
          <c:tx>
            <c:strRef>
              <c:f>'AGE 30 LTP'!$W$6</c:f>
              <c:strCache>
                <c:ptCount val="1"/>
                <c:pt idx="0">
                  <c:v>NET WORTH</c:v>
                </c:pt>
              </c:strCache>
            </c:strRef>
          </c:tx>
          <c:spPr>
            <a:ln cmpd="sng">
              <a:solidFill>
                <a:srgbClr val="4F81BD"/>
              </a:solidFill>
            </a:ln>
          </c:spPr>
          <c:marker>
            <c:symbol val="none"/>
          </c:marker>
          <c:cat>
            <c:numRef>
              <c:extLst>
                <c:ext xmlns:c15="http://schemas.microsoft.com/office/drawing/2012/chart" uri="{02D57815-91ED-43cb-92C2-25804820EDAC}">
                  <c15:fullRef>
                    <c15:sqref>'AGE 30 LTP'!$A$7:$A$78</c15:sqref>
                  </c15:fullRef>
                </c:ext>
              </c:extLst>
              <c:f>('AGE 30 LTP'!$A$7,'AGE 30 LTP'!$A$12,'AGE 30 LTP'!$A$17,'AGE 30 LTP'!$A$22,'AGE 30 LTP'!$A$27,'AGE 30 LTP'!$A$32,'AGE 30 LTP'!$A$37,'AGE 30 LTP'!$A$42,'AGE 30 LTP'!$A$47,'AGE 30 LTP'!$A$52,'AGE 30 LTP'!$A$57,'AGE 30 LTP'!$A$62,'AGE 30 LTP'!$A$67,'AGE 30 LTP'!$A$72,'AGE 30 LTP'!$A$77:$A$78)</c:f>
              <c:numCache>
                <c:formatCode>General</c:formatCode>
                <c:ptCount val="16"/>
                <c:pt idx="0">
                  <c:v>30</c:v>
                </c:pt>
                <c:pt idx="1">
                  <c:v>35</c:v>
                </c:pt>
                <c:pt idx="2">
                  <c:v>40</c:v>
                </c:pt>
                <c:pt idx="3">
                  <c:v>45</c:v>
                </c:pt>
                <c:pt idx="4">
                  <c:v>50</c:v>
                </c:pt>
                <c:pt idx="5">
                  <c:v>55</c:v>
                </c:pt>
                <c:pt idx="6">
                  <c:v>60</c:v>
                </c:pt>
                <c:pt idx="7">
                  <c:v>65</c:v>
                </c:pt>
                <c:pt idx="8">
                  <c:v>70</c:v>
                </c:pt>
                <c:pt idx="9">
                  <c:v>75</c:v>
                </c:pt>
                <c:pt idx="10">
                  <c:v>80</c:v>
                </c:pt>
                <c:pt idx="11">
                  <c:v>85</c:v>
                </c:pt>
                <c:pt idx="12">
                  <c:v>90</c:v>
                </c:pt>
                <c:pt idx="13">
                  <c:v>91</c:v>
                </c:pt>
                <c:pt idx="14">
                  <c:v>92</c:v>
                </c:pt>
                <c:pt idx="15">
                  <c:v>93</c:v>
                </c:pt>
                <c:pt idx="16">
                  <c:v>94</c:v>
                </c:pt>
                <c:pt idx="17">
                  <c:v>95</c:v>
                </c:pt>
                <c:pt idx="18">
                  <c:v>96</c:v>
                </c:pt>
                <c:pt idx="19">
                  <c:v>97</c:v>
                </c:pt>
                <c:pt idx="20">
                  <c:v>98</c:v>
                </c:pt>
                <c:pt idx="21">
                  <c:v>99</c:v>
                </c:pt>
                <c:pt idx="22">
                  <c:v>100</c:v>
                </c:pt>
                <c:pt idx="23">
                  <c:v>101</c:v>
                </c:pt>
              </c:numCache>
            </c:numRef>
          </c:cat>
          <c:val>
            <c:numRef>
              <c:extLst>
                <c:ext xmlns:c15="http://schemas.microsoft.com/office/drawing/2012/chart" uri="{02D57815-91ED-43cb-92C2-25804820EDAC}">
                  <c15:fullRef>
                    <c15:sqref>'AGE 30 LTP'!$W$7:$W$67</c15:sqref>
                  </c15:fullRef>
                </c:ext>
              </c:extLst>
              <c:f>('AGE 30 LTP'!$W$7,'AGE 30 LTP'!$W$12,'AGE 30 LTP'!$W$17,'AGE 30 LTP'!$W$22,'AGE 30 LTP'!$W$27,'AGE 30 LTP'!$W$32,'AGE 30 LTP'!$W$37,'AGE 30 LTP'!$W$42,'AGE 30 LTP'!$W$47,'AGE 30 LTP'!$W$52,'AGE 30 LTP'!$W$57,'AGE 30 LTP'!$W$62,'AGE 30 LTP'!$W$67)</c:f>
              <c:numCache>
                <c:formatCode>"$"#,##0.00</c:formatCode>
                <c:ptCount val="13"/>
                <c:pt idx="0">
                  <c:v>-34200</c:v>
                </c:pt>
                <c:pt idx="1">
                  <c:v>48731.40726321</c:v>
                </c:pt>
                <c:pt idx="2">
                  <c:v>165046.99604961177</c:v>
                </c:pt>
                <c:pt idx="3">
                  <c:v>325785.626409369</c:v>
                </c:pt>
                <c:pt idx="4">
                  <c:v>525672.85129199014</c:v>
                </c:pt>
                <c:pt idx="5">
                  <c:v>803770.46084140136</c:v>
                </c:pt>
                <c:pt idx="6">
                  <c:v>1179203.0872249063</c:v>
                </c:pt>
                <c:pt idx="7">
                  <c:v>1372514.5229177056</c:v>
                </c:pt>
                <c:pt idx="8">
                  <c:v>1596615.4585820795</c:v>
                </c:pt>
                <c:pt idx="9">
                  <c:v>1856409.8633241598</c:v>
                </c:pt>
                <c:pt idx="10">
                  <c:v>2157582.7813898548</c:v>
                </c:pt>
                <c:pt idx="11">
                  <c:v>2506724.7371846926</c:v>
                </c:pt>
                <c:pt idx="12">
                  <c:v>2911475.9547880455</c:v>
                </c:pt>
              </c:numCache>
            </c:numRef>
          </c:val>
          <c:smooth val="0"/>
          <c:extLst>
            <c:ext xmlns:c16="http://schemas.microsoft.com/office/drawing/2014/chart" uri="{C3380CC4-5D6E-409C-BE32-E72D297353CC}">
              <c16:uniqueId val="{00000000-EA1E-4A0A-8F9B-7BBA6B2D15FF}"/>
            </c:ext>
          </c:extLst>
        </c:ser>
        <c:dLbls>
          <c:showLegendKey val="0"/>
          <c:showVal val="0"/>
          <c:showCatName val="0"/>
          <c:showSerName val="0"/>
          <c:showPercent val="0"/>
          <c:showBubbleSize val="0"/>
        </c:dLbls>
        <c:smooth val="0"/>
        <c:axId val="1546215057"/>
        <c:axId val="405026707"/>
      </c:lineChart>
      <c:catAx>
        <c:axId val="15462150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405026707"/>
        <c:crosses val="autoZero"/>
        <c:auto val="1"/>
        <c:lblAlgn val="ctr"/>
        <c:lblOffset val="100"/>
        <c:noMultiLvlLbl val="1"/>
      </c:catAx>
      <c:valAx>
        <c:axId val="405026707"/>
        <c:scaling>
          <c:orientation val="minMax"/>
        </c:scaling>
        <c:delete val="0"/>
        <c:axPos val="l"/>
        <c:majorGridlines>
          <c:spPr>
            <a:ln>
              <a:solidFill>
                <a:srgbClr val="B7B7B7"/>
              </a:solidFill>
            </a:ln>
          </c:spPr>
        </c:majorGridlines>
        <c:minorGridlines>
          <c:spPr>
            <a:ln>
              <a:solidFill>
                <a:srgbClr val="CCCCCC">
                  <a:alpha val="0"/>
                </a:srgbClr>
              </a:solidFill>
            </a:ln>
          </c:spPr>
        </c:minorGridlines>
        <c:numFmt formatCode="&quot;$&quot;#,##0.00" sourceLinked="1"/>
        <c:majorTickMark val="none"/>
        <c:minorTickMark val="none"/>
        <c:tickLblPos val="nextTo"/>
        <c:spPr>
          <a:ln/>
        </c:spPr>
        <c:txPr>
          <a:bodyPr/>
          <a:lstStyle/>
          <a:p>
            <a:pPr lvl="0">
              <a:defRPr b="0">
                <a:solidFill>
                  <a:srgbClr val="000000"/>
                </a:solidFill>
                <a:latin typeface="+mn-lt"/>
              </a:defRPr>
            </a:pPr>
            <a:endParaRPr lang="en-US"/>
          </a:p>
        </c:txPr>
        <c:crossAx val="1546215057"/>
        <c:crosses val="autoZero"/>
        <c:crossBetween val="between"/>
      </c:valAx>
    </c:plotArea>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1">
                <a:solidFill>
                  <a:srgbClr val="757575"/>
                </a:solidFill>
                <a:latin typeface="+mn-lt"/>
              </a:defRPr>
            </a:pPr>
            <a:r>
              <a:rPr lang="en-US" sz="1800" b="1">
                <a:solidFill>
                  <a:srgbClr val="757575"/>
                </a:solidFill>
                <a:latin typeface="+mn-lt"/>
              </a:rPr>
              <a:t>TOTAL MONTHLY INCOME</a:t>
            </a:r>
          </a:p>
        </c:rich>
      </c:tx>
      <c:overlay val="0"/>
    </c:title>
    <c:autoTitleDeleted val="0"/>
    <c:plotArea>
      <c:layout/>
      <c:barChart>
        <c:barDir val="col"/>
        <c:grouping val="stacked"/>
        <c:varyColors val="1"/>
        <c:ser>
          <c:idx val="0"/>
          <c:order val="0"/>
          <c:tx>
            <c:strRef>
              <c:f>'AGE 40 LTP'!$C$6</c:f>
              <c:strCache>
                <c:ptCount val="1"/>
                <c:pt idx="0">
                  <c:v>INCOME #1:</c:v>
                </c:pt>
              </c:strCache>
            </c:strRef>
          </c:tx>
          <c:spPr>
            <a:solidFill>
              <a:srgbClr val="4F81BD"/>
            </a:solidFill>
            <a:ln cmpd="sng">
              <a:solidFill>
                <a:srgbClr val="000000"/>
              </a:solidFill>
            </a:ln>
          </c:spPr>
          <c:invertIfNegative val="1"/>
          <c:cat>
            <c:numRef>
              <c:extLst>
                <c:ext xmlns:c15="http://schemas.microsoft.com/office/drawing/2012/chart" uri="{02D57815-91ED-43cb-92C2-25804820EDAC}">
                  <c15:fullRef>
                    <c15:sqref>'AGE 40 LTP'!$A$7:$A$57</c15:sqref>
                  </c15:fullRef>
                </c:ext>
              </c:extLst>
              <c:f>('AGE 40 LTP'!$A$7,'AGE 40 LTP'!$A$12,'AGE 40 LTP'!$A$17,'AGE 40 LTP'!$A$22,'AGE 40 LTP'!$A$27,'AGE 40 LTP'!$A$32,'AGE 40 LTP'!$A$37,'AGE 40 LTP'!$A$42,'AGE 40 LTP'!$A$47,'AGE 40 LTP'!$A$52,'AGE 40 LTP'!$A$57)</c:f>
              <c:numCache>
                <c:formatCode>General</c:formatCode>
                <c:ptCount val="11"/>
                <c:pt idx="0">
                  <c:v>40</c:v>
                </c:pt>
                <c:pt idx="1">
                  <c:v>45</c:v>
                </c:pt>
                <c:pt idx="2">
                  <c:v>50</c:v>
                </c:pt>
                <c:pt idx="3">
                  <c:v>55</c:v>
                </c:pt>
                <c:pt idx="4">
                  <c:v>60</c:v>
                </c:pt>
                <c:pt idx="5">
                  <c:v>65</c:v>
                </c:pt>
                <c:pt idx="6">
                  <c:v>70</c:v>
                </c:pt>
                <c:pt idx="7">
                  <c:v>75</c:v>
                </c:pt>
                <c:pt idx="8">
                  <c:v>80</c:v>
                </c:pt>
                <c:pt idx="9">
                  <c:v>85</c:v>
                </c:pt>
                <c:pt idx="10">
                  <c:v>90</c:v>
                </c:pt>
              </c:numCache>
            </c:numRef>
          </c:cat>
          <c:val>
            <c:numRef>
              <c:extLst>
                <c:ext xmlns:c15="http://schemas.microsoft.com/office/drawing/2012/chart" uri="{02D57815-91ED-43cb-92C2-25804820EDAC}">
                  <c15:fullRef>
                    <c15:sqref>'AGE 40 LTP'!$C$7:$C$57</c15:sqref>
                  </c15:fullRef>
                </c:ext>
              </c:extLst>
              <c:f>('AGE 40 LTP'!$C$7,'AGE 40 LTP'!$C$12,'AGE 40 LTP'!$C$17,'AGE 40 LTP'!$C$22,'AGE 40 LTP'!$C$27,'AGE 40 LTP'!$C$32,'AGE 40 LTP'!$C$37,'AGE 40 LTP'!$C$42,'AGE 40 LTP'!$C$47,'AGE 40 LTP'!$C$52,'AGE 40 LTP'!$C$57)</c:f>
              <c:numCache>
                <c:formatCode>"$"#,##0.00</c:formatCode>
                <c:ptCount val="11"/>
                <c:pt idx="0">
                  <c:v>3125</c:v>
                </c:pt>
                <c:pt idx="1">
                  <c:v>3125</c:v>
                </c:pt>
                <c:pt idx="2">
                  <c:v>3125</c:v>
                </c:pt>
                <c:pt idx="3">
                  <c:v>3125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D1D-4731-9DD7-F516B45433F4}"/>
            </c:ext>
          </c:extLst>
        </c:ser>
        <c:ser>
          <c:idx val="1"/>
          <c:order val="1"/>
          <c:tx>
            <c:strRef>
              <c:f>'AGE 40 LTP'!$D$6</c:f>
              <c:strCache>
                <c:ptCount val="1"/>
                <c:pt idx="0">
                  <c:v>INCOME #2:</c:v>
                </c:pt>
              </c:strCache>
            </c:strRef>
          </c:tx>
          <c:spPr>
            <a:solidFill>
              <a:srgbClr val="C0504D"/>
            </a:solidFill>
            <a:ln cmpd="sng">
              <a:solidFill>
                <a:srgbClr val="000000"/>
              </a:solidFill>
            </a:ln>
          </c:spPr>
          <c:invertIfNegative val="1"/>
          <c:cat>
            <c:numRef>
              <c:extLst>
                <c:ext xmlns:c15="http://schemas.microsoft.com/office/drawing/2012/chart" uri="{02D57815-91ED-43cb-92C2-25804820EDAC}">
                  <c15:fullRef>
                    <c15:sqref>'AGE 40 LTP'!$A$7:$A$57</c15:sqref>
                  </c15:fullRef>
                </c:ext>
              </c:extLst>
              <c:f>('AGE 40 LTP'!$A$7,'AGE 40 LTP'!$A$12,'AGE 40 LTP'!$A$17,'AGE 40 LTP'!$A$22,'AGE 40 LTP'!$A$27,'AGE 40 LTP'!$A$32,'AGE 40 LTP'!$A$37,'AGE 40 LTP'!$A$42,'AGE 40 LTP'!$A$47,'AGE 40 LTP'!$A$52,'AGE 40 LTP'!$A$57)</c:f>
              <c:numCache>
                <c:formatCode>General</c:formatCode>
                <c:ptCount val="11"/>
                <c:pt idx="0">
                  <c:v>40</c:v>
                </c:pt>
                <c:pt idx="1">
                  <c:v>45</c:v>
                </c:pt>
                <c:pt idx="2">
                  <c:v>50</c:v>
                </c:pt>
                <c:pt idx="3">
                  <c:v>55</c:v>
                </c:pt>
                <c:pt idx="4">
                  <c:v>60</c:v>
                </c:pt>
                <c:pt idx="5">
                  <c:v>65</c:v>
                </c:pt>
                <c:pt idx="6">
                  <c:v>70</c:v>
                </c:pt>
                <c:pt idx="7">
                  <c:v>75</c:v>
                </c:pt>
                <c:pt idx="8">
                  <c:v>80</c:v>
                </c:pt>
                <c:pt idx="9">
                  <c:v>85</c:v>
                </c:pt>
                <c:pt idx="10">
                  <c:v>90</c:v>
                </c:pt>
              </c:numCache>
            </c:numRef>
          </c:cat>
          <c:val>
            <c:numRef>
              <c:extLst>
                <c:ext xmlns:c15="http://schemas.microsoft.com/office/drawing/2012/chart" uri="{02D57815-91ED-43cb-92C2-25804820EDAC}">
                  <c15:fullRef>
                    <c15:sqref>'AGE 40 LTP'!$D$7:$D$57</c15:sqref>
                  </c15:fullRef>
                </c:ext>
              </c:extLst>
              <c:f>('AGE 40 LTP'!$D$7,'AGE 40 LTP'!$D$12,'AGE 40 LTP'!$D$17,'AGE 40 LTP'!$D$22,'AGE 40 LTP'!$D$27,'AGE 40 LTP'!$D$32,'AGE 40 LTP'!$D$37,'AGE 40 LTP'!$D$42,'AGE 40 LTP'!$D$47,'AGE 40 LTP'!$D$52,'AGE 40 LTP'!$D$57)</c:f>
              <c:numCache>
                <c:formatCode>"$"#,##0.00</c:formatCode>
                <c:ptCount val="11"/>
                <c:pt idx="0">
                  <c:v>3100</c:v>
                </c:pt>
                <c:pt idx="1">
                  <c:v>3100</c:v>
                </c:pt>
                <c:pt idx="2">
                  <c:v>3100</c:v>
                </c:pt>
                <c:pt idx="3">
                  <c:v>3100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4D1D-4731-9DD7-F516B45433F4}"/>
            </c:ext>
          </c:extLst>
        </c:ser>
        <c:ser>
          <c:idx val="2"/>
          <c:order val="2"/>
          <c:tx>
            <c:strRef>
              <c:f>'AGE 40 LTP'!$E$6</c:f>
              <c:strCache>
                <c:ptCount val="1"/>
                <c:pt idx="0">
                  <c:v>INCOME #3:</c:v>
                </c:pt>
              </c:strCache>
            </c:strRef>
          </c:tx>
          <c:spPr>
            <a:solidFill>
              <a:srgbClr val="9BBB59"/>
            </a:solidFill>
            <a:ln cmpd="sng">
              <a:solidFill>
                <a:srgbClr val="000000"/>
              </a:solidFill>
            </a:ln>
          </c:spPr>
          <c:invertIfNegative val="1"/>
          <c:cat>
            <c:numRef>
              <c:extLst>
                <c:ext xmlns:c15="http://schemas.microsoft.com/office/drawing/2012/chart" uri="{02D57815-91ED-43cb-92C2-25804820EDAC}">
                  <c15:fullRef>
                    <c15:sqref>'AGE 40 LTP'!$A$7:$A$57</c15:sqref>
                  </c15:fullRef>
                </c:ext>
              </c:extLst>
              <c:f>('AGE 40 LTP'!$A$7,'AGE 40 LTP'!$A$12,'AGE 40 LTP'!$A$17,'AGE 40 LTP'!$A$22,'AGE 40 LTP'!$A$27,'AGE 40 LTP'!$A$32,'AGE 40 LTP'!$A$37,'AGE 40 LTP'!$A$42,'AGE 40 LTP'!$A$47,'AGE 40 LTP'!$A$52,'AGE 40 LTP'!$A$57)</c:f>
              <c:numCache>
                <c:formatCode>General</c:formatCode>
                <c:ptCount val="11"/>
                <c:pt idx="0">
                  <c:v>40</c:v>
                </c:pt>
                <c:pt idx="1">
                  <c:v>45</c:v>
                </c:pt>
                <c:pt idx="2">
                  <c:v>50</c:v>
                </c:pt>
                <c:pt idx="3">
                  <c:v>55</c:v>
                </c:pt>
                <c:pt idx="4">
                  <c:v>60</c:v>
                </c:pt>
                <c:pt idx="5">
                  <c:v>65</c:v>
                </c:pt>
                <c:pt idx="6">
                  <c:v>70</c:v>
                </c:pt>
                <c:pt idx="7">
                  <c:v>75</c:v>
                </c:pt>
                <c:pt idx="8">
                  <c:v>80</c:v>
                </c:pt>
                <c:pt idx="9">
                  <c:v>85</c:v>
                </c:pt>
                <c:pt idx="10">
                  <c:v>90</c:v>
                </c:pt>
              </c:numCache>
            </c:numRef>
          </c:cat>
          <c:val>
            <c:numRef>
              <c:extLst>
                <c:ext xmlns:c15="http://schemas.microsoft.com/office/drawing/2012/chart" uri="{02D57815-91ED-43cb-92C2-25804820EDAC}">
                  <c15:fullRef>
                    <c15:sqref>'AGE 40 LTP'!$E$7:$E$57</c15:sqref>
                  </c15:fullRef>
                </c:ext>
              </c:extLst>
              <c:f>('AGE 40 LTP'!$E$7,'AGE 40 LTP'!$E$12,'AGE 40 LTP'!$E$17,'AGE 40 LTP'!$E$22,'AGE 40 LTP'!$E$27,'AGE 40 LTP'!$E$32,'AGE 40 LTP'!$E$37,'AGE 40 LTP'!$E$42,'AGE 40 LTP'!$E$47,'AGE 40 LTP'!$E$52,'AGE 40 LTP'!$E$57)</c:f>
              <c:numCache>
                <c:formatCode>"$"#,##0.00</c:formatCode>
                <c:ptCount val="11"/>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4D1D-4731-9DD7-F516B45433F4}"/>
            </c:ext>
          </c:extLst>
        </c:ser>
        <c:ser>
          <c:idx val="3"/>
          <c:order val="3"/>
          <c:tx>
            <c:strRef>
              <c:f>'AGE 40 LTP'!$F$6</c:f>
              <c:strCache>
                <c:ptCount val="1"/>
                <c:pt idx="0">
                  <c:v>RENTAL PROPERTY:</c:v>
                </c:pt>
              </c:strCache>
            </c:strRef>
          </c:tx>
          <c:spPr>
            <a:solidFill>
              <a:srgbClr val="8064A2"/>
            </a:solidFill>
            <a:ln cmpd="sng">
              <a:solidFill>
                <a:srgbClr val="000000"/>
              </a:solidFill>
            </a:ln>
          </c:spPr>
          <c:invertIfNegative val="1"/>
          <c:cat>
            <c:numRef>
              <c:extLst>
                <c:ext xmlns:c15="http://schemas.microsoft.com/office/drawing/2012/chart" uri="{02D57815-91ED-43cb-92C2-25804820EDAC}">
                  <c15:fullRef>
                    <c15:sqref>'AGE 40 LTP'!$A$7:$A$57</c15:sqref>
                  </c15:fullRef>
                </c:ext>
              </c:extLst>
              <c:f>('AGE 40 LTP'!$A$7,'AGE 40 LTP'!$A$12,'AGE 40 LTP'!$A$17,'AGE 40 LTP'!$A$22,'AGE 40 LTP'!$A$27,'AGE 40 LTP'!$A$32,'AGE 40 LTP'!$A$37,'AGE 40 LTP'!$A$42,'AGE 40 LTP'!$A$47,'AGE 40 LTP'!$A$52,'AGE 40 LTP'!$A$57)</c:f>
              <c:numCache>
                <c:formatCode>General</c:formatCode>
                <c:ptCount val="11"/>
                <c:pt idx="0">
                  <c:v>40</c:v>
                </c:pt>
                <c:pt idx="1">
                  <c:v>45</c:v>
                </c:pt>
                <c:pt idx="2">
                  <c:v>50</c:v>
                </c:pt>
                <c:pt idx="3">
                  <c:v>55</c:v>
                </c:pt>
                <c:pt idx="4">
                  <c:v>60</c:v>
                </c:pt>
                <c:pt idx="5">
                  <c:v>65</c:v>
                </c:pt>
                <c:pt idx="6">
                  <c:v>70</c:v>
                </c:pt>
                <c:pt idx="7">
                  <c:v>75</c:v>
                </c:pt>
                <c:pt idx="8">
                  <c:v>80</c:v>
                </c:pt>
                <c:pt idx="9">
                  <c:v>85</c:v>
                </c:pt>
                <c:pt idx="10">
                  <c:v>90</c:v>
                </c:pt>
              </c:numCache>
            </c:numRef>
          </c:cat>
          <c:val>
            <c:numRef>
              <c:extLst>
                <c:ext xmlns:c15="http://schemas.microsoft.com/office/drawing/2012/chart" uri="{02D57815-91ED-43cb-92C2-25804820EDAC}">
                  <c15:fullRef>
                    <c15:sqref>'AGE 40 LTP'!$F$7:$F$57</c15:sqref>
                  </c15:fullRef>
                </c:ext>
              </c:extLst>
              <c:f>('AGE 40 LTP'!$F$7,'AGE 40 LTP'!$F$12,'AGE 40 LTP'!$F$17,'AGE 40 LTP'!$F$22,'AGE 40 LTP'!$F$27,'AGE 40 LTP'!$F$32,'AGE 40 LTP'!$F$37,'AGE 40 LTP'!$F$42,'AGE 40 LTP'!$F$47,'AGE 40 LTP'!$F$52,'AGE 40 LTP'!$F$57)</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4D1D-4731-9DD7-F516B45433F4}"/>
            </c:ext>
          </c:extLst>
        </c:ser>
        <c:ser>
          <c:idx val="4"/>
          <c:order val="4"/>
          <c:tx>
            <c:strRef>
              <c:f>'AGE 40 LTP'!$H$6</c:f>
              <c:strCache>
                <c:ptCount val="1"/>
                <c:pt idx="0">
                  <c:v>EMPLOYER FUND</c:v>
                </c:pt>
              </c:strCache>
            </c:strRef>
          </c:tx>
          <c:spPr>
            <a:solidFill>
              <a:srgbClr val="4BACC6"/>
            </a:solidFill>
            <a:ln cmpd="sng">
              <a:solidFill>
                <a:srgbClr val="000000"/>
              </a:solidFill>
            </a:ln>
          </c:spPr>
          <c:invertIfNegative val="1"/>
          <c:cat>
            <c:numRef>
              <c:extLst>
                <c:ext xmlns:c15="http://schemas.microsoft.com/office/drawing/2012/chart" uri="{02D57815-91ED-43cb-92C2-25804820EDAC}">
                  <c15:fullRef>
                    <c15:sqref>'AGE 40 LTP'!$A$7:$A$57</c15:sqref>
                  </c15:fullRef>
                </c:ext>
              </c:extLst>
              <c:f>('AGE 40 LTP'!$A$7,'AGE 40 LTP'!$A$12,'AGE 40 LTP'!$A$17,'AGE 40 LTP'!$A$22,'AGE 40 LTP'!$A$27,'AGE 40 LTP'!$A$32,'AGE 40 LTP'!$A$37,'AGE 40 LTP'!$A$42,'AGE 40 LTP'!$A$47,'AGE 40 LTP'!$A$52,'AGE 40 LTP'!$A$57)</c:f>
              <c:numCache>
                <c:formatCode>General</c:formatCode>
                <c:ptCount val="11"/>
                <c:pt idx="0">
                  <c:v>40</c:v>
                </c:pt>
                <c:pt idx="1">
                  <c:v>45</c:v>
                </c:pt>
                <c:pt idx="2">
                  <c:v>50</c:v>
                </c:pt>
                <c:pt idx="3">
                  <c:v>55</c:v>
                </c:pt>
                <c:pt idx="4">
                  <c:v>60</c:v>
                </c:pt>
                <c:pt idx="5">
                  <c:v>65</c:v>
                </c:pt>
                <c:pt idx="6">
                  <c:v>70</c:v>
                </c:pt>
                <c:pt idx="7">
                  <c:v>75</c:v>
                </c:pt>
                <c:pt idx="8">
                  <c:v>80</c:v>
                </c:pt>
                <c:pt idx="9">
                  <c:v>85</c:v>
                </c:pt>
                <c:pt idx="10">
                  <c:v>90</c:v>
                </c:pt>
              </c:numCache>
            </c:numRef>
          </c:cat>
          <c:val>
            <c:numRef>
              <c:extLst>
                <c:ext xmlns:c15="http://schemas.microsoft.com/office/drawing/2012/chart" uri="{02D57815-91ED-43cb-92C2-25804820EDAC}">
                  <c15:fullRef>
                    <c15:sqref>'AGE 40 LTP'!$H$7:$H$57</c15:sqref>
                  </c15:fullRef>
                </c:ext>
              </c:extLst>
              <c:f>('AGE 40 LTP'!$H$7,'AGE 40 LTP'!$H$12,'AGE 40 LTP'!$H$17,'AGE 40 LTP'!$H$22,'AGE 40 LTP'!$H$27,'AGE 40 LTP'!$H$32,'AGE 40 LTP'!$H$37,'AGE 40 LTP'!$H$42,'AGE 40 LTP'!$H$47,'AGE 40 LTP'!$H$52,'AGE 40 LTP'!$H$57)</c:f>
              <c:numCache>
                <c:formatCode>"$"#,##0.00</c:formatCode>
                <c:ptCount val="11"/>
                <c:pt idx="4">
                  <c:v>801.19974124545149</c:v>
                </c:pt>
                <c:pt idx="5">
                  <c:v>928.81008836172032</c:v>
                </c:pt>
                <c:pt idx="6">
                  <c:v>1076.7454553860348</c:v>
                </c:pt>
                <c:pt idx="7">
                  <c:v>1248.2430910493777</c:v>
                </c:pt>
                <c:pt idx="8">
                  <c:v>1447.0558538776379</c:v>
                </c:pt>
                <c:pt idx="9">
                  <c:v>1677.5343354643949</c:v>
                </c:pt>
                <c:pt idx="10">
                  <c:v>1944.7220638519523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4D1D-4731-9DD7-F516B45433F4}"/>
            </c:ext>
          </c:extLst>
        </c:ser>
        <c:ser>
          <c:idx val="5"/>
          <c:order val="5"/>
          <c:tx>
            <c:strRef>
              <c:f>'AGE 40 LTP'!$J$6</c:f>
              <c:strCache>
                <c:ptCount val="1"/>
                <c:pt idx="0">
                  <c:v>IRA COMPANY</c:v>
                </c:pt>
              </c:strCache>
            </c:strRef>
          </c:tx>
          <c:spPr>
            <a:solidFill>
              <a:srgbClr val="F79646"/>
            </a:solidFill>
            <a:ln cmpd="sng">
              <a:solidFill>
                <a:srgbClr val="000000"/>
              </a:solidFill>
            </a:ln>
          </c:spPr>
          <c:invertIfNegative val="1"/>
          <c:cat>
            <c:numRef>
              <c:extLst>
                <c:ext xmlns:c15="http://schemas.microsoft.com/office/drawing/2012/chart" uri="{02D57815-91ED-43cb-92C2-25804820EDAC}">
                  <c15:fullRef>
                    <c15:sqref>'AGE 40 LTP'!$A$7:$A$57</c15:sqref>
                  </c15:fullRef>
                </c:ext>
              </c:extLst>
              <c:f>('AGE 40 LTP'!$A$7,'AGE 40 LTP'!$A$12,'AGE 40 LTP'!$A$17,'AGE 40 LTP'!$A$22,'AGE 40 LTP'!$A$27,'AGE 40 LTP'!$A$32,'AGE 40 LTP'!$A$37,'AGE 40 LTP'!$A$42,'AGE 40 LTP'!$A$47,'AGE 40 LTP'!$A$52,'AGE 40 LTP'!$A$57)</c:f>
              <c:numCache>
                <c:formatCode>General</c:formatCode>
                <c:ptCount val="11"/>
                <c:pt idx="0">
                  <c:v>40</c:v>
                </c:pt>
                <c:pt idx="1">
                  <c:v>45</c:v>
                </c:pt>
                <c:pt idx="2">
                  <c:v>50</c:v>
                </c:pt>
                <c:pt idx="3">
                  <c:v>55</c:v>
                </c:pt>
                <c:pt idx="4">
                  <c:v>60</c:v>
                </c:pt>
                <c:pt idx="5">
                  <c:v>65</c:v>
                </c:pt>
                <c:pt idx="6">
                  <c:v>70</c:v>
                </c:pt>
                <c:pt idx="7">
                  <c:v>75</c:v>
                </c:pt>
                <c:pt idx="8">
                  <c:v>80</c:v>
                </c:pt>
                <c:pt idx="9">
                  <c:v>85</c:v>
                </c:pt>
                <c:pt idx="10">
                  <c:v>90</c:v>
                </c:pt>
              </c:numCache>
            </c:numRef>
          </c:cat>
          <c:val>
            <c:numRef>
              <c:extLst>
                <c:ext xmlns:c15="http://schemas.microsoft.com/office/drawing/2012/chart" uri="{02D57815-91ED-43cb-92C2-25804820EDAC}">
                  <c15:fullRef>
                    <c15:sqref>'AGE 40 LTP'!$J$7:$J$57</c15:sqref>
                  </c15:fullRef>
                </c:ext>
              </c:extLst>
              <c:f>('AGE 40 LTP'!$J$7,'AGE 40 LTP'!$J$12,'AGE 40 LTP'!$J$17,'AGE 40 LTP'!$J$22,'AGE 40 LTP'!$J$27,'AGE 40 LTP'!$J$32,'AGE 40 LTP'!$J$37,'AGE 40 LTP'!$J$42,'AGE 40 LTP'!$J$47,'AGE 40 LTP'!$J$52,'AGE 40 LTP'!$J$57)</c:f>
              <c:numCache>
                <c:formatCode>"$"#,##0.00</c:formatCode>
                <c:ptCount val="11"/>
                <c:pt idx="4">
                  <c:v>801.19974124545149</c:v>
                </c:pt>
                <c:pt idx="5">
                  <c:v>928.81008836172032</c:v>
                </c:pt>
                <c:pt idx="6">
                  <c:v>1076.7454553860348</c:v>
                </c:pt>
                <c:pt idx="7">
                  <c:v>1248.2430910493777</c:v>
                </c:pt>
                <c:pt idx="8">
                  <c:v>1447.0558538776379</c:v>
                </c:pt>
                <c:pt idx="9">
                  <c:v>1677.5343354643949</c:v>
                </c:pt>
                <c:pt idx="10">
                  <c:v>1944.7220638519523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4D1D-4731-9DD7-F516B45433F4}"/>
            </c:ext>
          </c:extLst>
        </c:ser>
        <c:ser>
          <c:idx val="6"/>
          <c:order val="6"/>
          <c:tx>
            <c:strRef>
              <c:f>'AGE 40 LTP'!$L$6</c:f>
              <c:strCache>
                <c:ptCount val="1"/>
                <c:pt idx="0">
                  <c:v>ABC</c:v>
                </c:pt>
              </c:strCache>
            </c:strRef>
          </c:tx>
          <c:spPr>
            <a:solidFill>
              <a:srgbClr val="BED1E7"/>
            </a:solidFill>
            <a:ln cmpd="sng">
              <a:solidFill>
                <a:srgbClr val="000000"/>
              </a:solidFill>
            </a:ln>
          </c:spPr>
          <c:invertIfNegative val="1"/>
          <c:cat>
            <c:numRef>
              <c:extLst>
                <c:ext xmlns:c15="http://schemas.microsoft.com/office/drawing/2012/chart" uri="{02D57815-91ED-43cb-92C2-25804820EDAC}">
                  <c15:fullRef>
                    <c15:sqref>'AGE 40 LTP'!$A$7:$A$57</c15:sqref>
                  </c15:fullRef>
                </c:ext>
              </c:extLst>
              <c:f>('AGE 40 LTP'!$A$7,'AGE 40 LTP'!$A$12,'AGE 40 LTP'!$A$17,'AGE 40 LTP'!$A$22,'AGE 40 LTP'!$A$27,'AGE 40 LTP'!$A$32,'AGE 40 LTP'!$A$37,'AGE 40 LTP'!$A$42,'AGE 40 LTP'!$A$47,'AGE 40 LTP'!$A$52,'AGE 40 LTP'!$A$57)</c:f>
              <c:numCache>
                <c:formatCode>General</c:formatCode>
                <c:ptCount val="11"/>
                <c:pt idx="0">
                  <c:v>40</c:v>
                </c:pt>
                <c:pt idx="1">
                  <c:v>45</c:v>
                </c:pt>
                <c:pt idx="2">
                  <c:v>50</c:v>
                </c:pt>
                <c:pt idx="3">
                  <c:v>55</c:v>
                </c:pt>
                <c:pt idx="4">
                  <c:v>60</c:v>
                </c:pt>
                <c:pt idx="5">
                  <c:v>65</c:v>
                </c:pt>
                <c:pt idx="6">
                  <c:v>70</c:v>
                </c:pt>
                <c:pt idx="7">
                  <c:v>75</c:v>
                </c:pt>
                <c:pt idx="8">
                  <c:v>80</c:v>
                </c:pt>
                <c:pt idx="9">
                  <c:v>85</c:v>
                </c:pt>
                <c:pt idx="10">
                  <c:v>90</c:v>
                </c:pt>
              </c:numCache>
            </c:numRef>
          </c:cat>
          <c:val>
            <c:numRef>
              <c:extLst>
                <c:ext xmlns:c15="http://schemas.microsoft.com/office/drawing/2012/chart" uri="{02D57815-91ED-43cb-92C2-25804820EDAC}">
                  <c15:fullRef>
                    <c15:sqref>'AGE 40 LTP'!$L$7:$L$57</c15:sqref>
                  </c15:fullRef>
                </c:ext>
              </c:extLst>
              <c:f>('AGE 40 LTP'!$L$7,'AGE 40 LTP'!$L$12,'AGE 40 LTP'!$L$17,'AGE 40 LTP'!$L$22,'AGE 40 LTP'!$L$27,'AGE 40 LTP'!$L$32,'AGE 40 LTP'!$L$37,'AGE 40 LTP'!$L$42,'AGE 40 LTP'!$L$47,'AGE 40 LTP'!$L$52,'AGE 40 LTP'!$L$57)</c:f>
              <c:numCache>
                <c:formatCode>"$"#,##0.00</c:formatCode>
                <c:ptCount val="11"/>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4D1D-4731-9DD7-F516B45433F4}"/>
            </c:ext>
          </c:extLst>
        </c:ser>
        <c:ser>
          <c:idx val="7"/>
          <c:order val="7"/>
          <c:tx>
            <c:strRef>
              <c:f>'AGE 40 LTP'!$N$6</c:f>
              <c:strCache>
                <c:ptCount val="1"/>
                <c:pt idx="0">
                  <c:v>DEF</c:v>
                </c:pt>
              </c:strCache>
            </c:strRef>
          </c:tx>
          <c:spPr>
            <a:solidFill>
              <a:srgbClr val="E8BFBE"/>
            </a:solidFill>
            <a:ln cmpd="sng">
              <a:solidFill>
                <a:srgbClr val="000000"/>
              </a:solidFill>
            </a:ln>
          </c:spPr>
          <c:invertIfNegative val="1"/>
          <c:cat>
            <c:numRef>
              <c:extLst>
                <c:ext xmlns:c15="http://schemas.microsoft.com/office/drawing/2012/chart" uri="{02D57815-91ED-43cb-92C2-25804820EDAC}">
                  <c15:fullRef>
                    <c15:sqref>'AGE 40 LTP'!$A$7:$A$57</c15:sqref>
                  </c15:fullRef>
                </c:ext>
              </c:extLst>
              <c:f>('AGE 40 LTP'!$A$7,'AGE 40 LTP'!$A$12,'AGE 40 LTP'!$A$17,'AGE 40 LTP'!$A$22,'AGE 40 LTP'!$A$27,'AGE 40 LTP'!$A$32,'AGE 40 LTP'!$A$37,'AGE 40 LTP'!$A$42,'AGE 40 LTP'!$A$47,'AGE 40 LTP'!$A$52,'AGE 40 LTP'!$A$57)</c:f>
              <c:numCache>
                <c:formatCode>General</c:formatCode>
                <c:ptCount val="11"/>
                <c:pt idx="0">
                  <c:v>40</c:v>
                </c:pt>
                <c:pt idx="1">
                  <c:v>45</c:v>
                </c:pt>
                <c:pt idx="2">
                  <c:v>50</c:v>
                </c:pt>
                <c:pt idx="3">
                  <c:v>55</c:v>
                </c:pt>
                <c:pt idx="4">
                  <c:v>60</c:v>
                </c:pt>
                <c:pt idx="5">
                  <c:v>65</c:v>
                </c:pt>
                <c:pt idx="6">
                  <c:v>70</c:v>
                </c:pt>
                <c:pt idx="7">
                  <c:v>75</c:v>
                </c:pt>
                <c:pt idx="8">
                  <c:v>80</c:v>
                </c:pt>
                <c:pt idx="9">
                  <c:v>85</c:v>
                </c:pt>
                <c:pt idx="10">
                  <c:v>90</c:v>
                </c:pt>
              </c:numCache>
            </c:numRef>
          </c:cat>
          <c:val>
            <c:numRef>
              <c:extLst>
                <c:ext xmlns:c15="http://schemas.microsoft.com/office/drawing/2012/chart" uri="{02D57815-91ED-43cb-92C2-25804820EDAC}">
                  <c15:fullRef>
                    <c15:sqref>'AGE 40 LTP'!$N$7:$N$57</c15:sqref>
                  </c15:fullRef>
                </c:ext>
              </c:extLst>
              <c:f>('AGE 40 LTP'!$N$7,'AGE 40 LTP'!$N$12,'AGE 40 LTP'!$N$17,'AGE 40 LTP'!$N$22,'AGE 40 LTP'!$N$27,'AGE 40 LTP'!$N$32,'AGE 40 LTP'!$N$37,'AGE 40 LTP'!$N$42,'AGE 40 LTP'!$N$47,'AGE 40 LTP'!$N$52,'AGE 40 LTP'!$N$57)</c:f>
              <c:numCache>
                <c:formatCode>"$"#,##0.00</c:formatCode>
                <c:ptCount val="11"/>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7-4D1D-4731-9DD7-F516B45433F4}"/>
            </c:ext>
          </c:extLst>
        </c:ser>
        <c:ser>
          <c:idx val="8"/>
          <c:order val="8"/>
          <c:tx>
            <c:strRef>
              <c:f>'AGE 40 LTP'!$P$6</c:f>
              <c:strCache>
                <c:ptCount val="1"/>
                <c:pt idx="0">
                  <c:v>BROKERAGE</c:v>
                </c:pt>
              </c:strCache>
            </c:strRef>
          </c:tx>
          <c:spPr>
            <a:solidFill>
              <a:srgbClr val="DCE7C6"/>
            </a:solidFill>
            <a:ln cmpd="sng">
              <a:solidFill>
                <a:srgbClr val="000000"/>
              </a:solidFill>
            </a:ln>
          </c:spPr>
          <c:invertIfNegative val="1"/>
          <c:cat>
            <c:numRef>
              <c:extLst>
                <c:ext xmlns:c15="http://schemas.microsoft.com/office/drawing/2012/chart" uri="{02D57815-91ED-43cb-92C2-25804820EDAC}">
                  <c15:fullRef>
                    <c15:sqref>'AGE 40 LTP'!$A$7:$A$57</c15:sqref>
                  </c15:fullRef>
                </c:ext>
              </c:extLst>
              <c:f>('AGE 40 LTP'!$A$7,'AGE 40 LTP'!$A$12,'AGE 40 LTP'!$A$17,'AGE 40 LTP'!$A$22,'AGE 40 LTP'!$A$27,'AGE 40 LTP'!$A$32,'AGE 40 LTP'!$A$37,'AGE 40 LTP'!$A$42,'AGE 40 LTP'!$A$47,'AGE 40 LTP'!$A$52,'AGE 40 LTP'!$A$57)</c:f>
              <c:numCache>
                <c:formatCode>General</c:formatCode>
                <c:ptCount val="11"/>
                <c:pt idx="0">
                  <c:v>40</c:v>
                </c:pt>
                <c:pt idx="1">
                  <c:v>45</c:v>
                </c:pt>
                <c:pt idx="2">
                  <c:v>50</c:v>
                </c:pt>
                <c:pt idx="3">
                  <c:v>55</c:v>
                </c:pt>
                <c:pt idx="4">
                  <c:v>60</c:v>
                </c:pt>
                <c:pt idx="5">
                  <c:v>65</c:v>
                </c:pt>
                <c:pt idx="6">
                  <c:v>70</c:v>
                </c:pt>
                <c:pt idx="7">
                  <c:v>75</c:v>
                </c:pt>
                <c:pt idx="8">
                  <c:v>80</c:v>
                </c:pt>
                <c:pt idx="9">
                  <c:v>85</c:v>
                </c:pt>
                <c:pt idx="10">
                  <c:v>90</c:v>
                </c:pt>
              </c:numCache>
            </c:numRef>
          </c:cat>
          <c:val>
            <c:numRef>
              <c:extLst>
                <c:ext xmlns:c15="http://schemas.microsoft.com/office/drawing/2012/chart" uri="{02D57815-91ED-43cb-92C2-25804820EDAC}">
                  <c15:fullRef>
                    <c15:sqref>'AGE 40 LTP'!$P$7:$P$57</c15:sqref>
                  </c15:fullRef>
                </c:ext>
              </c:extLst>
              <c:f>('AGE 40 LTP'!$P$7,'AGE 40 LTP'!$P$12,'AGE 40 LTP'!$P$17,'AGE 40 LTP'!$P$22,'AGE 40 LTP'!$P$27,'AGE 40 LTP'!$P$32,'AGE 40 LTP'!$P$37,'AGE 40 LTP'!$P$42,'AGE 40 LTP'!$P$47,'AGE 40 LTP'!$P$52,'AGE 40 LTP'!$P$57)</c:f>
              <c:numCache>
                <c:formatCode>"$"#,##0.00</c:formatCode>
                <c:ptCount val="11"/>
                <c:pt idx="1">
                  <c:v>38.473429323566663</c:v>
                </c:pt>
                <c:pt idx="2">
                  <c:v>44.601249164224235</c:v>
                </c:pt>
                <c:pt idx="3">
                  <c:v>51.705071837479693</c:v>
                </c:pt>
                <c:pt idx="4">
                  <c:v>59.940349291009262</c:v>
                </c:pt>
                <c:pt idx="5">
                  <c:v>69.487292937553406</c:v>
                </c:pt>
                <c:pt idx="6">
                  <c:v>80.554817195795167</c:v>
                </c:pt>
                <c:pt idx="7">
                  <c:v>93.385111135061138</c:v>
                </c:pt>
                <c:pt idx="8">
                  <c:v>108.25893826450063</c:v>
                </c:pt>
                <c:pt idx="9">
                  <c:v>125.50178044127982</c:v>
                </c:pt>
                <c:pt idx="10">
                  <c:v>145.49096034406654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4D1D-4731-9DD7-F516B45433F4}"/>
            </c:ext>
          </c:extLst>
        </c:ser>
        <c:ser>
          <c:idx val="9"/>
          <c:order val="9"/>
          <c:tx>
            <c:strRef>
              <c:f>'AGE 40 LTP'!$R$6</c:f>
              <c:strCache>
                <c:ptCount val="1"/>
                <c:pt idx="0">
                  <c:v>UVW</c:v>
                </c:pt>
              </c:strCache>
            </c:strRef>
          </c:tx>
          <c:spPr>
            <a:solidFill>
              <a:srgbClr val="CEC4DB"/>
            </a:solidFill>
            <a:ln cmpd="sng">
              <a:solidFill>
                <a:srgbClr val="000000"/>
              </a:solidFill>
            </a:ln>
          </c:spPr>
          <c:invertIfNegative val="1"/>
          <c:cat>
            <c:numRef>
              <c:extLst>
                <c:ext xmlns:c15="http://schemas.microsoft.com/office/drawing/2012/chart" uri="{02D57815-91ED-43cb-92C2-25804820EDAC}">
                  <c15:fullRef>
                    <c15:sqref>'AGE 40 LTP'!$A$7:$A$57</c15:sqref>
                  </c15:fullRef>
                </c:ext>
              </c:extLst>
              <c:f>('AGE 40 LTP'!$A$7,'AGE 40 LTP'!$A$12,'AGE 40 LTP'!$A$17,'AGE 40 LTP'!$A$22,'AGE 40 LTP'!$A$27,'AGE 40 LTP'!$A$32,'AGE 40 LTP'!$A$37,'AGE 40 LTP'!$A$42,'AGE 40 LTP'!$A$47,'AGE 40 LTP'!$A$52,'AGE 40 LTP'!$A$57)</c:f>
              <c:numCache>
                <c:formatCode>General</c:formatCode>
                <c:ptCount val="11"/>
                <c:pt idx="0">
                  <c:v>40</c:v>
                </c:pt>
                <c:pt idx="1">
                  <c:v>45</c:v>
                </c:pt>
                <c:pt idx="2">
                  <c:v>50</c:v>
                </c:pt>
                <c:pt idx="3">
                  <c:v>55</c:v>
                </c:pt>
                <c:pt idx="4">
                  <c:v>60</c:v>
                </c:pt>
                <c:pt idx="5">
                  <c:v>65</c:v>
                </c:pt>
                <c:pt idx="6">
                  <c:v>70</c:v>
                </c:pt>
                <c:pt idx="7">
                  <c:v>75</c:v>
                </c:pt>
                <c:pt idx="8">
                  <c:v>80</c:v>
                </c:pt>
                <c:pt idx="9">
                  <c:v>85</c:v>
                </c:pt>
                <c:pt idx="10">
                  <c:v>90</c:v>
                </c:pt>
              </c:numCache>
            </c:numRef>
          </c:cat>
          <c:val>
            <c:numRef>
              <c:extLst>
                <c:ext xmlns:c15="http://schemas.microsoft.com/office/drawing/2012/chart" uri="{02D57815-91ED-43cb-92C2-25804820EDAC}">
                  <c15:fullRef>
                    <c15:sqref>'AGE 40 LTP'!$R$7:$R$57</c15:sqref>
                  </c15:fullRef>
                </c:ext>
              </c:extLst>
              <c:f>('AGE 40 LTP'!$R$7,'AGE 40 LTP'!$R$12,'AGE 40 LTP'!$R$17,'AGE 40 LTP'!$R$22,'AGE 40 LTP'!$R$27,'AGE 40 LTP'!$R$32,'AGE 40 LTP'!$R$37,'AGE 40 LTP'!$R$42,'AGE 40 LTP'!$R$47,'AGE 40 LTP'!$R$52,'AGE 40 LTP'!$R$57)</c:f>
              <c:numCache>
                <c:formatCode>"$"#,##0.00</c:formatCode>
                <c:ptCount val="11"/>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9-4D1D-4731-9DD7-F516B45433F4}"/>
            </c:ext>
          </c:extLst>
        </c:ser>
        <c:ser>
          <c:idx val="10"/>
          <c:order val="10"/>
          <c:tx>
            <c:strRef>
              <c:f>'AGE 40 LTP'!$T$6</c:f>
              <c:strCache>
                <c:ptCount val="1"/>
                <c:pt idx="0">
                  <c:v>XYZ</c:v>
                </c:pt>
              </c:strCache>
            </c:strRef>
          </c:tx>
          <c:spPr>
            <a:solidFill>
              <a:srgbClr val="BFE2EB"/>
            </a:solidFill>
            <a:ln cmpd="sng">
              <a:solidFill>
                <a:srgbClr val="000000"/>
              </a:solidFill>
            </a:ln>
          </c:spPr>
          <c:invertIfNegative val="1"/>
          <c:cat>
            <c:numRef>
              <c:extLst>
                <c:ext xmlns:c15="http://schemas.microsoft.com/office/drawing/2012/chart" uri="{02D57815-91ED-43cb-92C2-25804820EDAC}">
                  <c15:fullRef>
                    <c15:sqref>'AGE 40 LTP'!$A$7:$A$57</c15:sqref>
                  </c15:fullRef>
                </c:ext>
              </c:extLst>
              <c:f>('AGE 40 LTP'!$A$7,'AGE 40 LTP'!$A$12,'AGE 40 LTP'!$A$17,'AGE 40 LTP'!$A$22,'AGE 40 LTP'!$A$27,'AGE 40 LTP'!$A$32,'AGE 40 LTP'!$A$37,'AGE 40 LTP'!$A$42,'AGE 40 LTP'!$A$47,'AGE 40 LTP'!$A$52,'AGE 40 LTP'!$A$57)</c:f>
              <c:numCache>
                <c:formatCode>General</c:formatCode>
                <c:ptCount val="11"/>
                <c:pt idx="0">
                  <c:v>40</c:v>
                </c:pt>
                <c:pt idx="1">
                  <c:v>45</c:v>
                </c:pt>
                <c:pt idx="2">
                  <c:v>50</c:v>
                </c:pt>
                <c:pt idx="3">
                  <c:v>55</c:v>
                </c:pt>
                <c:pt idx="4">
                  <c:v>60</c:v>
                </c:pt>
                <c:pt idx="5">
                  <c:v>65</c:v>
                </c:pt>
                <c:pt idx="6">
                  <c:v>70</c:v>
                </c:pt>
                <c:pt idx="7">
                  <c:v>75</c:v>
                </c:pt>
                <c:pt idx="8">
                  <c:v>80</c:v>
                </c:pt>
                <c:pt idx="9">
                  <c:v>85</c:v>
                </c:pt>
                <c:pt idx="10">
                  <c:v>90</c:v>
                </c:pt>
              </c:numCache>
            </c:numRef>
          </c:cat>
          <c:val>
            <c:numRef>
              <c:extLst>
                <c:ext xmlns:c15="http://schemas.microsoft.com/office/drawing/2012/chart" uri="{02D57815-91ED-43cb-92C2-25804820EDAC}">
                  <c15:fullRef>
                    <c15:sqref>'AGE 40 LTP'!$T$7:$T$57</c15:sqref>
                  </c15:fullRef>
                </c:ext>
              </c:extLst>
              <c:f>('AGE 40 LTP'!$T$7,'AGE 40 LTP'!$T$12,'AGE 40 LTP'!$T$17,'AGE 40 LTP'!$T$22,'AGE 40 LTP'!$T$27,'AGE 40 LTP'!$T$32,'AGE 40 LTP'!$T$37,'AGE 40 LTP'!$T$42,'AGE 40 LTP'!$T$47,'AGE 40 LTP'!$T$52,'AGE 40 LTP'!$T$57)</c:f>
              <c:numCache>
                <c:formatCode>"$"#,##0.00</c:formatCode>
                <c:ptCount val="11"/>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4D1D-4731-9DD7-F516B45433F4}"/>
            </c:ext>
          </c:extLst>
        </c:ser>
        <c:dLbls>
          <c:showLegendKey val="0"/>
          <c:showVal val="0"/>
          <c:showCatName val="0"/>
          <c:showSerName val="0"/>
          <c:showPercent val="0"/>
          <c:showBubbleSize val="0"/>
        </c:dLbls>
        <c:gapWidth val="150"/>
        <c:overlap val="100"/>
        <c:axId val="351279245"/>
        <c:axId val="1648275397"/>
      </c:barChart>
      <c:catAx>
        <c:axId val="35127924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648275397"/>
        <c:crosses val="autoZero"/>
        <c:auto val="1"/>
        <c:lblAlgn val="ctr"/>
        <c:lblOffset val="100"/>
        <c:noMultiLvlLbl val="1"/>
      </c:catAx>
      <c:valAx>
        <c:axId val="164827539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quot;$&quot;#,##0.00" sourceLinked="1"/>
        <c:majorTickMark val="none"/>
        <c:minorTickMark val="none"/>
        <c:tickLblPos val="nextTo"/>
        <c:spPr>
          <a:ln/>
        </c:spPr>
        <c:txPr>
          <a:bodyPr/>
          <a:lstStyle/>
          <a:p>
            <a:pPr lvl="0">
              <a:defRPr b="0">
                <a:solidFill>
                  <a:srgbClr val="000000"/>
                </a:solidFill>
                <a:latin typeface="+mn-lt"/>
              </a:defRPr>
            </a:pPr>
            <a:endParaRPr lang="en-US"/>
          </a:p>
        </c:txPr>
        <c:crossAx val="351279245"/>
        <c:crosses val="autoZero"/>
        <c:crossBetween val="between"/>
      </c:valAx>
    </c:plotArea>
    <c:legend>
      <c:legendPos val="r"/>
      <c:overlay val="0"/>
      <c:txPr>
        <a:bodyPr/>
        <a:lstStyle/>
        <a:p>
          <a:pPr lvl="0">
            <a:defRPr sz="1600"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1">
                <a:solidFill>
                  <a:srgbClr val="757575"/>
                </a:solidFill>
                <a:latin typeface="+mn-lt"/>
              </a:defRPr>
            </a:pPr>
            <a:r>
              <a:rPr lang="en-US" sz="1800" b="1">
                <a:solidFill>
                  <a:srgbClr val="757575"/>
                </a:solidFill>
                <a:latin typeface="+mn-lt"/>
              </a:rPr>
              <a:t>ANNUAL INCOME</a:t>
            </a:r>
          </a:p>
        </c:rich>
      </c:tx>
      <c:overlay val="0"/>
    </c:title>
    <c:autoTitleDeleted val="0"/>
    <c:plotArea>
      <c:layout/>
      <c:lineChart>
        <c:grouping val="standard"/>
        <c:varyColors val="0"/>
        <c:ser>
          <c:idx val="0"/>
          <c:order val="0"/>
          <c:tx>
            <c:strRef>
              <c:f>'AGE 40 LTP'!$U$6</c:f>
              <c:strCache>
                <c:ptCount val="1"/>
                <c:pt idx="0">
                  <c:v>ANNUAL INCOME</c:v>
                </c:pt>
              </c:strCache>
            </c:strRef>
          </c:tx>
          <c:spPr>
            <a:ln cmpd="sng">
              <a:solidFill>
                <a:srgbClr val="4F81BD"/>
              </a:solidFill>
            </a:ln>
          </c:spPr>
          <c:marker>
            <c:symbol val="none"/>
          </c:marker>
          <c:cat>
            <c:numRef>
              <c:extLst>
                <c:ext xmlns:c15="http://schemas.microsoft.com/office/drawing/2012/chart" uri="{02D57815-91ED-43cb-92C2-25804820EDAC}">
                  <c15:fullRef>
                    <c15:sqref>'AGE 40 LTP'!$A$7:$A$67</c15:sqref>
                  </c15:fullRef>
                </c:ext>
              </c:extLst>
              <c:f>('AGE 40 LTP'!$A$7,'AGE 40 LTP'!$A$12,'AGE 40 LTP'!$A$17,'AGE 40 LTP'!$A$22,'AGE 40 LTP'!$A$27,'AGE 40 LTP'!$A$32,'AGE 40 LTP'!$A$37,'AGE 40 LTP'!$A$42,'AGE 40 LTP'!$A$47,'AGE 40 LTP'!$A$52,'AGE 40 LTP'!$A$57,'AGE 40 LTP'!$A$62,'AGE 40 LTP'!$A$67)</c:f>
              <c:numCache>
                <c:formatCode>General</c:formatCode>
                <c:ptCount val="13"/>
                <c:pt idx="0">
                  <c:v>40</c:v>
                </c:pt>
                <c:pt idx="1">
                  <c:v>45</c:v>
                </c:pt>
                <c:pt idx="2">
                  <c:v>50</c:v>
                </c:pt>
                <c:pt idx="3">
                  <c:v>55</c:v>
                </c:pt>
                <c:pt idx="4">
                  <c:v>60</c:v>
                </c:pt>
                <c:pt idx="5">
                  <c:v>65</c:v>
                </c:pt>
                <c:pt idx="6">
                  <c:v>70</c:v>
                </c:pt>
                <c:pt idx="7">
                  <c:v>75</c:v>
                </c:pt>
                <c:pt idx="8">
                  <c:v>80</c:v>
                </c:pt>
                <c:pt idx="9">
                  <c:v>85</c:v>
                </c:pt>
                <c:pt idx="10">
                  <c:v>90</c:v>
                </c:pt>
                <c:pt idx="11">
                  <c:v>95</c:v>
                </c:pt>
                <c:pt idx="12">
                  <c:v>100</c:v>
                </c:pt>
              </c:numCache>
            </c:numRef>
          </c:cat>
          <c:val>
            <c:numRef>
              <c:extLst>
                <c:ext xmlns:c15="http://schemas.microsoft.com/office/drawing/2012/chart" uri="{02D57815-91ED-43cb-92C2-25804820EDAC}">
                  <c15:fullRef>
                    <c15:sqref>'AGE 40 LTP'!$U$7:$U$67</c15:sqref>
                  </c15:fullRef>
                </c:ext>
              </c:extLst>
              <c:f>('AGE 40 LTP'!$U$7,'AGE 40 LTP'!$U$12,'AGE 40 LTP'!$U$17,'AGE 40 LTP'!$U$22,'AGE 40 LTP'!$U$27,'AGE 40 LTP'!$U$32,'AGE 40 LTP'!$U$37,'AGE 40 LTP'!$U$42,'AGE 40 LTP'!$U$47,'AGE 40 LTP'!$U$52,'AGE 40 LTP'!$U$57,'AGE 40 LTP'!$U$62,'AGE 40 LTP'!$U$67)</c:f>
              <c:numCache>
                <c:formatCode>"$"#,##0.00</c:formatCode>
                <c:ptCount val="13"/>
                <c:pt idx="0">
                  <c:v>74700</c:v>
                </c:pt>
                <c:pt idx="1">
                  <c:v>75161.681151882804</c:v>
                </c:pt>
                <c:pt idx="2">
                  <c:v>75235.214989970686</c:v>
                </c:pt>
                <c:pt idx="3">
                  <c:v>75320.460862049746</c:v>
                </c:pt>
                <c:pt idx="4">
                  <c:v>19948.077981382947</c:v>
                </c:pt>
                <c:pt idx="5">
                  <c:v>23125.289635931927</c:v>
                </c:pt>
                <c:pt idx="6">
                  <c:v>26808.548735614379</c:v>
                </c:pt>
                <c:pt idx="7">
                  <c:v>31078.455518805793</c:v>
                </c:pt>
                <c:pt idx="8">
                  <c:v>36028.44775223732</c:v>
                </c:pt>
                <c:pt idx="9">
                  <c:v>41766.845416440832</c:v>
                </c:pt>
                <c:pt idx="10">
                  <c:v>48419.221056575654</c:v>
                </c:pt>
                <c:pt idx="11">
                  <c:v>56131.14766868882</c:v>
                </c:pt>
                <c:pt idx="12">
                  <c:v>65071.384253015844</c:v>
                </c:pt>
              </c:numCache>
            </c:numRef>
          </c:val>
          <c:smooth val="1"/>
          <c:extLst>
            <c:ext xmlns:c16="http://schemas.microsoft.com/office/drawing/2014/chart" uri="{C3380CC4-5D6E-409C-BE32-E72D297353CC}">
              <c16:uniqueId val="{00000000-AC33-44DF-A7FC-EABD4899C205}"/>
            </c:ext>
          </c:extLst>
        </c:ser>
        <c:dLbls>
          <c:showLegendKey val="0"/>
          <c:showVal val="0"/>
          <c:showCatName val="0"/>
          <c:showSerName val="0"/>
          <c:showPercent val="0"/>
          <c:showBubbleSize val="0"/>
        </c:dLbls>
        <c:smooth val="0"/>
        <c:axId val="58921930"/>
        <c:axId val="97774018"/>
      </c:lineChart>
      <c:catAx>
        <c:axId val="5892193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97774018"/>
        <c:crosses val="autoZero"/>
        <c:auto val="1"/>
        <c:lblAlgn val="ctr"/>
        <c:lblOffset val="100"/>
        <c:noMultiLvlLbl val="1"/>
      </c:catAx>
      <c:valAx>
        <c:axId val="9777401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quot;$&quot;#,##0.00" sourceLinked="1"/>
        <c:majorTickMark val="none"/>
        <c:minorTickMark val="none"/>
        <c:tickLblPos val="nextTo"/>
        <c:spPr>
          <a:ln/>
        </c:spPr>
        <c:txPr>
          <a:bodyPr/>
          <a:lstStyle/>
          <a:p>
            <a:pPr lvl="0">
              <a:defRPr b="0">
                <a:solidFill>
                  <a:srgbClr val="000000"/>
                </a:solidFill>
                <a:latin typeface="+mn-lt"/>
              </a:defRPr>
            </a:pPr>
            <a:endParaRPr lang="en-US"/>
          </a:p>
        </c:txPr>
        <c:crossAx val="58921930"/>
        <c:crosses val="autoZero"/>
        <c:crossBetween val="between"/>
      </c:valAx>
    </c:plotArea>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0">
                <a:solidFill>
                  <a:srgbClr val="757575"/>
                </a:solidFill>
                <a:latin typeface="+mn-lt"/>
              </a:defRPr>
            </a:pPr>
            <a:r>
              <a:rPr lang="en-US" sz="1800" b="1">
                <a:solidFill>
                  <a:srgbClr val="757575"/>
                </a:solidFill>
                <a:latin typeface="+mn-lt"/>
              </a:rPr>
              <a:t>PROJECTED NET WORTH</a:t>
            </a:r>
          </a:p>
        </c:rich>
      </c:tx>
      <c:overlay val="0"/>
    </c:title>
    <c:autoTitleDeleted val="0"/>
    <c:plotArea>
      <c:layout/>
      <c:lineChart>
        <c:grouping val="standard"/>
        <c:varyColors val="0"/>
        <c:ser>
          <c:idx val="0"/>
          <c:order val="0"/>
          <c:tx>
            <c:strRef>
              <c:f>'AGE 40 LTP'!$W$6</c:f>
              <c:strCache>
                <c:ptCount val="1"/>
                <c:pt idx="0">
                  <c:v>NET WORTH</c:v>
                </c:pt>
              </c:strCache>
            </c:strRef>
          </c:tx>
          <c:spPr>
            <a:ln cmpd="sng">
              <a:solidFill>
                <a:srgbClr val="4F81BD"/>
              </a:solidFill>
            </a:ln>
          </c:spPr>
          <c:marker>
            <c:symbol val="none"/>
          </c:marker>
          <c:cat>
            <c:numRef>
              <c:extLst>
                <c:ext xmlns:c15="http://schemas.microsoft.com/office/drawing/2012/chart" uri="{02D57815-91ED-43cb-92C2-25804820EDAC}">
                  <c15:fullRef>
                    <c15:sqref>'AGE 40 LTP'!$A$7:$A$68</c15:sqref>
                  </c15:fullRef>
                </c:ext>
              </c:extLst>
              <c:f>('AGE 40 LTP'!$A$7,'AGE 40 LTP'!$A$12,'AGE 40 LTP'!$A$17,'AGE 40 LTP'!$A$22,'AGE 40 LTP'!$A$27,'AGE 40 LTP'!$A$32,'AGE 40 LTP'!$A$37,'AGE 40 LTP'!$A$42,'AGE 40 LTP'!$A$47,'AGE 40 LTP'!$A$52,'AGE 40 LTP'!$A$57,'AGE 40 LTP'!$A$62,'AGE 40 LTP'!$A$67)</c:f>
              <c:numCache>
                <c:formatCode>General</c:formatCode>
                <c:ptCount val="13"/>
                <c:pt idx="0">
                  <c:v>40</c:v>
                </c:pt>
                <c:pt idx="1">
                  <c:v>45</c:v>
                </c:pt>
                <c:pt idx="2">
                  <c:v>50</c:v>
                </c:pt>
                <c:pt idx="3">
                  <c:v>55</c:v>
                </c:pt>
                <c:pt idx="4">
                  <c:v>60</c:v>
                </c:pt>
                <c:pt idx="5">
                  <c:v>65</c:v>
                </c:pt>
                <c:pt idx="6">
                  <c:v>70</c:v>
                </c:pt>
                <c:pt idx="7">
                  <c:v>75</c:v>
                </c:pt>
                <c:pt idx="8">
                  <c:v>80</c:v>
                </c:pt>
                <c:pt idx="9">
                  <c:v>85</c:v>
                </c:pt>
                <c:pt idx="10">
                  <c:v>90</c:v>
                </c:pt>
                <c:pt idx="11">
                  <c:v>91</c:v>
                </c:pt>
                <c:pt idx="12">
                  <c:v>92</c:v>
                </c:pt>
                <c:pt idx="13">
                  <c:v>93</c:v>
                </c:pt>
                <c:pt idx="14">
                  <c:v>94</c:v>
                </c:pt>
                <c:pt idx="15">
                  <c:v>95</c:v>
                </c:pt>
                <c:pt idx="16">
                  <c:v>96</c:v>
                </c:pt>
                <c:pt idx="17">
                  <c:v>97</c:v>
                </c:pt>
                <c:pt idx="18">
                  <c:v>98</c:v>
                </c:pt>
                <c:pt idx="19">
                  <c:v>99</c:v>
                </c:pt>
                <c:pt idx="20">
                  <c:v>100</c:v>
                </c:pt>
                <c:pt idx="21">
                  <c:v>101</c:v>
                </c:pt>
              </c:numCache>
            </c:numRef>
          </c:cat>
          <c:val>
            <c:numRef>
              <c:extLst>
                <c:ext xmlns:c15="http://schemas.microsoft.com/office/drawing/2012/chart" uri="{02D57815-91ED-43cb-92C2-25804820EDAC}">
                  <c15:fullRef>
                    <c15:sqref>'AGE 40 LTP'!$W$7:$W$57</c15:sqref>
                  </c15:fullRef>
                </c:ext>
              </c:extLst>
              <c:f>('AGE 40 LTP'!$W$7,'AGE 40 LTP'!$W$12,'AGE 40 LTP'!$W$17,'AGE 40 LTP'!$W$22,'AGE 40 LTP'!$W$27,'AGE 40 LTP'!$W$32,'AGE 40 LTP'!$W$37,'AGE 40 LTP'!$W$42,'AGE 40 LTP'!$W$47,'AGE 40 LTP'!$W$52,'AGE 40 LTP'!$W$57)</c:f>
              <c:numCache>
                <c:formatCode>"$"#,##0.00</c:formatCode>
                <c:ptCount val="11"/>
                <c:pt idx="0">
                  <c:v>-34200</c:v>
                </c:pt>
                <c:pt idx="1">
                  <c:v>46331.40726321</c:v>
                </c:pt>
                <c:pt idx="2">
                  <c:v>145071.18055607926</c:v>
                </c:pt>
                <c:pt idx="3">
                  <c:v>283111.59198201564</c:v>
                </c:pt>
                <c:pt idx="4">
                  <c:v>464201.94953457365</c:v>
                </c:pt>
                <c:pt idx="5">
                  <c:v>543632.24089829822</c:v>
                </c:pt>
                <c:pt idx="6">
                  <c:v>635713.71839035943</c:v>
                </c:pt>
                <c:pt idx="7">
                  <c:v>742461.38797014498</c:v>
                </c:pt>
                <c:pt idx="8">
                  <c:v>866211.193805933</c:v>
                </c:pt>
                <c:pt idx="9">
                  <c:v>1009671.135411021</c:v>
                </c:pt>
                <c:pt idx="10">
                  <c:v>1175980.5264143914</c:v>
                </c:pt>
              </c:numCache>
            </c:numRef>
          </c:val>
          <c:smooth val="0"/>
          <c:extLst>
            <c:ext xmlns:c16="http://schemas.microsoft.com/office/drawing/2014/chart" uri="{C3380CC4-5D6E-409C-BE32-E72D297353CC}">
              <c16:uniqueId val="{00000000-6767-4062-821B-B4D8A4640E00}"/>
            </c:ext>
          </c:extLst>
        </c:ser>
        <c:dLbls>
          <c:showLegendKey val="0"/>
          <c:showVal val="0"/>
          <c:showCatName val="0"/>
          <c:showSerName val="0"/>
          <c:showPercent val="0"/>
          <c:showBubbleSize val="0"/>
        </c:dLbls>
        <c:smooth val="0"/>
        <c:axId val="1546215057"/>
        <c:axId val="405026707"/>
      </c:lineChart>
      <c:catAx>
        <c:axId val="15462150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405026707"/>
        <c:crosses val="autoZero"/>
        <c:auto val="1"/>
        <c:lblAlgn val="ctr"/>
        <c:lblOffset val="100"/>
        <c:noMultiLvlLbl val="1"/>
      </c:catAx>
      <c:valAx>
        <c:axId val="405026707"/>
        <c:scaling>
          <c:orientation val="minMax"/>
        </c:scaling>
        <c:delete val="0"/>
        <c:axPos val="l"/>
        <c:majorGridlines>
          <c:spPr>
            <a:ln>
              <a:solidFill>
                <a:srgbClr val="B7B7B7"/>
              </a:solidFill>
            </a:ln>
          </c:spPr>
        </c:majorGridlines>
        <c:minorGridlines>
          <c:spPr>
            <a:ln>
              <a:solidFill>
                <a:srgbClr val="CCCCCC">
                  <a:alpha val="0"/>
                </a:srgbClr>
              </a:solidFill>
            </a:ln>
          </c:spPr>
        </c:minorGridlines>
        <c:numFmt formatCode="&quot;$&quot;#,##0.00" sourceLinked="1"/>
        <c:majorTickMark val="none"/>
        <c:minorTickMark val="none"/>
        <c:tickLblPos val="nextTo"/>
        <c:spPr>
          <a:ln/>
        </c:spPr>
        <c:txPr>
          <a:bodyPr/>
          <a:lstStyle/>
          <a:p>
            <a:pPr lvl="0">
              <a:defRPr b="0">
                <a:solidFill>
                  <a:srgbClr val="000000"/>
                </a:solidFill>
                <a:latin typeface="+mn-lt"/>
              </a:defRPr>
            </a:pPr>
            <a:endParaRPr lang="en-US"/>
          </a:p>
        </c:txPr>
        <c:crossAx val="1546215057"/>
        <c:crosses val="autoZero"/>
        <c:crossBetween val="between"/>
      </c:valAx>
    </c:plotArea>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1">
                <a:solidFill>
                  <a:srgbClr val="757575"/>
                </a:solidFill>
                <a:latin typeface="+mn-lt"/>
              </a:defRPr>
            </a:pPr>
            <a:r>
              <a:rPr lang="en-US" sz="1800" b="1">
                <a:solidFill>
                  <a:srgbClr val="757575"/>
                </a:solidFill>
                <a:latin typeface="+mn-lt"/>
              </a:rPr>
              <a:t>TOTAL MONTHLY INCOME</a:t>
            </a:r>
          </a:p>
        </c:rich>
      </c:tx>
      <c:overlay val="0"/>
    </c:title>
    <c:autoTitleDeleted val="0"/>
    <c:plotArea>
      <c:layout/>
      <c:barChart>
        <c:barDir val="col"/>
        <c:grouping val="stacked"/>
        <c:varyColors val="1"/>
        <c:ser>
          <c:idx val="0"/>
          <c:order val="0"/>
          <c:tx>
            <c:strRef>
              <c:f>'AGE 50 LTP'!$C$6</c:f>
              <c:strCache>
                <c:ptCount val="1"/>
                <c:pt idx="0">
                  <c:v>INCOME #1:</c:v>
                </c:pt>
              </c:strCache>
            </c:strRef>
          </c:tx>
          <c:spPr>
            <a:solidFill>
              <a:srgbClr val="4F81BD"/>
            </a:solidFill>
            <a:ln cmpd="sng">
              <a:solidFill>
                <a:srgbClr val="000000"/>
              </a:solidFill>
            </a:ln>
          </c:spPr>
          <c:invertIfNegative val="1"/>
          <c:cat>
            <c:numRef>
              <c:extLst>
                <c:ext xmlns:c15="http://schemas.microsoft.com/office/drawing/2012/chart" uri="{02D57815-91ED-43cb-92C2-25804820EDAC}">
                  <c15:fullRef>
                    <c15:sqref>'AGE 50 LTP'!$A$7:$A$47</c15:sqref>
                  </c15:fullRef>
                </c:ext>
              </c:extLst>
              <c:f>('AGE 50 LTP'!$A$7,'AGE 50 LTP'!$A$12,'AGE 50 LTP'!$A$17,'AGE 50 LTP'!$A$22,'AGE 50 LTP'!$A$27,'AGE 50 LTP'!$A$32,'AGE 50 LTP'!$A$37,'AGE 50 LTP'!$A$42,'AGE 50 LTP'!$A$47)</c:f>
              <c:numCache>
                <c:formatCode>General</c:formatCode>
                <c:ptCount val="9"/>
                <c:pt idx="0">
                  <c:v>50</c:v>
                </c:pt>
                <c:pt idx="1">
                  <c:v>55</c:v>
                </c:pt>
                <c:pt idx="2">
                  <c:v>60</c:v>
                </c:pt>
                <c:pt idx="3">
                  <c:v>65</c:v>
                </c:pt>
                <c:pt idx="4">
                  <c:v>70</c:v>
                </c:pt>
                <c:pt idx="5">
                  <c:v>75</c:v>
                </c:pt>
                <c:pt idx="6">
                  <c:v>80</c:v>
                </c:pt>
                <c:pt idx="7">
                  <c:v>85</c:v>
                </c:pt>
                <c:pt idx="8">
                  <c:v>90</c:v>
                </c:pt>
              </c:numCache>
            </c:numRef>
          </c:cat>
          <c:val>
            <c:numRef>
              <c:extLst>
                <c:ext xmlns:c15="http://schemas.microsoft.com/office/drawing/2012/chart" uri="{02D57815-91ED-43cb-92C2-25804820EDAC}">
                  <c15:fullRef>
                    <c15:sqref>'AGE 50 LTP'!$C$7:$C$47</c15:sqref>
                  </c15:fullRef>
                </c:ext>
              </c:extLst>
              <c:f>('AGE 50 LTP'!$C$7,'AGE 50 LTP'!$C$12,'AGE 50 LTP'!$C$17,'AGE 50 LTP'!$C$22,'AGE 50 LTP'!$C$27,'AGE 50 LTP'!$C$32,'AGE 50 LTP'!$C$37,'AGE 50 LTP'!$C$42,'AGE 50 LTP'!$C$47)</c:f>
              <c:numCache>
                <c:formatCode>"$"#,##0.00</c:formatCode>
                <c:ptCount val="9"/>
                <c:pt idx="0">
                  <c:v>3125</c:v>
                </c:pt>
                <c:pt idx="1">
                  <c:v>3125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128-4672-B6CA-A74ECD736A0B}"/>
            </c:ext>
          </c:extLst>
        </c:ser>
        <c:ser>
          <c:idx val="1"/>
          <c:order val="1"/>
          <c:tx>
            <c:strRef>
              <c:f>'AGE 50 LTP'!$D$6</c:f>
              <c:strCache>
                <c:ptCount val="1"/>
                <c:pt idx="0">
                  <c:v>INCOME #2:</c:v>
                </c:pt>
              </c:strCache>
            </c:strRef>
          </c:tx>
          <c:spPr>
            <a:solidFill>
              <a:srgbClr val="C0504D"/>
            </a:solidFill>
            <a:ln cmpd="sng">
              <a:solidFill>
                <a:srgbClr val="000000"/>
              </a:solidFill>
            </a:ln>
          </c:spPr>
          <c:invertIfNegative val="1"/>
          <c:cat>
            <c:numRef>
              <c:extLst>
                <c:ext xmlns:c15="http://schemas.microsoft.com/office/drawing/2012/chart" uri="{02D57815-91ED-43cb-92C2-25804820EDAC}">
                  <c15:fullRef>
                    <c15:sqref>'AGE 50 LTP'!$A$7:$A$47</c15:sqref>
                  </c15:fullRef>
                </c:ext>
              </c:extLst>
              <c:f>('AGE 50 LTP'!$A$7,'AGE 50 LTP'!$A$12,'AGE 50 LTP'!$A$17,'AGE 50 LTP'!$A$22,'AGE 50 LTP'!$A$27,'AGE 50 LTP'!$A$32,'AGE 50 LTP'!$A$37,'AGE 50 LTP'!$A$42,'AGE 50 LTP'!$A$47)</c:f>
              <c:numCache>
                <c:formatCode>General</c:formatCode>
                <c:ptCount val="9"/>
                <c:pt idx="0">
                  <c:v>50</c:v>
                </c:pt>
                <c:pt idx="1">
                  <c:v>55</c:v>
                </c:pt>
                <c:pt idx="2">
                  <c:v>60</c:v>
                </c:pt>
                <c:pt idx="3">
                  <c:v>65</c:v>
                </c:pt>
                <c:pt idx="4">
                  <c:v>70</c:v>
                </c:pt>
                <c:pt idx="5">
                  <c:v>75</c:v>
                </c:pt>
                <c:pt idx="6">
                  <c:v>80</c:v>
                </c:pt>
                <c:pt idx="7">
                  <c:v>85</c:v>
                </c:pt>
                <c:pt idx="8">
                  <c:v>90</c:v>
                </c:pt>
              </c:numCache>
            </c:numRef>
          </c:cat>
          <c:val>
            <c:numRef>
              <c:extLst>
                <c:ext xmlns:c15="http://schemas.microsoft.com/office/drawing/2012/chart" uri="{02D57815-91ED-43cb-92C2-25804820EDAC}">
                  <c15:fullRef>
                    <c15:sqref>'AGE 50 LTP'!$D$7:$D$47</c15:sqref>
                  </c15:fullRef>
                </c:ext>
              </c:extLst>
              <c:f>('AGE 50 LTP'!$D$7,'AGE 50 LTP'!$D$12,'AGE 50 LTP'!$D$17,'AGE 50 LTP'!$D$22,'AGE 50 LTP'!$D$27,'AGE 50 LTP'!$D$32,'AGE 50 LTP'!$D$37,'AGE 50 LTP'!$D$42,'AGE 50 LTP'!$D$47)</c:f>
              <c:numCache>
                <c:formatCode>"$"#,##0.00</c:formatCode>
                <c:ptCount val="9"/>
                <c:pt idx="0">
                  <c:v>3100</c:v>
                </c:pt>
                <c:pt idx="1">
                  <c:v>3100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5128-4672-B6CA-A74ECD736A0B}"/>
            </c:ext>
          </c:extLst>
        </c:ser>
        <c:ser>
          <c:idx val="2"/>
          <c:order val="2"/>
          <c:tx>
            <c:strRef>
              <c:f>'AGE 50 LTP'!$E$6</c:f>
              <c:strCache>
                <c:ptCount val="1"/>
                <c:pt idx="0">
                  <c:v>INCOME #3:</c:v>
                </c:pt>
              </c:strCache>
            </c:strRef>
          </c:tx>
          <c:spPr>
            <a:solidFill>
              <a:srgbClr val="9BBB59"/>
            </a:solidFill>
            <a:ln cmpd="sng">
              <a:solidFill>
                <a:srgbClr val="000000"/>
              </a:solidFill>
            </a:ln>
          </c:spPr>
          <c:invertIfNegative val="1"/>
          <c:cat>
            <c:numRef>
              <c:extLst>
                <c:ext xmlns:c15="http://schemas.microsoft.com/office/drawing/2012/chart" uri="{02D57815-91ED-43cb-92C2-25804820EDAC}">
                  <c15:fullRef>
                    <c15:sqref>'AGE 50 LTP'!$A$7:$A$47</c15:sqref>
                  </c15:fullRef>
                </c:ext>
              </c:extLst>
              <c:f>('AGE 50 LTP'!$A$7,'AGE 50 LTP'!$A$12,'AGE 50 LTP'!$A$17,'AGE 50 LTP'!$A$22,'AGE 50 LTP'!$A$27,'AGE 50 LTP'!$A$32,'AGE 50 LTP'!$A$37,'AGE 50 LTP'!$A$42,'AGE 50 LTP'!$A$47)</c:f>
              <c:numCache>
                <c:formatCode>General</c:formatCode>
                <c:ptCount val="9"/>
                <c:pt idx="0">
                  <c:v>50</c:v>
                </c:pt>
                <c:pt idx="1">
                  <c:v>55</c:v>
                </c:pt>
                <c:pt idx="2">
                  <c:v>60</c:v>
                </c:pt>
                <c:pt idx="3">
                  <c:v>65</c:v>
                </c:pt>
                <c:pt idx="4">
                  <c:v>70</c:v>
                </c:pt>
                <c:pt idx="5">
                  <c:v>75</c:v>
                </c:pt>
                <c:pt idx="6">
                  <c:v>80</c:v>
                </c:pt>
                <c:pt idx="7">
                  <c:v>85</c:v>
                </c:pt>
                <c:pt idx="8">
                  <c:v>90</c:v>
                </c:pt>
              </c:numCache>
            </c:numRef>
          </c:cat>
          <c:val>
            <c:numRef>
              <c:extLst>
                <c:ext xmlns:c15="http://schemas.microsoft.com/office/drawing/2012/chart" uri="{02D57815-91ED-43cb-92C2-25804820EDAC}">
                  <c15:fullRef>
                    <c15:sqref>'AGE 50 LTP'!$E$7:$E$47</c15:sqref>
                  </c15:fullRef>
                </c:ext>
              </c:extLst>
              <c:f>('AGE 50 LTP'!$E$7,'AGE 50 LTP'!$E$12,'AGE 50 LTP'!$E$17,'AGE 50 LTP'!$E$22,'AGE 50 LTP'!$E$27,'AGE 50 LTP'!$E$32,'AGE 50 LTP'!$E$37,'AGE 50 LTP'!$E$42,'AGE 50 LTP'!$E$47)</c:f>
              <c:numCache>
                <c:formatCode>"$"#,##0.00</c:formatCode>
                <c:ptCount val="9"/>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5128-4672-B6CA-A74ECD736A0B}"/>
            </c:ext>
          </c:extLst>
        </c:ser>
        <c:ser>
          <c:idx val="3"/>
          <c:order val="3"/>
          <c:tx>
            <c:strRef>
              <c:f>'AGE 50 LTP'!$F$6</c:f>
              <c:strCache>
                <c:ptCount val="1"/>
                <c:pt idx="0">
                  <c:v>RENTAL PROPERTY:</c:v>
                </c:pt>
              </c:strCache>
            </c:strRef>
          </c:tx>
          <c:spPr>
            <a:solidFill>
              <a:srgbClr val="8064A2"/>
            </a:solidFill>
            <a:ln cmpd="sng">
              <a:solidFill>
                <a:srgbClr val="000000"/>
              </a:solidFill>
            </a:ln>
          </c:spPr>
          <c:invertIfNegative val="1"/>
          <c:cat>
            <c:numRef>
              <c:extLst>
                <c:ext xmlns:c15="http://schemas.microsoft.com/office/drawing/2012/chart" uri="{02D57815-91ED-43cb-92C2-25804820EDAC}">
                  <c15:fullRef>
                    <c15:sqref>'AGE 50 LTP'!$A$7:$A$47</c15:sqref>
                  </c15:fullRef>
                </c:ext>
              </c:extLst>
              <c:f>('AGE 50 LTP'!$A$7,'AGE 50 LTP'!$A$12,'AGE 50 LTP'!$A$17,'AGE 50 LTP'!$A$22,'AGE 50 LTP'!$A$27,'AGE 50 LTP'!$A$32,'AGE 50 LTP'!$A$37,'AGE 50 LTP'!$A$42,'AGE 50 LTP'!$A$47)</c:f>
              <c:numCache>
                <c:formatCode>General</c:formatCode>
                <c:ptCount val="9"/>
                <c:pt idx="0">
                  <c:v>50</c:v>
                </c:pt>
                <c:pt idx="1">
                  <c:v>55</c:v>
                </c:pt>
                <c:pt idx="2">
                  <c:v>60</c:v>
                </c:pt>
                <c:pt idx="3">
                  <c:v>65</c:v>
                </c:pt>
                <c:pt idx="4">
                  <c:v>70</c:v>
                </c:pt>
                <c:pt idx="5">
                  <c:v>75</c:v>
                </c:pt>
                <c:pt idx="6">
                  <c:v>80</c:v>
                </c:pt>
                <c:pt idx="7">
                  <c:v>85</c:v>
                </c:pt>
                <c:pt idx="8">
                  <c:v>90</c:v>
                </c:pt>
              </c:numCache>
            </c:numRef>
          </c:cat>
          <c:val>
            <c:numRef>
              <c:extLst>
                <c:ext xmlns:c15="http://schemas.microsoft.com/office/drawing/2012/chart" uri="{02D57815-91ED-43cb-92C2-25804820EDAC}">
                  <c15:fullRef>
                    <c15:sqref>'AGE 50 LTP'!$F$7:$F$47</c15:sqref>
                  </c15:fullRef>
                </c:ext>
              </c:extLst>
              <c:f>('AGE 50 LTP'!$F$7,'AGE 50 LTP'!$F$12,'AGE 50 LTP'!$F$17,'AGE 50 LTP'!$F$22,'AGE 50 LTP'!$F$27,'AGE 50 LTP'!$F$32,'AGE 50 LTP'!$F$37,'AGE 50 LTP'!$F$42,'AGE 50 LTP'!$F$47)</c:f>
              <c:numCache>
                <c:formatCode>"$"#,##0.00</c:formatCode>
                <c:ptCount val="9"/>
                <c:pt idx="0">
                  <c:v>0</c:v>
                </c:pt>
                <c:pt idx="1">
                  <c:v>0</c:v>
                </c:pt>
                <c:pt idx="2">
                  <c:v>0</c:v>
                </c:pt>
                <c:pt idx="3">
                  <c:v>0</c:v>
                </c:pt>
                <c:pt idx="4">
                  <c:v>0</c:v>
                </c:pt>
                <c:pt idx="5">
                  <c:v>0</c:v>
                </c:pt>
                <c:pt idx="6">
                  <c:v>0</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5128-4672-B6CA-A74ECD736A0B}"/>
            </c:ext>
          </c:extLst>
        </c:ser>
        <c:ser>
          <c:idx val="4"/>
          <c:order val="4"/>
          <c:tx>
            <c:strRef>
              <c:f>'AGE 50 LTP'!$H$6</c:f>
              <c:strCache>
                <c:ptCount val="1"/>
                <c:pt idx="0">
                  <c:v>EMPLOYER FUND</c:v>
                </c:pt>
              </c:strCache>
            </c:strRef>
          </c:tx>
          <c:spPr>
            <a:solidFill>
              <a:srgbClr val="4BACC6"/>
            </a:solidFill>
            <a:ln cmpd="sng">
              <a:solidFill>
                <a:srgbClr val="000000"/>
              </a:solidFill>
            </a:ln>
          </c:spPr>
          <c:invertIfNegative val="1"/>
          <c:cat>
            <c:numRef>
              <c:extLst>
                <c:ext xmlns:c15="http://schemas.microsoft.com/office/drawing/2012/chart" uri="{02D57815-91ED-43cb-92C2-25804820EDAC}">
                  <c15:fullRef>
                    <c15:sqref>'AGE 50 LTP'!$A$7:$A$47</c15:sqref>
                  </c15:fullRef>
                </c:ext>
              </c:extLst>
              <c:f>('AGE 50 LTP'!$A$7,'AGE 50 LTP'!$A$12,'AGE 50 LTP'!$A$17,'AGE 50 LTP'!$A$22,'AGE 50 LTP'!$A$27,'AGE 50 LTP'!$A$32,'AGE 50 LTP'!$A$37,'AGE 50 LTP'!$A$42,'AGE 50 LTP'!$A$47)</c:f>
              <c:numCache>
                <c:formatCode>General</c:formatCode>
                <c:ptCount val="9"/>
                <c:pt idx="0">
                  <c:v>50</c:v>
                </c:pt>
                <c:pt idx="1">
                  <c:v>55</c:v>
                </c:pt>
                <c:pt idx="2">
                  <c:v>60</c:v>
                </c:pt>
                <c:pt idx="3">
                  <c:v>65</c:v>
                </c:pt>
                <c:pt idx="4">
                  <c:v>70</c:v>
                </c:pt>
                <c:pt idx="5">
                  <c:v>75</c:v>
                </c:pt>
                <c:pt idx="6">
                  <c:v>80</c:v>
                </c:pt>
                <c:pt idx="7">
                  <c:v>85</c:v>
                </c:pt>
                <c:pt idx="8">
                  <c:v>90</c:v>
                </c:pt>
              </c:numCache>
            </c:numRef>
          </c:cat>
          <c:val>
            <c:numRef>
              <c:extLst>
                <c:ext xmlns:c15="http://schemas.microsoft.com/office/drawing/2012/chart" uri="{02D57815-91ED-43cb-92C2-25804820EDAC}">
                  <c15:fullRef>
                    <c15:sqref>'AGE 50 LTP'!$H$7:$H$47</c15:sqref>
                  </c15:fullRef>
                </c:ext>
              </c:extLst>
              <c:f>('AGE 50 LTP'!$H$7,'AGE 50 LTP'!$H$12,'AGE 50 LTP'!$H$17,'AGE 50 LTP'!$H$22,'AGE 50 LTP'!$H$27,'AGE 50 LTP'!$H$32,'AGE 50 LTP'!$H$37,'AGE 50 LTP'!$H$42,'AGE 50 LTP'!$H$47)</c:f>
              <c:numCache>
                <c:formatCode>"$"#,##0.00</c:formatCode>
                <c:ptCount val="9"/>
                <c:pt idx="2">
                  <c:v>256.98467634468665</c:v>
                </c:pt>
                <c:pt idx="3">
                  <c:v>297.91567277877175</c:v>
                </c:pt>
                <c:pt idx="4">
                  <c:v>345.36591578007233</c:v>
                </c:pt>
                <c:pt idx="5">
                  <c:v>400.37375231071513</c:v>
                </c:pt>
                <c:pt idx="6">
                  <c:v>464.14291108402182</c:v>
                </c:pt>
                <c:pt idx="7">
                  <c:v>538.06884358983632</c:v>
                </c:pt>
                <c:pt idx="8">
                  <c:v>623.76926056227899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5128-4672-B6CA-A74ECD736A0B}"/>
            </c:ext>
          </c:extLst>
        </c:ser>
        <c:ser>
          <c:idx val="5"/>
          <c:order val="5"/>
          <c:tx>
            <c:strRef>
              <c:f>'AGE 50 LTP'!$J$6</c:f>
              <c:strCache>
                <c:ptCount val="1"/>
                <c:pt idx="0">
                  <c:v>IRA COMPANY</c:v>
                </c:pt>
              </c:strCache>
            </c:strRef>
          </c:tx>
          <c:spPr>
            <a:solidFill>
              <a:srgbClr val="F79646"/>
            </a:solidFill>
            <a:ln cmpd="sng">
              <a:solidFill>
                <a:srgbClr val="000000"/>
              </a:solidFill>
            </a:ln>
          </c:spPr>
          <c:invertIfNegative val="1"/>
          <c:cat>
            <c:numRef>
              <c:extLst>
                <c:ext xmlns:c15="http://schemas.microsoft.com/office/drawing/2012/chart" uri="{02D57815-91ED-43cb-92C2-25804820EDAC}">
                  <c15:fullRef>
                    <c15:sqref>'AGE 50 LTP'!$A$7:$A$47</c15:sqref>
                  </c15:fullRef>
                </c:ext>
              </c:extLst>
              <c:f>('AGE 50 LTP'!$A$7,'AGE 50 LTP'!$A$12,'AGE 50 LTP'!$A$17,'AGE 50 LTP'!$A$22,'AGE 50 LTP'!$A$27,'AGE 50 LTP'!$A$32,'AGE 50 LTP'!$A$37,'AGE 50 LTP'!$A$42,'AGE 50 LTP'!$A$47)</c:f>
              <c:numCache>
                <c:formatCode>General</c:formatCode>
                <c:ptCount val="9"/>
                <c:pt idx="0">
                  <c:v>50</c:v>
                </c:pt>
                <c:pt idx="1">
                  <c:v>55</c:v>
                </c:pt>
                <c:pt idx="2">
                  <c:v>60</c:v>
                </c:pt>
                <c:pt idx="3">
                  <c:v>65</c:v>
                </c:pt>
                <c:pt idx="4">
                  <c:v>70</c:v>
                </c:pt>
                <c:pt idx="5">
                  <c:v>75</c:v>
                </c:pt>
                <c:pt idx="6">
                  <c:v>80</c:v>
                </c:pt>
                <c:pt idx="7">
                  <c:v>85</c:v>
                </c:pt>
                <c:pt idx="8">
                  <c:v>90</c:v>
                </c:pt>
              </c:numCache>
            </c:numRef>
          </c:cat>
          <c:val>
            <c:numRef>
              <c:extLst>
                <c:ext xmlns:c15="http://schemas.microsoft.com/office/drawing/2012/chart" uri="{02D57815-91ED-43cb-92C2-25804820EDAC}">
                  <c15:fullRef>
                    <c15:sqref>'AGE 50 LTP'!$J$7:$J$47</c15:sqref>
                  </c15:fullRef>
                </c:ext>
              </c:extLst>
              <c:f>('AGE 50 LTP'!$J$7,'AGE 50 LTP'!$J$12,'AGE 50 LTP'!$J$17,'AGE 50 LTP'!$J$22,'AGE 50 LTP'!$J$27,'AGE 50 LTP'!$J$32,'AGE 50 LTP'!$J$37,'AGE 50 LTP'!$J$42,'AGE 50 LTP'!$J$47)</c:f>
              <c:numCache>
                <c:formatCode>"$"#,##0.00</c:formatCode>
                <c:ptCount val="9"/>
                <c:pt idx="2">
                  <c:v>256.98467634468665</c:v>
                </c:pt>
                <c:pt idx="3">
                  <c:v>297.91567277877175</c:v>
                </c:pt>
                <c:pt idx="4">
                  <c:v>345.36591578007233</c:v>
                </c:pt>
                <c:pt idx="5">
                  <c:v>400.37375231071513</c:v>
                </c:pt>
                <c:pt idx="6">
                  <c:v>464.14291108402182</c:v>
                </c:pt>
                <c:pt idx="7">
                  <c:v>538.06884358983632</c:v>
                </c:pt>
                <c:pt idx="8">
                  <c:v>623.76926056227899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5128-4672-B6CA-A74ECD736A0B}"/>
            </c:ext>
          </c:extLst>
        </c:ser>
        <c:ser>
          <c:idx val="6"/>
          <c:order val="6"/>
          <c:tx>
            <c:strRef>
              <c:f>'AGE 50 LTP'!$L$6</c:f>
              <c:strCache>
                <c:ptCount val="1"/>
                <c:pt idx="0">
                  <c:v>ABC</c:v>
                </c:pt>
              </c:strCache>
            </c:strRef>
          </c:tx>
          <c:spPr>
            <a:solidFill>
              <a:srgbClr val="BED1E7"/>
            </a:solidFill>
            <a:ln cmpd="sng">
              <a:solidFill>
                <a:srgbClr val="000000"/>
              </a:solidFill>
            </a:ln>
          </c:spPr>
          <c:invertIfNegative val="1"/>
          <c:cat>
            <c:numRef>
              <c:extLst>
                <c:ext xmlns:c15="http://schemas.microsoft.com/office/drawing/2012/chart" uri="{02D57815-91ED-43cb-92C2-25804820EDAC}">
                  <c15:fullRef>
                    <c15:sqref>'AGE 50 LTP'!$A$7:$A$47</c15:sqref>
                  </c15:fullRef>
                </c:ext>
              </c:extLst>
              <c:f>('AGE 50 LTP'!$A$7,'AGE 50 LTP'!$A$12,'AGE 50 LTP'!$A$17,'AGE 50 LTP'!$A$22,'AGE 50 LTP'!$A$27,'AGE 50 LTP'!$A$32,'AGE 50 LTP'!$A$37,'AGE 50 LTP'!$A$42,'AGE 50 LTP'!$A$47)</c:f>
              <c:numCache>
                <c:formatCode>General</c:formatCode>
                <c:ptCount val="9"/>
                <c:pt idx="0">
                  <c:v>50</c:v>
                </c:pt>
                <c:pt idx="1">
                  <c:v>55</c:v>
                </c:pt>
                <c:pt idx="2">
                  <c:v>60</c:v>
                </c:pt>
                <c:pt idx="3">
                  <c:v>65</c:v>
                </c:pt>
                <c:pt idx="4">
                  <c:v>70</c:v>
                </c:pt>
                <c:pt idx="5">
                  <c:v>75</c:v>
                </c:pt>
                <c:pt idx="6">
                  <c:v>80</c:v>
                </c:pt>
                <c:pt idx="7">
                  <c:v>85</c:v>
                </c:pt>
                <c:pt idx="8">
                  <c:v>90</c:v>
                </c:pt>
              </c:numCache>
            </c:numRef>
          </c:cat>
          <c:val>
            <c:numRef>
              <c:extLst>
                <c:ext xmlns:c15="http://schemas.microsoft.com/office/drawing/2012/chart" uri="{02D57815-91ED-43cb-92C2-25804820EDAC}">
                  <c15:fullRef>
                    <c15:sqref>'AGE 50 LTP'!$L$7:$L$47</c15:sqref>
                  </c15:fullRef>
                </c:ext>
              </c:extLst>
              <c:f>('AGE 50 LTP'!$L$7,'AGE 50 LTP'!$L$12,'AGE 50 LTP'!$L$17,'AGE 50 LTP'!$L$22,'AGE 50 LTP'!$L$27,'AGE 50 LTP'!$L$32,'AGE 50 LTP'!$L$37,'AGE 50 LTP'!$L$42,'AGE 50 LTP'!$L$47)</c:f>
              <c:numCache>
                <c:formatCode>"$"#,##0.00</c:formatCode>
                <c:ptCount val="9"/>
                <c:pt idx="2">
                  <c:v>0</c:v>
                </c:pt>
                <c:pt idx="3">
                  <c:v>0</c:v>
                </c:pt>
                <c:pt idx="4">
                  <c:v>0</c:v>
                </c:pt>
                <c:pt idx="5">
                  <c:v>0</c:v>
                </c:pt>
                <c:pt idx="6">
                  <c:v>0</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5128-4672-B6CA-A74ECD736A0B}"/>
            </c:ext>
          </c:extLst>
        </c:ser>
        <c:ser>
          <c:idx val="7"/>
          <c:order val="7"/>
          <c:tx>
            <c:strRef>
              <c:f>'AGE 50 LTP'!$N$6</c:f>
              <c:strCache>
                <c:ptCount val="1"/>
                <c:pt idx="0">
                  <c:v>DEF</c:v>
                </c:pt>
              </c:strCache>
            </c:strRef>
          </c:tx>
          <c:spPr>
            <a:solidFill>
              <a:srgbClr val="E8BFBE"/>
            </a:solidFill>
            <a:ln cmpd="sng">
              <a:solidFill>
                <a:srgbClr val="000000"/>
              </a:solidFill>
            </a:ln>
          </c:spPr>
          <c:invertIfNegative val="1"/>
          <c:cat>
            <c:numRef>
              <c:extLst>
                <c:ext xmlns:c15="http://schemas.microsoft.com/office/drawing/2012/chart" uri="{02D57815-91ED-43cb-92C2-25804820EDAC}">
                  <c15:fullRef>
                    <c15:sqref>'AGE 50 LTP'!$A$7:$A$47</c15:sqref>
                  </c15:fullRef>
                </c:ext>
              </c:extLst>
              <c:f>('AGE 50 LTP'!$A$7,'AGE 50 LTP'!$A$12,'AGE 50 LTP'!$A$17,'AGE 50 LTP'!$A$22,'AGE 50 LTP'!$A$27,'AGE 50 LTP'!$A$32,'AGE 50 LTP'!$A$37,'AGE 50 LTP'!$A$42,'AGE 50 LTP'!$A$47)</c:f>
              <c:numCache>
                <c:formatCode>General</c:formatCode>
                <c:ptCount val="9"/>
                <c:pt idx="0">
                  <c:v>50</c:v>
                </c:pt>
                <c:pt idx="1">
                  <c:v>55</c:v>
                </c:pt>
                <c:pt idx="2">
                  <c:v>60</c:v>
                </c:pt>
                <c:pt idx="3">
                  <c:v>65</c:v>
                </c:pt>
                <c:pt idx="4">
                  <c:v>70</c:v>
                </c:pt>
                <c:pt idx="5">
                  <c:v>75</c:v>
                </c:pt>
                <c:pt idx="6">
                  <c:v>80</c:v>
                </c:pt>
                <c:pt idx="7">
                  <c:v>85</c:v>
                </c:pt>
                <c:pt idx="8">
                  <c:v>90</c:v>
                </c:pt>
              </c:numCache>
            </c:numRef>
          </c:cat>
          <c:val>
            <c:numRef>
              <c:extLst>
                <c:ext xmlns:c15="http://schemas.microsoft.com/office/drawing/2012/chart" uri="{02D57815-91ED-43cb-92C2-25804820EDAC}">
                  <c15:fullRef>
                    <c15:sqref>'AGE 50 LTP'!$N$7:$N$47</c15:sqref>
                  </c15:fullRef>
                </c:ext>
              </c:extLst>
              <c:f>('AGE 50 LTP'!$N$7,'AGE 50 LTP'!$N$12,'AGE 50 LTP'!$N$17,'AGE 50 LTP'!$N$22,'AGE 50 LTP'!$N$27,'AGE 50 LTP'!$N$32,'AGE 50 LTP'!$N$37,'AGE 50 LTP'!$N$42,'AGE 50 LTP'!$N$47)</c:f>
              <c:numCache>
                <c:formatCode>"$"#,##0.00</c:formatCode>
                <c:ptCount val="9"/>
                <c:pt idx="2">
                  <c:v>0</c:v>
                </c:pt>
                <c:pt idx="3">
                  <c:v>0</c:v>
                </c:pt>
                <c:pt idx="4">
                  <c:v>0</c:v>
                </c:pt>
                <c:pt idx="5">
                  <c:v>0</c:v>
                </c:pt>
                <c:pt idx="6">
                  <c:v>0</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7-5128-4672-B6CA-A74ECD736A0B}"/>
            </c:ext>
          </c:extLst>
        </c:ser>
        <c:ser>
          <c:idx val="8"/>
          <c:order val="8"/>
          <c:tx>
            <c:strRef>
              <c:f>'AGE 50 LTP'!$P$6</c:f>
              <c:strCache>
                <c:ptCount val="1"/>
                <c:pt idx="0">
                  <c:v>BROKERAGE</c:v>
                </c:pt>
              </c:strCache>
            </c:strRef>
          </c:tx>
          <c:spPr>
            <a:solidFill>
              <a:srgbClr val="DCE7C6"/>
            </a:solidFill>
            <a:ln cmpd="sng">
              <a:solidFill>
                <a:srgbClr val="000000"/>
              </a:solidFill>
            </a:ln>
          </c:spPr>
          <c:invertIfNegative val="1"/>
          <c:cat>
            <c:numRef>
              <c:extLst>
                <c:ext xmlns:c15="http://schemas.microsoft.com/office/drawing/2012/chart" uri="{02D57815-91ED-43cb-92C2-25804820EDAC}">
                  <c15:fullRef>
                    <c15:sqref>'AGE 50 LTP'!$A$7:$A$47</c15:sqref>
                  </c15:fullRef>
                </c:ext>
              </c:extLst>
              <c:f>('AGE 50 LTP'!$A$7,'AGE 50 LTP'!$A$12,'AGE 50 LTP'!$A$17,'AGE 50 LTP'!$A$22,'AGE 50 LTP'!$A$27,'AGE 50 LTP'!$A$32,'AGE 50 LTP'!$A$37,'AGE 50 LTP'!$A$42,'AGE 50 LTP'!$A$47)</c:f>
              <c:numCache>
                <c:formatCode>General</c:formatCode>
                <c:ptCount val="9"/>
                <c:pt idx="0">
                  <c:v>50</c:v>
                </c:pt>
                <c:pt idx="1">
                  <c:v>55</c:v>
                </c:pt>
                <c:pt idx="2">
                  <c:v>60</c:v>
                </c:pt>
                <c:pt idx="3">
                  <c:v>65</c:v>
                </c:pt>
                <c:pt idx="4">
                  <c:v>70</c:v>
                </c:pt>
                <c:pt idx="5">
                  <c:v>75</c:v>
                </c:pt>
                <c:pt idx="6">
                  <c:v>80</c:v>
                </c:pt>
                <c:pt idx="7">
                  <c:v>85</c:v>
                </c:pt>
                <c:pt idx="8">
                  <c:v>90</c:v>
                </c:pt>
              </c:numCache>
            </c:numRef>
          </c:cat>
          <c:val>
            <c:numRef>
              <c:extLst>
                <c:ext xmlns:c15="http://schemas.microsoft.com/office/drawing/2012/chart" uri="{02D57815-91ED-43cb-92C2-25804820EDAC}">
                  <c15:fullRef>
                    <c15:sqref>'AGE 50 LTP'!$P$7:$P$47</c15:sqref>
                  </c15:fullRef>
                </c:ext>
              </c:extLst>
              <c:f>('AGE 50 LTP'!$P$7,'AGE 50 LTP'!$P$12,'AGE 50 LTP'!$P$17,'AGE 50 LTP'!$P$22,'AGE 50 LTP'!$P$27,'AGE 50 LTP'!$P$32,'AGE 50 LTP'!$P$37,'AGE 50 LTP'!$P$42,'AGE 50 LTP'!$P$47)</c:f>
              <c:numCache>
                <c:formatCode>"$"#,##0.00</c:formatCode>
                <c:ptCount val="9"/>
                <c:pt idx="1">
                  <c:v>0.40143147556666675</c:v>
                </c:pt>
                <c:pt idx="2">
                  <c:v>0.46536910223243066</c:v>
                </c:pt>
                <c:pt idx="3">
                  <c:v>0.53949033519832323</c:v>
                </c:pt>
                <c:pt idx="4">
                  <c:v>0.62541715893083283</c:v>
                </c:pt>
                <c:pt idx="5">
                  <c:v>0.72502989797087725</c:v>
                </c:pt>
                <c:pt idx="6">
                  <c:v>0.84050836381001215</c:v>
                </c:pt>
                <c:pt idx="7">
                  <c:v>0.97437955539725962</c:v>
                </c:pt>
                <c:pt idx="8">
                  <c:v>1.1295729571000039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5128-4672-B6CA-A74ECD736A0B}"/>
            </c:ext>
          </c:extLst>
        </c:ser>
        <c:ser>
          <c:idx val="9"/>
          <c:order val="9"/>
          <c:tx>
            <c:strRef>
              <c:f>'AGE 50 LTP'!$R$6</c:f>
              <c:strCache>
                <c:ptCount val="1"/>
                <c:pt idx="0">
                  <c:v>UVW</c:v>
                </c:pt>
              </c:strCache>
            </c:strRef>
          </c:tx>
          <c:spPr>
            <a:solidFill>
              <a:srgbClr val="CEC4DB"/>
            </a:solidFill>
            <a:ln cmpd="sng">
              <a:solidFill>
                <a:srgbClr val="000000"/>
              </a:solidFill>
            </a:ln>
          </c:spPr>
          <c:invertIfNegative val="1"/>
          <c:cat>
            <c:numRef>
              <c:extLst>
                <c:ext xmlns:c15="http://schemas.microsoft.com/office/drawing/2012/chart" uri="{02D57815-91ED-43cb-92C2-25804820EDAC}">
                  <c15:fullRef>
                    <c15:sqref>'AGE 50 LTP'!$A$7:$A$47</c15:sqref>
                  </c15:fullRef>
                </c:ext>
              </c:extLst>
              <c:f>('AGE 50 LTP'!$A$7,'AGE 50 LTP'!$A$12,'AGE 50 LTP'!$A$17,'AGE 50 LTP'!$A$22,'AGE 50 LTP'!$A$27,'AGE 50 LTP'!$A$32,'AGE 50 LTP'!$A$37,'AGE 50 LTP'!$A$42,'AGE 50 LTP'!$A$47)</c:f>
              <c:numCache>
                <c:formatCode>General</c:formatCode>
                <c:ptCount val="9"/>
                <c:pt idx="0">
                  <c:v>50</c:v>
                </c:pt>
                <c:pt idx="1">
                  <c:v>55</c:v>
                </c:pt>
                <c:pt idx="2">
                  <c:v>60</c:v>
                </c:pt>
                <c:pt idx="3">
                  <c:v>65</c:v>
                </c:pt>
                <c:pt idx="4">
                  <c:v>70</c:v>
                </c:pt>
                <c:pt idx="5">
                  <c:v>75</c:v>
                </c:pt>
                <c:pt idx="6">
                  <c:v>80</c:v>
                </c:pt>
                <c:pt idx="7">
                  <c:v>85</c:v>
                </c:pt>
                <c:pt idx="8">
                  <c:v>90</c:v>
                </c:pt>
              </c:numCache>
            </c:numRef>
          </c:cat>
          <c:val>
            <c:numRef>
              <c:extLst>
                <c:ext xmlns:c15="http://schemas.microsoft.com/office/drawing/2012/chart" uri="{02D57815-91ED-43cb-92C2-25804820EDAC}">
                  <c15:fullRef>
                    <c15:sqref>'AGE 50 LTP'!$R$7:$R$47</c15:sqref>
                  </c15:fullRef>
                </c:ext>
              </c:extLst>
              <c:f>('AGE 50 LTP'!$R$7,'AGE 50 LTP'!$R$12,'AGE 50 LTP'!$R$17,'AGE 50 LTP'!$R$22,'AGE 50 LTP'!$R$27,'AGE 50 LTP'!$R$32,'AGE 50 LTP'!$R$37,'AGE 50 LTP'!$R$42,'AGE 50 LTP'!$R$47)</c:f>
              <c:numCache>
                <c:formatCode>"$"#,##0.00</c:formatCode>
                <c:ptCount val="9"/>
                <c:pt idx="2">
                  <c:v>0</c:v>
                </c:pt>
                <c:pt idx="3">
                  <c:v>0</c:v>
                </c:pt>
                <c:pt idx="4">
                  <c:v>0</c:v>
                </c:pt>
                <c:pt idx="5">
                  <c:v>0</c:v>
                </c:pt>
                <c:pt idx="6">
                  <c:v>0</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9-5128-4672-B6CA-A74ECD736A0B}"/>
            </c:ext>
          </c:extLst>
        </c:ser>
        <c:ser>
          <c:idx val="10"/>
          <c:order val="10"/>
          <c:tx>
            <c:strRef>
              <c:f>'AGE 50 LTP'!$T$6</c:f>
              <c:strCache>
                <c:ptCount val="1"/>
                <c:pt idx="0">
                  <c:v>XYZ</c:v>
                </c:pt>
              </c:strCache>
            </c:strRef>
          </c:tx>
          <c:spPr>
            <a:solidFill>
              <a:srgbClr val="BFE2EB"/>
            </a:solidFill>
            <a:ln cmpd="sng">
              <a:solidFill>
                <a:srgbClr val="000000"/>
              </a:solidFill>
            </a:ln>
          </c:spPr>
          <c:invertIfNegative val="1"/>
          <c:cat>
            <c:numRef>
              <c:extLst>
                <c:ext xmlns:c15="http://schemas.microsoft.com/office/drawing/2012/chart" uri="{02D57815-91ED-43cb-92C2-25804820EDAC}">
                  <c15:fullRef>
                    <c15:sqref>'AGE 50 LTP'!$A$7:$A$47</c15:sqref>
                  </c15:fullRef>
                </c:ext>
              </c:extLst>
              <c:f>('AGE 50 LTP'!$A$7,'AGE 50 LTP'!$A$12,'AGE 50 LTP'!$A$17,'AGE 50 LTP'!$A$22,'AGE 50 LTP'!$A$27,'AGE 50 LTP'!$A$32,'AGE 50 LTP'!$A$37,'AGE 50 LTP'!$A$42,'AGE 50 LTP'!$A$47)</c:f>
              <c:numCache>
                <c:formatCode>General</c:formatCode>
                <c:ptCount val="9"/>
                <c:pt idx="0">
                  <c:v>50</c:v>
                </c:pt>
                <c:pt idx="1">
                  <c:v>55</c:v>
                </c:pt>
                <c:pt idx="2">
                  <c:v>60</c:v>
                </c:pt>
                <c:pt idx="3">
                  <c:v>65</c:v>
                </c:pt>
                <c:pt idx="4">
                  <c:v>70</c:v>
                </c:pt>
                <c:pt idx="5">
                  <c:v>75</c:v>
                </c:pt>
                <c:pt idx="6">
                  <c:v>80</c:v>
                </c:pt>
                <c:pt idx="7">
                  <c:v>85</c:v>
                </c:pt>
                <c:pt idx="8">
                  <c:v>90</c:v>
                </c:pt>
              </c:numCache>
            </c:numRef>
          </c:cat>
          <c:val>
            <c:numRef>
              <c:extLst>
                <c:ext xmlns:c15="http://schemas.microsoft.com/office/drawing/2012/chart" uri="{02D57815-91ED-43cb-92C2-25804820EDAC}">
                  <c15:fullRef>
                    <c15:sqref>'AGE 50 LTP'!$T$7:$T$47</c15:sqref>
                  </c15:fullRef>
                </c:ext>
              </c:extLst>
              <c:f>('AGE 50 LTP'!$T$7,'AGE 50 LTP'!$T$12,'AGE 50 LTP'!$T$17,'AGE 50 LTP'!$T$22,'AGE 50 LTP'!$T$27,'AGE 50 LTP'!$T$32,'AGE 50 LTP'!$T$37,'AGE 50 LTP'!$T$42,'AGE 50 LTP'!$T$47)</c:f>
              <c:numCache>
                <c:formatCode>"$"#,##0.00</c:formatCode>
                <c:ptCount val="9"/>
                <c:pt idx="2">
                  <c:v>0</c:v>
                </c:pt>
                <c:pt idx="3">
                  <c:v>0</c:v>
                </c:pt>
                <c:pt idx="4">
                  <c:v>0</c:v>
                </c:pt>
                <c:pt idx="5">
                  <c:v>0</c:v>
                </c:pt>
                <c:pt idx="6">
                  <c:v>0</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5128-4672-B6CA-A74ECD736A0B}"/>
            </c:ext>
          </c:extLst>
        </c:ser>
        <c:dLbls>
          <c:showLegendKey val="0"/>
          <c:showVal val="0"/>
          <c:showCatName val="0"/>
          <c:showSerName val="0"/>
          <c:showPercent val="0"/>
          <c:showBubbleSize val="0"/>
        </c:dLbls>
        <c:gapWidth val="150"/>
        <c:overlap val="100"/>
        <c:axId val="351279245"/>
        <c:axId val="1648275397"/>
      </c:barChart>
      <c:catAx>
        <c:axId val="35127924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648275397"/>
        <c:crosses val="autoZero"/>
        <c:auto val="1"/>
        <c:lblAlgn val="ctr"/>
        <c:lblOffset val="100"/>
        <c:noMultiLvlLbl val="1"/>
      </c:catAx>
      <c:valAx>
        <c:axId val="164827539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quot;$&quot;#,##0.00" sourceLinked="1"/>
        <c:majorTickMark val="none"/>
        <c:minorTickMark val="none"/>
        <c:tickLblPos val="nextTo"/>
        <c:spPr>
          <a:ln/>
        </c:spPr>
        <c:txPr>
          <a:bodyPr/>
          <a:lstStyle/>
          <a:p>
            <a:pPr lvl="0">
              <a:defRPr b="0">
                <a:solidFill>
                  <a:srgbClr val="000000"/>
                </a:solidFill>
                <a:latin typeface="+mn-lt"/>
              </a:defRPr>
            </a:pPr>
            <a:endParaRPr lang="en-US"/>
          </a:p>
        </c:txPr>
        <c:crossAx val="351279245"/>
        <c:crosses val="autoZero"/>
        <c:crossBetween val="between"/>
      </c:valAx>
    </c:plotArea>
    <c:legend>
      <c:legendPos val="r"/>
      <c:overlay val="0"/>
      <c:txPr>
        <a:bodyPr/>
        <a:lstStyle/>
        <a:p>
          <a:pPr lvl="0">
            <a:defRPr sz="1600"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1">
                <a:solidFill>
                  <a:srgbClr val="757575"/>
                </a:solidFill>
                <a:latin typeface="+mn-lt"/>
              </a:defRPr>
            </a:pPr>
            <a:r>
              <a:rPr lang="en-US" sz="1800" b="1">
                <a:solidFill>
                  <a:srgbClr val="757575"/>
                </a:solidFill>
                <a:latin typeface="+mn-lt"/>
              </a:rPr>
              <a:t>ANNUAL INCOME</a:t>
            </a:r>
          </a:p>
        </c:rich>
      </c:tx>
      <c:overlay val="0"/>
    </c:title>
    <c:autoTitleDeleted val="0"/>
    <c:plotArea>
      <c:layout/>
      <c:lineChart>
        <c:grouping val="standard"/>
        <c:varyColors val="0"/>
        <c:ser>
          <c:idx val="0"/>
          <c:order val="0"/>
          <c:tx>
            <c:strRef>
              <c:f>'AGE 50 LTP'!$U$6</c:f>
              <c:strCache>
                <c:ptCount val="1"/>
                <c:pt idx="0">
                  <c:v>ANNUAL INCOME</c:v>
                </c:pt>
              </c:strCache>
            </c:strRef>
          </c:tx>
          <c:spPr>
            <a:ln cmpd="sng">
              <a:solidFill>
                <a:srgbClr val="4F81BD"/>
              </a:solidFill>
            </a:ln>
          </c:spPr>
          <c:marker>
            <c:symbol val="none"/>
          </c:marker>
          <c:cat>
            <c:numRef>
              <c:extLst>
                <c:ext xmlns:c15="http://schemas.microsoft.com/office/drawing/2012/chart" uri="{02D57815-91ED-43cb-92C2-25804820EDAC}">
                  <c15:fullRef>
                    <c15:sqref>'AGE 50 LTP'!$A$7:$A$57</c15:sqref>
                  </c15:fullRef>
                </c:ext>
              </c:extLst>
              <c:f>('AGE 50 LTP'!$A$7,'AGE 50 LTP'!$A$12,'AGE 50 LTP'!$A$17,'AGE 50 LTP'!$A$22,'AGE 50 LTP'!$A$27,'AGE 50 LTP'!$A$32,'AGE 50 LTP'!$A$37,'AGE 50 LTP'!$A$42,'AGE 50 LTP'!$A$47,'AGE 50 LTP'!$A$52,'AGE 50 LTP'!$A$57)</c:f>
              <c:numCache>
                <c:formatCode>General</c:formatCode>
                <c:ptCount val="11"/>
                <c:pt idx="0">
                  <c:v>50</c:v>
                </c:pt>
                <c:pt idx="1">
                  <c:v>55</c:v>
                </c:pt>
                <c:pt idx="2">
                  <c:v>60</c:v>
                </c:pt>
                <c:pt idx="3">
                  <c:v>65</c:v>
                </c:pt>
                <c:pt idx="4">
                  <c:v>70</c:v>
                </c:pt>
                <c:pt idx="5">
                  <c:v>75</c:v>
                </c:pt>
                <c:pt idx="6">
                  <c:v>80</c:v>
                </c:pt>
                <c:pt idx="7">
                  <c:v>85</c:v>
                </c:pt>
                <c:pt idx="8">
                  <c:v>90</c:v>
                </c:pt>
                <c:pt idx="9">
                  <c:v>95</c:v>
                </c:pt>
                <c:pt idx="10">
                  <c:v>100</c:v>
                </c:pt>
              </c:numCache>
            </c:numRef>
          </c:cat>
          <c:val>
            <c:numRef>
              <c:extLst>
                <c:ext xmlns:c15="http://schemas.microsoft.com/office/drawing/2012/chart" uri="{02D57815-91ED-43cb-92C2-25804820EDAC}">
                  <c15:fullRef>
                    <c15:sqref>'AGE 50 LTP'!$U$7:$U$57</c15:sqref>
                  </c15:fullRef>
                </c:ext>
              </c:extLst>
              <c:f>('AGE 50 LTP'!$U$7,'AGE 50 LTP'!$U$12,'AGE 50 LTP'!$U$17,'AGE 50 LTP'!$U$22,'AGE 50 LTP'!$U$27,'AGE 50 LTP'!$U$32,'AGE 50 LTP'!$U$37,'AGE 50 LTP'!$U$42,'AGE 50 LTP'!$U$47,'AGE 50 LTP'!$U$52,'AGE 50 LTP'!$U$57)</c:f>
              <c:numCache>
                <c:formatCode>"$"#,##0.00</c:formatCode>
                <c:ptCount val="11"/>
                <c:pt idx="0">
                  <c:v>74700</c:v>
                </c:pt>
                <c:pt idx="1">
                  <c:v>74704.817177706806</c:v>
                </c:pt>
                <c:pt idx="2">
                  <c:v>6173.2166614992693</c:v>
                </c:pt>
                <c:pt idx="3">
                  <c:v>7156.4500307129019</c:v>
                </c:pt>
                <c:pt idx="4">
                  <c:v>8296.2869846289068</c:v>
                </c:pt>
                <c:pt idx="5">
                  <c:v>9617.6704142328144</c:v>
                </c:pt>
                <c:pt idx="6">
                  <c:v>11149.515966382245</c:v>
                </c:pt>
                <c:pt idx="7">
                  <c:v>12925.34480082084</c:v>
                </c:pt>
                <c:pt idx="8">
                  <c:v>14984.017128979896</c:v>
                </c:pt>
                <c:pt idx="9">
                  <c:v>17370.58258649351</c:v>
                </c:pt>
                <c:pt idx="10">
                  <c:v>20137.266048008958</c:v>
                </c:pt>
              </c:numCache>
            </c:numRef>
          </c:val>
          <c:smooth val="1"/>
          <c:extLst>
            <c:ext xmlns:c16="http://schemas.microsoft.com/office/drawing/2014/chart" uri="{C3380CC4-5D6E-409C-BE32-E72D297353CC}">
              <c16:uniqueId val="{00000000-3CE1-48FE-92BB-A66817747E34}"/>
            </c:ext>
          </c:extLst>
        </c:ser>
        <c:dLbls>
          <c:showLegendKey val="0"/>
          <c:showVal val="0"/>
          <c:showCatName val="0"/>
          <c:showSerName val="0"/>
          <c:showPercent val="0"/>
          <c:showBubbleSize val="0"/>
        </c:dLbls>
        <c:smooth val="0"/>
        <c:axId val="58921930"/>
        <c:axId val="97774018"/>
      </c:lineChart>
      <c:catAx>
        <c:axId val="5892193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97774018"/>
        <c:crosses val="autoZero"/>
        <c:auto val="1"/>
        <c:lblAlgn val="ctr"/>
        <c:lblOffset val="100"/>
        <c:noMultiLvlLbl val="1"/>
      </c:catAx>
      <c:valAx>
        <c:axId val="9777401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quot;$&quot;#,##0.00" sourceLinked="1"/>
        <c:majorTickMark val="none"/>
        <c:minorTickMark val="none"/>
        <c:tickLblPos val="nextTo"/>
        <c:spPr>
          <a:ln/>
        </c:spPr>
        <c:txPr>
          <a:bodyPr/>
          <a:lstStyle/>
          <a:p>
            <a:pPr lvl="0">
              <a:defRPr b="0">
                <a:solidFill>
                  <a:srgbClr val="000000"/>
                </a:solidFill>
                <a:latin typeface="+mn-lt"/>
              </a:defRPr>
            </a:pPr>
            <a:endParaRPr lang="en-US"/>
          </a:p>
        </c:txPr>
        <c:crossAx val="58921930"/>
        <c:crosses val="autoZero"/>
        <c:crossBetween val="between"/>
      </c:valAx>
    </c:plotArea>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0">
                <a:solidFill>
                  <a:srgbClr val="757575"/>
                </a:solidFill>
                <a:latin typeface="+mn-lt"/>
              </a:defRPr>
            </a:pPr>
            <a:r>
              <a:rPr lang="en-US" sz="1800" b="1">
                <a:solidFill>
                  <a:srgbClr val="757575"/>
                </a:solidFill>
                <a:latin typeface="+mn-lt"/>
              </a:rPr>
              <a:t>PROJECTED NET WORTH</a:t>
            </a:r>
          </a:p>
        </c:rich>
      </c:tx>
      <c:overlay val="0"/>
    </c:title>
    <c:autoTitleDeleted val="0"/>
    <c:plotArea>
      <c:layout/>
      <c:lineChart>
        <c:grouping val="standard"/>
        <c:varyColors val="0"/>
        <c:ser>
          <c:idx val="0"/>
          <c:order val="0"/>
          <c:tx>
            <c:strRef>
              <c:f>'AGE 50 LTP'!$W$6</c:f>
              <c:strCache>
                <c:ptCount val="1"/>
                <c:pt idx="0">
                  <c:v>NET WORTH</c:v>
                </c:pt>
              </c:strCache>
            </c:strRef>
          </c:tx>
          <c:spPr>
            <a:ln cmpd="sng">
              <a:solidFill>
                <a:srgbClr val="4F81BD"/>
              </a:solidFill>
            </a:ln>
          </c:spPr>
          <c:marker>
            <c:symbol val="none"/>
          </c:marker>
          <c:cat>
            <c:numRef>
              <c:extLst>
                <c:ext xmlns:c15="http://schemas.microsoft.com/office/drawing/2012/chart" uri="{02D57815-91ED-43cb-92C2-25804820EDAC}">
                  <c15:fullRef>
                    <c15:sqref>'AGE 50 LTP'!$A$7:$A$58</c15:sqref>
                  </c15:fullRef>
                </c:ext>
              </c:extLst>
              <c:f>('AGE 50 LTP'!$A$7,'AGE 50 LTP'!$A$12,'AGE 50 LTP'!$A$17,'AGE 50 LTP'!$A$22,'AGE 50 LTP'!$A$27,'AGE 50 LTP'!$A$32,'AGE 50 LTP'!$A$37,'AGE 50 LTP'!$A$42,'AGE 50 LTP'!$A$47,'AGE 50 LTP'!$A$52,'AGE 50 LTP'!$A$57)</c:f>
              <c:numCache>
                <c:formatCode>General</c:formatCode>
                <c:ptCount val="11"/>
                <c:pt idx="0">
                  <c:v>50</c:v>
                </c:pt>
                <c:pt idx="1">
                  <c:v>55</c:v>
                </c:pt>
                <c:pt idx="2">
                  <c:v>60</c:v>
                </c:pt>
                <c:pt idx="3">
                  <c:v>65</c:v>
                </c:pt>
                <c:pt idx="4">
                  <c:v>70</c:v>
                </c:pt>
                <c:pt idx="5">
                  <c:v>75</c:v>
                </c:pt>
                <c:pt idx="6">
                  <c:v>80</c:v>
                </c:pt>
                <c:pt idx="7">
                  <c:v>85</c:v>
                </c:pt>
                <c:pt idx="8">
                  <c:v>90</c:v>
                </c:pt>
                <c:pt idx="9">
                  <c:v>91</c:v>
                </c:pt>
                <c:pt idx="10">
                  <c:v>92</c:v>
                </c:pt>
                <c:pt idx="11">
                  <c:v>93</c:v>
                </c:pt>
                <c:pt idx="12">
                  <c:v>94</c:v>
                </c:pt>
                <c:pt idx="13">
                  <c:v>95</c:v>
                </c:pt>
                <c:pt idx="14">
                  <c:v>96</c:v>
                </c:pt>
                <c:pt idx="15">
                  <c:v>97</c:v>
                </c:pt>
                <c:pt idx="16">
                  <c:v>98</c:v>
                </c:pt>
                <c:pt idx="17">
                  <c:v>99</c:v>
                </c:pt>
                <c:pt idx="18">
                  <c:v>100</c:v>
                </c:pt>
                <c:pt idx="19">
                  <c:v>101</c:v>
                </c:pt>
              </c:numCache>
            </c:numRef>
          </c:cat>
          <c:val>
            <c:numRef>
              <c:extLst>
                <c:ext xmlns:c15="http://schemas.microsoft.com/office/drawing/2012/chart" uri="{02D57815-91ED-43cb-92C2-25804820EDAC}">
                  <c15:fullRef>
                    <c15:sqref>'AGE 50 LTP'!$W$7:$W$47</c15:sqref>
                  </c15:fullRef>
                </c:ext>
              </c:extLst>
              <c:f>('AGE 50 LTP'!$W$7,'AGE 50 LTP'!$W$12,'AGE 50 LTP'!$W$17,'AGE 50 LTP'!$W$22,'AGE 50 LTP'!$W$27,'AGE 50 LTP'!$W$32,'AGE 50 LTP'!$W$37,'AGE 50 LTP'!$W$42,'AGE 50 LTP'!$W$47)</c:f>
              <c:numCache>
                <c:formatCode>"$"#,##0.00</c:formatCode>
                <c:ptCount val="9"/>
                <c:pt idx="0">
                  <c:v>-34200</c:v>
                </c:pt>
                <c:pt idx="1">
                  <c:v>34909.807908810006</c:v>
                </c:pt>
                <c:pt idx="2">
                  <c:v>119830.41653748171</c:v>
                </c:pt>
                <c:pt idx="3">
                  <c:v>144411.25076782255</c:v>
                </c:pt>
                <c:pt idx="4">
                  <c:v>172907.17461572262</c:v>
                </c:pt>
                <c:pt idx="5">
                  <c:v>205941.76035582033</c:v>
                </c:pt>
                <c:pt idx="6">
                  <c:v>244237.89915955608</c:v>
                </c:pt>
                <c:pt idx="7">
                  <c:v>288633.62002052099</c:v>
                </c:pt>
                <c:pt idx="8">
                  <c:v>340100.42822449742</c:v>
                </c:pt>
              </c:numCache>
            </c:numRef>
          </c:val>
          <c:smooth val="0"/>
          <c:extLst>
            <c:ext xmlns:c16="http://schemas.microsoft.com/office/drawing/2014/chart" uri="{C3380CC4-5D6E-409C-BE32-E72D297353CC}">
              <c16:uniqueId val="{00000000-C0C4-43E0-8061-CCDAD1DFA611}"/>
            </c:ext>
          </c:extLst>
        </c:ser>
        <c:dLbls>
          <c:showLegendKey val="0"/>
          <c:showVal val="0"/>
          <c:showCatName val="0"/>
          <c:showSerName val="0"/>
          <c:showPercent val="0"/>
          <c:showBubbleSize val="0"/>
        </c:dLbls>
        <c:smooth val="0"/>
        <c:axId val="1546215057"/>
        <c:axId val="405026707"/>
      </c:lineChart>
      <c:catAx>
        <c:axId val="15462150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405026707"/>
        <c:crosses val="autoZero"/>
        <c:auto val="1"/>
        <c:lblAlgn val="ctr"/>
        <c:lblOffset val="100"/>
        <c:noMultiLvlLbl val="1"/>
      </c:catAx>
      <c:valAx>
        <c:axId val="405026707"/>
        <c:scaling>
          <c:orientation val="minMax"/>
        </c:scaling>
        <c:delete val="0"/>
        <c:axPos val="l"/>
        <c:majorGridlines>
          <c:spPr>
            <a:ln>
              <a:solidFill>
                <a:srgbClr val="B7B7B7"/>
              </a:solidFill>
            </a:ln>
          </c:spPr>
        </c:majorGridlines>
        <c:minorGridlines>
          <c:spPr>
            <a:ln>
              <a:solidFill>
                <a:srgbClr val="CCCCCC">
                  <a:alpha val="0"/>
                </a:srgbClr>
              </a:solidFill>
            </a:ln>
          </c:spPr>
        </c:minorGridlines>
        <c:numFmt formatCode="&quot;$&quot;#,##0.00" sourceLinked="1"/>
        <c:majorTickMark val="none"/>
        <c:minorTickMark val="none"/>
        <c:tickLblPos val="nextTo"/>
        <c:spPr>
          <a:ln/>
        </c:spPr>
        <c:txPr>
          <a:bodyPr/>
          <a:lstStyle/>
          <a:p>
            <a:pPr lvl="0">
              <a:defRPr b="0">
                <a:solidFill>
                  <a:srgbClr val="000000"/>
                </a:solidFill>
                <a:latin typeface="+mn-lt"/>
              </a:defRPr>
            </a:pPr>
            <a:endParaRPr lang="en-US"/>
          </a:p>
        </c:txPr>
        <c:crossAx val="1546215057"/>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7840</xdr:colOff>
      <xdr:row>2</xdr:row>
      <xdr:rowOff>404622</xdr:rowOff>
    </xdr:to>
    <xdr:pic>
      <xdr:nvPicPr>
        <xdr:cNvPr id="3" name="Picture 2">
          <a:extLst>
            <a:ext uri="{FF2B5EF4-FFF2-40B4-BE49-F238E27FC236}">
              <a16:creationId xmlns:a16="http://schemas.microsoft.com/office/drawing/2014/main" id="{E7486847-0F07-6B3F-9673-F5CC89FBE7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12940" cy="3295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0</xdr:row>
      <xdr:rowOff>0</xdr:rowOff>
    </xdr:from>
    <xdr:ext cx="8153400" cy="4810125"/>
    <xdr:graphicFrame macro="">
      <xdr:nvGraphicFramePr>
        <xdr:cNvPr id="2" name="Chart 1" title="Chart">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1114425</xdr:colOff>
      <xdr:row>0</xdr:row>
      <xdr:rowOff>0</xdr:rowOff>
    </xdr:from>
    <xdr:ext cx="7772400" cy="4810125"/>
    <xdr:graphicFrame macro="">
      <xdr:nvGraphicFramePr>
        <xdr:cNvPr id="3" name="Chart 2" title="Chart">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13</xdr:col>
      <xdr:colOff>1266825</xdr:colOff>
      <xdr:row>0</xdr:row>
      <xdr:rowOff>0</xdr:rowOff>
    </xdr:from>
    <xdr:ext cx="7772400" cy="4810125"/>
    <xdr:graphicFrame macro="">
      <xdr:nvGraphicFramePr>
        <xdr:cNvPr id="4" name="Chart 3" title="Chart">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19050</xdr:colOff>
      <xdr:row>0</xdr:row>
      <xdr:rowOff>0</xdr:rowOff>
    </xdr:from>
    <xdr:ext cx="8153400" cy="4810125"/>
    <xdr:graphicFrame macro="">
      <xdr:nvGraphicFramePr>
        <xdr:cNvPr id="2" name="Chart 1" title="Chart">
          <a:extLst>
            <a:ext uri="{FF2B5EF4-FFF2-40B4-BE49-F238E27FC236}">
              <a16:creationId xmlns:a16="http://schemas.microsoft.com/office/drawing/2014/main" id="{5C431471-030F-4B1C-BCF4-8C50A6B03F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1114425</xdr:colOff>
      <xdr:row>0</xdr:row>
      <xdr:rowOff>0</xdr:rowOff>
    </xdr:from>
    <xdr:ext cx="7772400" cy="4810125"/>
    <xdr:graphicFrame macro="">
      <xdr:nvGraphicFramePr>
        <xdr:cNvPr id="3" name="Chart 2" title="Chart">
          <a:extLst>
            <a:ext uri="{FF2B5EF4-FFF2-40B4-BE49-F238E27FC236}">
              <a16:creationId xmlns:a16="http://schemas.microsoft.com/office/drawing/2014/main" id="{2971D84D-E89D-460A-A7B3-FAAE926055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13</xdr:col>
      <xdr:colOff>1266825</xdr:colOff>
      <xdr:row>0</xdr:row>
      <xdr:rowOff>0</xdr:rowOff>
    </xdr:from>
    <xdr:ext cx="7772400" cy="4810125"/>
    <xdr:graphicFrame macro="">
      <xdr:nvGraphicFramePr>
        <xdr:cNvPr id="4" name="Chart 3" title="Chart">
          <a:extLst>
            <a:ext uri="{FF2B5EF4-FFF2-40B4-BE49-F238E27FC236}">
              <a16:creationId xmlns:a16="http://schemas.microsoft.com/office/drawing/2014/main" id="{E05205C5-28C7-46C5-B94C-11467367E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19050</xdr:colOff>
      <xdr:row>0</xdr:row>
      <xdr:rowOff>0</xdr:rowOff>
    </xdr:from>
    <xdr:ext cx="8153400" cy="4810125"/>
    <xdr:graphicFrame macro="">
      <xdr:nvGraphicFramePr>
        <xdr:cNvPr id="2" name="Chart 1" title="Chart">
          <a:extLst>
            <a:ext uri="{FF2B5EF4-FFF2-40B4-BE49-F238E27FC236}">
              <a16:creationId xmlns:a16="http://schemas.microsoft.com/office/drawing/2014/main" id="{179089A7-7CA8-445F-9135-B02328B67E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1114425</xdr:colOff>
      <xdr:row>0</xdr:row>
      <xdr:rowOff>0</xdr:rowOff>
    </xdr:from>
    <xdr:ext cx="7772400" cy="4810125"/>
    <xdr:graphicFrame macro="">
      <xdr:nvGraphicFramePr>
        <xdr:cNvPr id="3" name="Chart 2" title="Chart">
          <a:extLst>
            <a:ext uri="{FF2B5EF4-FFF2-40B4-BE49-F238E27FC236}">
              <a16:creationId xmlns:a16="http://schemas.microsoft.com/office/drawing/2014/main" id="{9321BA80-0586-45B7-946C-000C0DBFE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13</xdr:col>
      <xdr:colOff>1266825</xdr:colOff>
      <xdr:row>0</xdr:row>
      <xdr:rowOff>0</xdr:rowOff>
    </xdr:from>
    <xdr:ext cx="7772400" cy="4810125"/>
    <xdr:graphicFrame macro="">
      <xdr:nvGraphicFramePr>
        <xdr:cNvPr id="4" name="Chart 3" title="Chart">
          <a:extLst>
            <a:ext uri="{FF2B5EF4-FFF2-40B4-BE49-F238E27FC236}">
              <a16:creationId xmlns:a16="http://schemas.microsoft.com/office/drawing/2014/main" id="{81BCDD2A-D028-4B4B-80A5-7CBB9E8F8B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19050</xdr:colOff>
      <xdr:row>0</xdr:row>
      <xdr:rowOff>0</xdr:rowOff>
    </xdr:from>
    <xdr:ext cx="8153400" cy="4810125"/>
    <xdr:graphicFrame macro="">
      <xdr:nvGraphicFramePr>
        <xdr:cNvPr id="2" name="Chart 1" title="Chart">
          <a:extLst>
            <a:ext uri="{FF2B5EF4-FFF2-40B4-BE49-F238E27FC236}">
              <a16:creationId xmlns:a16="http://schemas.microsoft.com/office/drawing/2014/main" id="{D1E63F58-741D-4D6A-8D4D-39CB9D6AA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1114425</xdr:colOff>
      <xdr:row>0</xdr:row>
      <xdr:rowOff>0</xdr:rowOff>
    </xdr:from>
    <xdr:ext cx="7772400" cy="4810125"/>
    <xdr:graphicFrame macro="">
      <xdr:nvGraphicFramePr>
        <xdr:cNvPr id="3" name="Chart 2" title="Chart">
          <a:extLst>
            <a:ext uri="{FF2B5EF4-FFF2-40B4-BE49-F238E27FC236}">
              <a16:creationId xmlns:a16="http://schemas.microsoft.com/office/drawing/2014/main" id="{6D399C47-4C6F-4224-AFDE-E9EA2050D2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13</xdr:col>
      <xdr:colOff>1266825</xdr:colOff>
      <xdr:row>0</xdr:row>
      <xdr:rowOff>0</xdr:rowOff>
    </xdr:from>
    <xdr:ext cx="7772400" cy="4810125"/>
    <xdr:graphicFrame macro="">
      <xdr:nvGraphicFramePr>
        <xdr:cNvPr id="4" name="Chart 3" title="Chart">
          <a:extLst>
            <a:ext uri="{FF2B5EF4-FFF2-40B4-BE49-F238E27FC236}">
              <a16:creationId xmlns:a16="http://schemas.microsoft.com/office/drawing/2014/main" id="{D5EF15B9-5E11-418E-A2C5-3F7E748A5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9B018-5133-4A98-924A-A845D1D6A393}">
  <dimension ref="B1:C3"/>
  <sheetViews>
    <sheetView tabSelected="1" workbookViewId="0">
      <selection activeCell="D11" sqref="D11"/>
    </sheetView>
  </sheetViews>
  <sheetFormatPr defaultRowHeight="14.25"/>
  <cols>
    <col min="1" max="1" width="37.86328125" customWidth="1"/>
    <col min="2" max="3" width="32.59765625" customWidth="1"/>
  </cols>
  <sheetData>
    <row r="1" spans="2:3" ht="54.4" customHeight="1" thickBot="1">
      <c r="B1" s="271" t="s">
        <v>88</v>
      </c>
      <c r="C1" s="271"/>
    </row>
    <row r="2" spans="2:3" ht="173.25" customHeight="1" thickBot="1">
      <c r="B2" s="269" t="s">
        <v>92</v>
      </c>
      <c r="C2" s="270"/>
    </row>
    <row r="3" spans="2:3" ht="33.4" customHeight="1" thickBot="1">
      <c r="B3" s="84" t="s">
        <v>90</v>
      </c>
      <c r="C3" s="83" t="s">
        <v>89</v>
      </c>
    </row>
  </sheetData>
  <mergeCells count="2">
    <mergeCell ref="B2:C2"/>
    <mergeCell ref="B1:C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outlinePr summaryBelow="0" summaryRight="0"/>
    <pageSetUpPr fitToPage="1"/>
  </sheetPr>
  <dimension ref="A1:L33"/>
  <sheetViews>
    <sheetView workbookViewId="0">
      <selection activeCell="E30" sqref="E30"/>
    </sheetView>
  </sheetViews>
  <sheetFormatPr defaultColWidth="12.73046875" defaultRowHeight="15" customHeight="1"/>
  <cols>
    <col min="1" max="16384" width="12.73046875" style="134"/>
  </cols>
  <sheetData>
    <row r="1" spans="1:12" ht="36" customHeight="1" thickTop="1" thickBot="1">
      <c r="A1" s="314" t="s">
        <v>0</v>
      </c>
      <c r="B1" s="315"/>
      <c r="C1" s="315"/>
      <c r="D1" s="315"/>
      <c r="E1" s="315"/>
      <c r="F1" s="315"/>
      <c r="G1" s="315"/>
      <c r="H1" s="315"/>
      <c r="I1" s="315"/>
      <c r="J1" s="315"/>
      <c r="K1" s="315"/>
      <c r="L1" s="316"/>
    </row>
    <row r="2" spans="1:12" ht="14.65" thickTop="1">
      <c r="A2" s="317" t="s">
        <v>1</v>
      </c>
      <c r="B2" s="318"/>
      <c r="C2" s="99" t="s">
        <v>2</v>
      </c>
      <c r="D2" s="100" t="s">
        <v>3</v>
      </c>
      <c r="E2" s="317" t="s">
        <v>4</v>
      </c>
      <c r="F2" s="318"/>
      <c r="G2" s="99" t="s">
        <v>2</v>
      </c>
      <c r="H2" s="100" t="s">
        <v>3</v>
      </c>
      <c r="I2" s="317" t="s">
        <v>5</v>
      </c>
      <c r="J2" s="318"/>
      <c r="K2" s="99" t="s">
        <v>2</v>
      </c>
      <c r="L2" s="100" t="s">
        <v>3</v>
      </c>
    </row>
    <row r="3" spans="1:12" ht="14.25">
      <c r="A3" s="306" t="s">
        <v>109</v>
      </c>
      <c r="B3" s="283"/>
      <c r="C3" s="152">
        <v>4500</v>
      </c>
      <c r="D3" s="118">
        <f>C3*12</f>
        <v>54000</v>
      </c>
      <c r="E3" s="306" t="s">
        <v>6</v>
      </c>
      <c r="F3" s="283"/>
      <c r="G3" s="152">
        <v>4500</v>
      </c>
      <c r="H3" s="118">
        <f>G3*12</f>
        <v>54000</v>
      </c>
      <c r="I3" s="319" t="s">
        <v>91</v>
      </c>
      <c r="J3" s="283"/>
      <c r="K3" s="152">
        <v>0</v>
      </c>
      <c r="L3" s="118">
        <f>K3*12</f>
        <v>0</v>
      </c>
    </row>
    <row r="4" spans="1:12" ht="14.25" customHeight="1">
      <c r="A4" s="306" t="s">
        <v>110</v>
      </c>
      <c r="B4" s="283"/>
      <c r="C4" s="153">
        <v>0</v>
      </c>
      <c r="D4" s="118">
        <f>C4*12</f>
        <v>0</v>
      </c>
      <c r="E4" s="306" t="s">
        <v>79</v>
      </c>
      <c r="F4" s="283"/>
      <c r="G4" s="153">
        <v>0</v>
      </c>
      <c r="H4" s="118">
        <f>G4*12</f>
        <v>0</v>
      </c>
      <c r="I4" s="306"/>
      <c r="J4" s="283"/>
      <c r="K4" s="153">
        <v>0</v>
      </c>
      <c r="L4" s="118">
        <f>K4*12</f>
        <v>0</v>
      </c>
    </row>
    <row r="5" spans="1:12" ht="14.25">
      <c r="A5" s="306" t="s">
        <v>111</v>
      </c>
      <c r="B5" s="283"/>
      <c r="C5" s="152">
        <v>0</v>
      </c>
      <c r="D5" s="118">
        <f>C5*12</f>
        <v>0</v>
      </c>
      <c r="E5" s="306" t="s">
        <v>7</v>
      </c>
      <c r="F5" s="283"/>
      <c r="G5" s="152">
        <v>0</v>
      </c>
      <c r="H5" s="118">
        <f>G5*12</f>
        <v>0</v>
      </c>
      <c r="I5" s="306"/>
      <c r="J5" s="283"/>
      <c r="K5" s="152">
        <v>0</v>
      </c>
      <c r="L5" s="118">
        <f>K5*12</f>
        <v>0</v>
      </c>
    </row>
    <row r="6" spans="1:12" ht="14.25">
      <c r="A6" s="286"/>
      <c r="B6" s="287"/>
      <c r="C6" s="154">
        <v>0</v>
      </c>
      <c r="D6" s="155">
        <f>C6*12</f>
        <v>0</v>
      </c>
      <c r="E6" s="286" t="s">
        <v>8</v>
      </c>
      <c r="F6" s="287"/>
      <c r="G6" s="154">
        <v>0</v>
      </c>
      <c r="H6" s="155">
        <f>G6*12</f>
        <v>0</v>
      </c>
      <c r="I6" s="286"/>
      <c r="J6" s="287"/>
      <c r="K6" s="154">
        <v>0</v>
      </c>
      <c r="L6" s="155">
        <f>K6*12</f>
        <v>0</v>
      </c>
    </row>
    <row r="7" spans="1:12" ht="14.25">
      <c r="A7" s="307" t="s">
        <v>9</v>
      </c>
      <c r="B7" s="289"/>
      <c r="C7" s="156">
        <f>SUM(C3:C6)</f>
        <v>4500</v>
      </c>
      <c r="D7" s="157">
        <f>C7*12</f>
        <v>54000</v>
      </c>
      <c r="E7" s="307" t="s">
        <v>9</v>
      </c>
      <c r="F7" s="289"/>
      <c r="G7" s="156">
        <f>SUM(G3:G6)</f>
        <v>4500</v>
      </c>
      <c r="H7" s="157">
        <f>G7*12</f>
        <v>54000</v>
      </c>
      <c r="I7" s="307" t="s">
        <v>9</v>
      </c>
      <c r="J7" s="289"/>
      <c r="K7" s="156">
        <f>SUM(K3:K6)</f>
        <v>0</v>
      </c>
      <c r="L7" s="157">
        <f>K7*12</f>
        <v>0</v>
      </c>
    </row>
    <row r="8" spans="1:12" ht="14.25">
      <c r="A8" s="308" t="s">
        <v>10</v>
      </c>
      <c r="B8" s="309"/>
      <c r="C8" s="176" t="s">
        <v>2</v>
      </c>
      <c r="D8" s="177" t="s">
        <v>3</v>
      </c>
      <c r="E8" s="308" t="s">
        <v>10</v>
      </c>
      <c r="F8" s="309"/>
      <c r="G8" s="176" t="s">
        <v>2</v>
      </c>
      <c r="H8" s="177" t="s">
        <v>3</v>
      </c>
      <c r="I8" s="308" t="s">
        <v>10</v>
      </c>
      <c r="J8" s="309"/>
      <c r="K8" s="176" t="s">
        <v>2</v>
      </c>
      <c r="L8" s="177" t="s">
        <v>3</v>
      </c>
    </row>
    <row r="9" spans="1:12" ht="14.25">
      <c r="A9" s="310" t="s">
        <v>11</v>
      </c>
      <c r="B9" s="297"/>
      <c r="C9" s="158">
        <v>700</v>
      </c>
      <c r="D9" s="126">
        <f t="shared" ref="D9:D15" si="0">C9*12</f>
        <v>8400</v>
      </c>
      <c r="E9" s="310" t="s">
        <v>11</v>
      </c>
      <c r="F9" s="297"/>
      <c r="G9" s="158">
        <v>700</v>
      </c>
      <c r="H9" s="126">
        <f t="shared" ref="H9:H15" si="1">G9*12</f>
        <v>8400</v>
      </c>
      <c r="I9" s="310" t="s">
        <v>11</v>
      </c>
      <c r="J9" s="297"/>
      <c r="K9" s="158">
        <v>0</v>
      </c>
      <c r="L9" s="126">
        <f t="shared" ref="L9:L15" si="2">K9*12</f>
        <v>0</v>
      </c>
    </row>
    <row r="10" spans="1:12" ht="14.25">
      <c r="A10" s="306" t="s">
        <v>12</v>
      </c>
      <c r="B10" s="283"/>
      <c r="C10" s="117">
        <v>300</v>
      </c>
      <c r="D10" s="118">
        <f t="shared" si="0"/>
        <v>3600</v>
      </c>
      <c r="E10" s="306" t="s">
        <v>12</v>
      </c>
      <c r="F10" s="283"/>
      <c r="G10" s="117">
        <v>300</v>
      </c>
      <c r="H10" s="118">
        <f t="shared" si="1"/>
        <v>3600</v>
      </c>
      <c r="I10" s="306" t="s">
        <v>12</v>
      </c>
      <c r="J10" s="283"/>
      <c r="K10" s="117">
        <v>0</v>
      </c>
      <c r="L10" s="118">
        <f t="shared" si="2"/>
        <v>0</v>
      </c>
    </row>
    <row r="11" spans="1:12" ht="14.25" customHeight="1">
      <c r="A11" s="306" t="s">
        <v>14</v>
      </c>
      <c r="B11" s="311"/>
      <c r="C11" s="117">
        <v>300</v>
      </c>
      <c r="D11" s="118">
        <f>C11*12</f>
        <v>3600</v>
      </c>
      <c r="E11" s="306" t="s">
        <v>13</v>
      </c>
      <c r="F11" s="283"/>
      <c r="G11" s="159">
        <v>25</v>
      </c>
      <c r="H11" s="118">
        <f t="shared" si="1"/>
        <v>300</v>
      </c>
      <c r="I11" s="306" t="s">
        <v>13</v>
      </c>
      <c r="J11" s="283"/>
      <c r="K11" s="159">
        <v>0</v>
      </c>
      <c r="L11" s="118">
        <f t="shared" si="2"/>
        <v>0</v>
      </c>
    </row>
    <row r="12" spans="1:12" ht="14.25" customHeight="1">
      <c r="A12" s="286" t="s">
        <v>15</v>
      </c>
      <c r="B12" s="287"/>
      <c r="C12" s="160">
        <v>75</v>
      </c>
      <c r="D12" s="155">
        <f>C12*12</f>
        <v>900</v>
      </c>
      <c r="E12" s="306" t="s">
        <v>14</v>
      </c>
      <c r="F12" s="283"/>
      <c r="G12" s="117">
        <v>300</v>
      </c>
      <c r="H12" s="118">
        <f t="shared" si="1"/>
        <v>3600</v>
      </c>
      <c r="I12" s="306" t="s">
        <v>14</v>
      </c>
      <c r="J12" s="283"/>
      <c r="K12" s="117">
        <v>0</v>
      </c>
      <c r="L12" s="118">
        <f t="shared" si="2"/>
        <v>0</v>
      </c>
    </row>
    <row r="13" spans="1:12" ht="14.65" thickBot="1">
      <c r="A13" s="286"/>
      <c r="B13" s="287"/>
      <c r="C13" s="160"/>
      <c r="D13" s="155"/>
      <c r="E13" s="286" t="s">
        <v>15</v>
      </c>
      <c r="F13" s="287"/>
      <c r="G13" s="160">
        <v>75</v>
      </c>
      <c r="H13" s="155">
        <f t="shared" si="1"/>
        <v>900</v>
      </c>
      <c r="I13" s="286" t="s">
        <v>15</v>
      </c>
      <c r="J13" s="287"/>
      <c r="K13" s="160">
        <v>0</v>
      </c>
      <c r="L13" s="155">
        <f t="shared" si="2"/>
        <v>0</v>
      </c>
    </row>
    <row r="14" spans="1:12" ht="14.25">
      <c r="A14" s="288" t="s">
        <v>16</v>
      </c>
      <c r="B14" s="289"/>
      <c r="C14" s="161">
        <f>SUM(C9:C13)*-1</f>
        <v>-1375</v>
      </c>
      <c r="D14" s="157">
        <f t="shared" si="0"/>
        <v>-16500</v>
      </c>
      <c r="E14" s="288" t="s">
        <v>16</v>
      </c>
      <c r="F14" s="289"/>
      <c r="G14" s="161">
        <f>SUM(G9:G13)*-1</f>
        <v>-1400</v>
      </c>
      <c r="H14" s="157">
        <f t="shared" si="1"/>
        <v>-16800</v>
      </c>
      <c r="I14" s="288" t="s">
        <v>16</v>
      </c>
      <c r="J14" s="289"/>
      <c r="K14" s="161">
        <f>SUM(K9:K13)*-1</f>
        <v>0</v>
      </c>
      <c r="L14" s="157">
        <f t="shared" si="2"/>
        <v>0</v>
      </c>
    </row>
    <row r="15" spans="1:12" ht="14.25">
      <c r="A15" s="290" t="s">
        <v>17</v>
      </c>
      <c r="B15" s="291"/>
      <c r="C15" s="162">
        <f>C7+C14</f>
        <v>3125</v>
      </c>
      <c r="D15" s="157">
        <f t="shared" si="0"/>
        <v>37500</v>
      </c>
      <c r="E15" s="290" t="s">
        <v>17</v>
      </c>
      <c r="F15" s="291"/>
      <c r="G15" s="162">
        <f>G7+G14</f>
        <v>3100</v>
      </c>
      <c r="H15" s="157">
        <f t="shared" si="1"/>
        <v>37200</v>
      </c>
      <c r="I15" s="290" t="s">
        <v>17</v>
      </c>
      <c r="J15" s="291"/>
      <c r="K15" s="162">
        <f>K7+K14</f>
        <v>0</v>
      </c>
      <c r="L15" s="157">
        <f t="shared" si="2"/>
        <v>0</v>
      </c>
    </row>
    <row r="16" spans="1:12" ht="15" customHeight="1" thickTop="1" thickBot="1"/>
    <row r="17" spans="1:11" thickTop="1" thickBot="1">
      <c r="A17" s="292" t="s">
        <v>18</v>
      </c>
      <c r="B17" s="293"/>
      <c r="C17" s="178" t="s">
        <v>2</v>
      </c>
      <c r="D17" s="179" t="s">
        <v>3</v>
      </c>
      <c r="G17" s="312" t="s">
        <v>19</v>
      </c>
      <c r="H17" s="99" t="s">
        <v>2</v>
      </c>
      <c r="I17" s="100" t="s">
        <v>3</v>
      </c>
    </row>
    <row r="18" spans="1:11" ht="15" customHeight="1" thickTop="1" thickBot="1">
      <c r="A18" s="294" t="s">
        <v>20</v>
      </c>
      <c r="B18" s="295"/>
      <c r="C18" s="163">
        <v>0</v>
      </c>
      <c r="D18" s="115">
        <f>C18*12</f>
        <v>0</v>
      </c>
      <c r="G18" s="313"/>
      <c r="H18" s="164">
        <f>C15+G15+K15+C26</f>
        <v>6225</v>
      </c>
      <c r="I18" s="165">
        <f>H18*12</f>
        <v>74700</v>
      </c>
    </row>
    <row r="19" spans="1:11" thickTop="1" thickBot="1">
      <c r="A19" s="296" t="s">
        <v>21</v>
      </c>
      <c r="B19" s="297"/>
      <c r="C19" s="166">
        <v>0</v>
      </c>
      <c r="D19" s="167">
        <f>C19*12</f>
        <v>0</v>
      </c>
      <c r="F19" s="303" t="s">
        <v>22</v>
      </c>
      <c r="G19" s="304"/>
      <c r="H19" s="305"/>
      <c r="I19" s="303" t="s">
        <v>23</v>
      </c>
      <c r="J19" s="304"/>
      <c r="K19" s="305"/>
    </row>
    <row r="20" spans="1:11" ht="14.65" thickTop="1">
      <c r="A20" s="298" t="s">
        <v>24</v>
      </c>
      <c r="B20" s="299"/>
      <c r="C20" s="168">
        <v>0</v>
      </c>
      <c r="D20" s="155">
        <f>C20*12</f>
        <v>0</v>
      </c>
      <c r="F20" s="169" t="s">
        <v>25</v>
      </c>
      <c r="G20" s="73">
        <v>0.3</v>
      </c>
      <c r="H20" s="76">
        <f>H18*G20</f>
        <v>1867.5</v>
      </c>
      <c r="I20" s="169" t="s">
        <v>25</v>
      </c>
      <c r="J20" s="73">
        <v>0.2</v>
      </c>
      <c r="K20" s="79">
        <f>H18*J20</f>
        <v>1245</v>
      </c>
    </row>
    <row r="21" spans="1:11" ht="15" customHeight="1">
      <c r="A21" s="300"/>
      <c r="B21" s="283"/>
      <c r="C21" s="170"/>
      <c r="D21" s="171"/>
      <c r="F21" s="172" t="s">
        <v>26</v>
      </c>
      <c r="G21" s="74">
        <v>0.1</v>
      </c>
      <c r="H21" s="77">
        <f>H18*G21</f>
        <v>622.5</v>
      </c>
      <c r="I21" s="172" t="s">
        <v>26</v>
      </c>
      <c r="J21" s="74">
        <v>0.1</v>
      </c>
      <c r="K21" s="80">
        <f>H18*J21</f>
        <v>622.5</v>
      </c>
    </row>
    <row r="22" spans="1:11" ht="15" customHeight="1">
      <c r="A22" s="300"/>
      <c r="B22" s="283"/>
      <c r="C22" s="170"/>
      <c r="D22" s="171"/>
      <c r="F22" s="172" t="s">
        <v>27</v>
      </c>
      <c r="G22" s="74">
        <v>0.1</v>
      </c>
      <c r="H22" s="77">
        <f>H18*G22</f>
        <v>622.5</v>
      </c>
      <c r="I22" s="172" t="s">
        <v>27</v>
      </c>
      <c r="J22" s="74">
        <v>0.1</v>
      </c>
      <c r="K22" s="80">
        <f>H18*J22</f>
        <v>622.5</v>
      </c>
    </row>
    <row r="23" spans="1:11" ht="15" customHeight="1" thickBot="1">
      <c r="A23" s="301"/>
      <c r="B23" s="287"/>
      <c r="C23" s="173"/>
      <c r="D23" s="174"/>
      <c r="F23" s="172" t="s">
        <v>28</v>
      </c>
      <c r="G23" s="74">
        <v>0.15</v>
      </c>
      <c r="H23" s="77">
        <f>H18*G23</f>
        <v>933.75</v>
      </c>
      <c r="I23" s="172" t="s">
        <v>28</v>
      </c>
      <c r="J23" s="74">
        <v>0.4</v>
      </c>
      <c r="K23" s="80">
        <f>H18*J23</f>
        <v>2490</v>
      </c>
    </row>
    <row r="24" spans="1:11" ht="15" customHeight="1" thickTop="1" thickBot="1">
      <c r="A24" s="302" t="s">
        <v>77</v>
      </c>
      <c r="B24" s="295"/>
      <c r="C24" s="1">
        <f>SUM(C18:C23)</f>
        <v>0</v>
      </c>
      <c r="D24" s="98">
        <f>C24*12</f>
        <v>0</v>
      </c>
      <c r="F24" s="175" t="s">
        <v>98</v>
      </c>
      <c r="G24" s="75">
        <f>1-SUM(G20:G23)</f>
        <v>0.35</v>
      </c>
      <c r="H24" s="78">
        <f>H18*G24</f>
        <v>2178.75</v>
      </c>
      <c r="I24" s="175" t="s">
        <v>98</v>
      </c>
      <c r="J24" s="75">
        <f>1-SUM(J20:J23)</f>
        <v>0.19999999999999996</v>
      </c>
      <c r="K24" s="81">
        <f>H18*J24</f>
        <v>1244.9999999999998</v>
      </c>
    </row>
    <row r="25" spans="1:11" ht="16.149999999999999" thickTop="1">
      <c r="A25" s="282" t="s">
        <v>107</v>
      </c>
      <c r="B25" s="283"/>
      <c r="C25" s="96">
        <v>0</v>
      </c>
      <c r="D25" s="97">
        <f>C25*12</f>
        <v>0</v>
      </c>
    </row>
    <row r="26" spans="1:11" ht="16.149999999999999" thickBot="1">
      <c r="A26" s="284" t="s">
        <v>78</v>
      </c>
      <c r="B26" s="285"/>
      <c r="C26" s="2">
        <f>C24+C25</f>
        <v>0</v>
      </c>
      <c r="D26" s="3">
        <f>D24-D25</f>
        <v>0</v>
      </c>
    </row>
    <row r="27" spans="1:11" ht="15" customHeight="1" thickTop="1" thickBot="1"/>
    <row r="28" spans="1:11" ht="15" customHeight="1" thickTop="1" thickBot="1">
      <c r="A28" s="272" t="str">
        <f>IF(C32&lt;0, "THE DAMAGE:","THE RESULTS:")</f>
        <v>THE RESULTS:</v>
      </c>
      <c r="B28" s="273"/>
      <c r="C28" s="104" t="s">
        <v>2</v>
      </c>
      <c r="D28" s="104" t="s">
        <v>3</v>
      </c>
    </row>
    <row r="29" spans="1:11" ht="15" customHeight="1" thickTop="1" thickBot="1">
      <c r="A29" s="274" t="s">
        <v>17</v>
      </c>
      <c r="B29" s="275"/>
      <c r="C29" s="58">
        <f>H18</f>
        <v>6225</v>
      </c>
      <c r="D29" s="59">
        <f>C29*12</f>
        <v>74700</v>
      </c>
    </row>
    <row r="30" spans="1:11" ht="15" customHeight="1" thickTop="1" thickBot="1">
      <c r="A30" s="276" t="s">
        <v>96</v>
      </c>
      <c r="B30" s="277"/>
      <c r="C30" s="59">
        <f>EXPENSES!E26</f>
        <v>4521</v>
      </c>
      <c r="D30" s="59">
        <f>C30*12</f>
        <v>54252</v>
      </c>
      <c r="E30" s="223">
        <f>D30/D29</f>
        <v>0.72626506024096382</v>
      </c>
    </row>
    <row r="31" spans="1:11" ht="15" customHeight="1" thickTop="1" thickBot="1">
      <c r="A31" s="278" t="s">
        <v>62</v>
      </c>
      <c r="B31" s="279"/>
      <c r="C31" s="62">
        <f>'SAVE&amp;INVEST'!C11+'SAVE&amp;INVEST'!C23</f>
        <v>1700</v>
      </c>
      <c r="D31" s="63">
        <f>C31*12</f>
        <v>20400</v>
      </c>
      <c r="E31" s="223">
        <f>D31/D29</f>
        <v>0.27309236947791166</v>
      </c>
    </row>
    <row r="32" spans="1:11" ht="15" customHeight="1" thickTop="1" thickBot="1">
      <c r="A32" s="280" t="s">
        <v>63</v>
      </c>
      <c r="B32" s="281"/>
      <c r="C32" s="65">
        <f>C29-C30-C31</f>
        <v>4</v>
      </c>
      <c r="D32" s="66"/>
    </row>
    <row r="33" s="134" customFormat="1" ht="15" customHeight="1" thickTop="1"/>
  </sheetData>
  <mergeCells count="61">
    <mergeCell ref="A1:L1"/>
    <mergeCell ref="A2:B2"/>
    <mergeCell ref="E2:F2"/>
    <mergeCell ref="I2:J2"/>
    <mergeCell ref="A3:B3"/>
    <mergeCell ref="I3:J3"/>
    <mergeCell ref="I4:J4"/>
    <mergeCell ref="E11:F11"/>
    <mergeCell ref="E12:F12"/>
    <mergeCell ref="E13:F13"/>
    <mergeCell ref="E14:F14"/>
    <mergeCell ref="E15:F15"/>
    <mergeCell ref="G17:G18"/>
    <mergeCell ref="F19:H19"/>
    <mergeCell ref="E3:F3"/>
    <mergeCell ref="E4:F4"/>
    <mergeCell ref="E5:F5"/>
    <mergeCell ref="E6:F6"/>
    <mergeCell ref="E7:F7"/>
    <mergeCell ref="E8:F8"/>
    <mergeCell ref="E9:F9"/>
    <mergeCell ref="E10:F10"/>
    <mergeCell ref="A4:B4"/>
    <mergeCell ref="A5:B5"/>
    <mergeCell ref="A6:B6"/>
    <mergeCell ref="A7:B7"/>
    <mergeCell ref="A8:B8"/>
    <mergeCell ref="A9:B9"/>
    <mergeCell ref="A11:B11"/>
    <mergeCell ref="A10:B10"/>
    <mergeCell ref="I13:J13"/>
    <mergeCell ref="I14:J14"/>
    <mergeCell ref="I15:J15"/>
    <mergeCell ref="I19:K19"/>
    <mergeCell ref="I5:J5"/>
    <mergeCell ref="I6:J6"/>
    <mergeCell ref="I7:J7"/>
    <mergeCell ref="I8:J8"/>
    <mergeCell ref="I9:J9"/>
    <mergeCell ref="I11:J11"/>
    <mergeCell ref="I12:J12"/>
    <mergeCell ref="I10:J10"/>
    <mergeCell ref="A25:B25"/>
    <mergeCell ref="A26:B26"/>
    <mergeCell ref="A12:B12"/>
    <mergeCell ref="A13:B13"/>
    <mergeCell ref="A14:B14"/>
    <mergeCell ref="A15:B15"/>
    <mergeCell ref="A17:B17"/>
    <mergeCell ref="A18:B18"/>
    <mergeCell ref="A19:B19"/>
    <mergeCell ref="A20:B20"/>
    <mergeCell ref="A21:B21"/>
    <mergeCell ref="A22:B22"/>
    <mergeCell ref="A23:B23"/>
    <mergeCell ref="A24:B24"/>
    <mergeCell ref="A28:B28"/>
    <mergeCell ref="A29:B29"/>
    <mergeCell ref="A30:B30"/>
    <mergeCell ref="A31:B31"/>
    <mergeCell ref="A32:B32"/>
  </mergeCells>
  <conditionalFormatting sqref="A28">
    <cfRule type="containsText" dxfId="5" priority="1" operator="containsText" text="THE DAMAGE:">
      <formula>NOT(ISERROR(SEARCH(("THE DAMAGE:"),(A28))))</formula>
    </cfRule>
  </conditionalFormatting>
  <conditionalFormatting sqref="A28">
    <cfRule type="containsText" dxfId="4" priority="2" operator="containsText" text="THE RESULTS">
      <formula>NOT(ISERROR(SEARCH(("THE RESULTS"),(A28))))</formula>
    </cfRule>
  </conditionalFormatting>
  <pageMargins left="0.25" right="0.25" top="0.75" bottom="0.75" header="0.3" footer="0.3"/>
  <pageSetup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outlinePr summaryBelow="0" summaryRight="0"/>
  </sheetPr>
  <dimension ref="A1:I31"/>
  <sheetViews>
    <sheetView workbookViewId="0">
      <selection activeCell="D29" sqref="D29:D30"/>
    </sheetView>
  </sheetViews>
  <sheetFormatPr defaultColWidth="14.3984375" defaultRowHeight="15" customHeight="1"/>
  <cols>
    <col min="1" max="1" width="26.59765625" style="134" customWidth="1"/>
    <col min="2" max="3" width="14.3984375" style="134"/>
    <col min="4" max="4" width="26.59765625" style="134" customWidth="1"/>
    <col min="5" max="6" width="14.3984375" style="134"/>
    <col min="7" max="7" width="26.59765625" style="134" customWidth="1"/>
    <col min="8" max="16384" width="14.3984375" style="134"/>
  </cols>
  <sheetData>
    <row r="1" spans="1:9" thickTop="1" thickBot="1">
      <c r="A1" s="320" t="s">
        <v>43</v>
      </c>
      <c r="B1" s="106" t="s">
        <v>128</v>
      </c>
      <c r="C1" s="103">
        <f>0.25*INCOME!H18</f>
        <v>1556.25</v>
      </c>
      <c r="D1" s="320" t="s">
        <v>97</v>
      </c>
      <c r="E1" s="106" t="s">
        <v>129</v>
      </c>
      <c r="F1" s="103">
        <f>0.35*INCOME!H18</f>
        <v>2178.75</v>
      </c>
      <c r="G1" s="131"/>
      <c r="H1" s="132"/>
      <c r="I1" s="133"/>
    </row>
    <row r="2" spans="1:9" thickTop="1" thickBot="1">
      <c r="A2" s="321"/>
      <c r="B2" s="103" t="s">
        <v>2</v>
      </c>
      <c r="C2" s="104" t="s">
        <v>3</v>
      </c>
      <c r="D2" s="321"/>
      <c r="E2" s="103" t="s">
        <v>2</v>
      </c>
      <c r="F2" s="104" t="s">
        <v>3</v>
      </c>
    </row>
    <row r="3" spans="1:9" ht="14.65" thickTop="1">
      <c r="A3" s="113" t="s">
        <v>108</v>
      </c>
      <c r="B3" s="114">
        <v>1100</v>
      </c>
      <c r="C3" s="115">
        <f t="shared" ref="C3:C11" si="0">B3*12</f>
        <v>13200</v>
      </c>
      <c r="D3" s="109" t="s">
        <v>44</v>
      </c>
      <c r="E3" s="107" t="s">
        <v>2</v>
      </c>
      <c r="F3" s="108" t="s">
        <v>3</v>
      </c>
      <c r="G3" s="150" t="s">
        <v>45</v>
      </c>
      <c r="H3" s="99" t="s">
        <v>2</v>
      </c>
      <c r="I3" s="100" t="s">
        <v>3</v>
      </c>
    </row>
    <row r="4" spans="1:9" ht="14.25">
      <c r="A4" s="116" t="s">
        <v>46</v>
      </c>
      <c r="B4" s="117">
        <v>350</v>
      </c>
      <c r="C4" s="118">
        <f t="shared" si="0"/>
        <v>4200</v>
      </c>
      <c r="D4" s="110" t="s">
        <v>47</v>
      </c>
      <c r="E4" s="111">
        <v>300</v>
      </c>
      <c r="F4" s="112">
        <f t="shared" ref="F4:F10" si="1">E4*12</f>
        <v>3600</v>
      </c>
      <c r="G4" s="212" t="s">
        <v>140</v>
      </c>
      <c r="H4" s="117">
        <v>15</v>
      </c>
      <c r="I4" s="118">
        <f>H4*12</f>
        <v>180</v>
      </c>
    </row>
    <row r="5" spans="1:9" ht="14.25">
      <c r="A5" s="116" t="s">
        <v>122</v>
      </c>
      <c r="B5" s="119">
        <v>50</v>
      </c>
      <c r="C5" s="120">
        <f t="shared" si="0"/>
        <v>600</v>
      </c>
      <c r="D5" s="110" t="s">
        <v>47</v>
      </c>
      <c r="E5" s="111">
        <v>250</v>
      </c>
      <c r="F5" s="112">
        <f t="shared" si="1"/>
        <v>3000</v>
      </c>
      <c r="G5" s="214" t="s">
        <v>141</v>
      </c>
      <c r="H5" s="119">
        <v>50</v>
      </c>
      <c r="I5" s="118">
        <v>250</v>
      </c>
    </row>
    <row r="6" spans="1:9" ht="14.25">
      <c r="A6" s="116" t="s">
        <v>123</v>
      </c>
      <c r="B6" s="117">
        <v>88</v>
      </c>
      <c r="C6" s="118">
        <f t="shared" si="0"/>
        <v>1056</v>
      </c>
      <c r="D6" s="110" t="s">
        <v>48</v>
      </c>
      <c r="E6" s="111">
        <v>83</v>
      </c>
      <c r="F6" s="112">
        <f t="shared" si="1"/>
        <v>996</v>
      </c>
      <c r="G6" s="214" t="s">
        <v>142</v>
      </c>
      <c r="H6" s="117">
        <v>25</v>
      </c>
      <c r="I6" s="118">
        <f>H6*12</f>
        <v>300</v>
      </c>
    </row>
    <row r="7" spans="1:9" ht="14.25">
      <c r="A7" s="116"/>
      <c r="B7" s="117">
        <v>0</v>
      </c>
      <c r="C7" s="118">
        <f t="shared" si="0"/>
        <v>0</v>
      </c>
      <c r="D7" s="110" t="s">
        <v>49</v>
      </c>
      <c r="E7" s="111">
        <v>200</v>
      </c>
      <c r="F7" s="112">
        <f t="shared" si="1"/>
        <v>2400</v>
      </c>
      <c r="G7" s="214" t="s">
        <v>143</v>
      </c>
      <c r="H7" s="117">
        <v>25</v>
      </c>
      <c r="I7" s="118">
        <f>H7*12</f>
        <v>300</v>
      </c>
    </row>
    <row r="8" spans="1:9" ht="14.25">
      <c r="A8" s="116"/>
      <c r="B8" s="119">
        <v>0</v>
      </c>
      <c r="C8" s="120">
        <f t="shared" si="0"/>
        <v>0</v>
      </c>
      <c r="D8" s="110" t="s">
        <v>50</v>
      </c>
      <c r="E8" s="111">
        <v>50</v>
      </c>
      <c r="F8" s="112">
        <f t="shared" si="1"/>
        <v>600</v>
      </c>
      <c r="G8" s="214" t="s">
        <v>144</v>
      </c>
      <c r="H8" s="117">
        <v>50</v>
      </c>
      <c r="I8" s="118">
        <f>H8*12</f>
        <v>600</v>
      </c>
    </row>
    <row r="9" spans="1:9" ht="14.25">
      <c r="A9" s="116"/>
      <c r="B9" s="119">
        <v>0</v>
      </c>
      <c r="C9" s="120">
        <f t="shared" si="0"/>
        <v>0</v>
      </c>
      <c r="D9" s="110" t="s">
        <v>121</v>
      </c>
      <c r="E9" s="111">
        <v>110</v>
      </c>
      <c r="F9" s="112">
        <f t="shared" si="1"/>
        <v>1320</v>
      </c>
      <c r="G9" s="214" t="s">
        <v>145</v>
      </c>
      <c r="H9" s="117">
        <v>50</v>
      </c>
      <c r="I9" s="118">
        <f>H9*12</f>
        <v>600</v>
      </c>
    </row>
    <row r="10" spans="1:9" ht="14.65" thickBot="1">
      <c r="A10" s="116"/>
      <c r="B10" s="119">
        <v>0</v>
      </c>
      <c r="C10" s="120">
        <f t="shared" si="0"/>
        <v>0</v>
      </c>
      <c r="D10" s="128" t="s">
        <v>51</v>
      </c>
      <c r="E10" s="129">
        <f>SUM(E4:E9)</f>
        <v>993</v>
      </c>
      <c r="F10" s="130">
        <f t="shared" si="1"/>
        <v>11916</v>
      </c>
      <c r="G10" s="214" t="s">
        <v>146</v>
      </c>
      <c r="H10" s="117">
        <v>50</v>
      </c>
      <c r="I10" s="118">
        <v>300</v>
      </c>
    </row>
    <row r="11" spans="1:9" ht="14.65" thickTop="1">
      <c r="A11" s="116"/>
      <c r="B11" s="119">
        <v>0</v>
      </c>
      <c r="C11" s="120">
        <f t="shared" si="0"/>
        <v>0</v>
      </c>
      <c r="D11" s="147" t="s">
        <v>52</v>
      </c>
      <c r="E11" s="148" t="s">
        <v>2</v>
      </c>
      <c r="F11" s="149" t="s">
        <v>3</v>
      </c>
      <c r="G11" s="214" t="s">
        <v>147</v>
      </c>
      <c r="H11" s="117">
        <v>100</v>
      </c>
      <c r="I11" s="118">
        <f>H11*12</f>
        <v>1200</v>
      </c>
    </row>
    <row r="12" spans="1:9" ht="14.25">
      <c r="A12" s="116"/>
      <c r="B12" s="119">
        <v>0</v>
      </c>
      <c r="C12" s="120">
        <f t="shared" ref="C12:C14" si="2">B12*12</f>
        <v>0</v>
      </c>
      <c r="D12" s="212" t="s">
        <v>135</v>
      </c>
      <c r="E12" s="117">
        <v>70</v>
      </c>
      <c r="F12" s="118">
        <f>E12*12</f>
        <v>840</v>
      </c>
      <c r="G12" s="214" t="s">
        <v>148</v>
      </c>
      <c r="H12" s="119">
        <v>300</v>
      </c>
      <c r="I12" s="120">
        <f>H12*12</f>
        <v>3600</v>
      </c>
    </row>
    <row r="13" spans="1:9" ht="14.25">
      <c r="A13" s="116"/>
      <c r="B13" s="119">
        <v>0</v>
      </c>
      <c r="C13" s="120">
        <f t="shared" si="2"/>
        <v>0</v>
      </c>
      <c r="D13" s="213" t="s">
        <v>136</v>
      </c>
      <c r="E13" s="119">
        <v>10</v>
      </c>
      <c r="F13" s="118">
        <v>100</v>
      </c>
      <c r="G13" s="116"/>
      <c r="H13" s="119">
        <v>0</v>
      </c>
      <c r="I13" s="120">
        <f>H13*12</f>
        <v>0</v>
      </c>
    </row>
    <row r="14" spans="1:9" ht="14.65" thickBot="1">
      <c r="A14" s="121" t="s">
        <v>53</v>
      </c>
      <c r="B14" s="122">
        <f>SUM(B3:B13)</f>
        <v>1588</v>
      </c>
      <c r="C14" s="123">
        <f t="shared" si="2"/>
        <v>19056</v>
      </c>
      <c r="D14" s="213" t="s">
        <v>137</v>
      </c>
      <c r="E14" s="117">
        <v>15</v>
      </c>
      <c r="F14" s="118">
        <f>E14*12</f>
        <v>180</v>
      </c>
      <c r="G14" s="135" t="s">
        <v>55</v>
      </c>
      <c r="H14" s="136">
        <f>SUM(H4:H13)</f>
        <v>665</v>
      </c>
      <c r="I14" s="137">
        <f>H14*12</f>
        <v>7980</v>
      </c>
    </row>
    <row r="15" spans="1:9" thickTop="1" thickBot="1">
      <c r="A15" s="320" t="s">
        <v>54</v>
      </c>
      <c r="B15" s="105" t="s">
        <v>127</v>
      </c>
      <c r="C15" s="102">
        <f>0.1*INCOME!H20</f>
        <v>186.75</v>
      </c>
      <c r="D15" s="214" t="s">
        <v>138</v>
      </c>
      <c r="E15" s="117">
        <v>45</v>
      </c>
      <c r="F15" s="118">
        <f>E15*12</f>
        <v>540</v>
      </c>
      <c r="G15" s="147" t="s">
        <v>56</v>
      </c>
      <c r="H15" s="148" t="s">
        <v>2</v>
      </c>
      <c r="I15" s="149" t="s">
        <v>3</v>
      </c>
    </row>
    <row r="16" spans="1:9" thickTop="1" thickBot="1">
      <c r="A16" s="329"/>
      <c r="B16" s="103" t="s">
        <v>2</v>
      </c>
      <c r="C16" s="104" t="s">
        <v>3</v>
      </c>
      <c r="D16" s="116"/>
      <c r="E16" s="117">
        <v>0</v>
      </c>
      <c r="F16" s="118">
        <f>E16*12</f>
        <v>0</v>
      </c>
      <c r="G16" s="214" t="s">
        <v>149</v>
      </c>
      <c r="H16" s="117">
        <v>100</v>
      </c>
      <c r="I16" s="118">
        <f>H16*12</f>
        <v>1200</v>
      </c>
    </row>
    <row r="17" spans="1:9" ht="14.65" thickTop="1">
      <c r="A17" s="124" t="s">
        <v>124</v>
      </c>
      <c r="B17" s="125">
        <v>400</v>
      </c>
      <c r="C17" s="126">
        <f t="shared" ref="C17:C25" si="3">B17*12</f>
        <v>4800</v>
      </c>
      <c r="D17" s="116"/>
      <c r="E17" s="117">
        <v>0</v>
      </c>
      <c r="F17" s="118">
        <f>E17*12</f>
        <v>0</v>
      </c>
      <c r="G17" s="214" t="s">
        <v>150</v>
      </c>
      <c r="H17" s="119">
        <v>75</v>
      </c>
      <c r="I17" s="120">
        <f t="shared" ref="I17:I24" si="4">H17*12</f>
        <v>900</v>
      </c>
    </row>
    <row r="18" spans="1:9" ht="14.65" thickBot="1">
      <c r="A18" s="116" t="s">
        <v>125</v>
      </c>
      <c r="B18" s="117">
        <v>200</v>
      </c>
      <c r="C18" s="118">
        <f t="shared" si="3"/>
        <v>2400</v>
      </c>
      <c r="D18" s="135" t="s">
        <v>57</v>
      </c>
      <c r="E18" s="136">
        <f>SUM(E12:E17)</f>
        <v>140</v>
      </c>
      <c r="F18" s="137">
        <f>E18*12</f>
        <v>1680</v>
      </c>
      <c r="G18" s="214" t="s">
        <v>151</v>
      </c>
      <c r="H18" s="119">
        <v>75</v>
      </c>
      <c r="I18" s="120">
        <f t="shared" si="4"/>
        <v>900</v>
      </c>
    </row>
    <row r="19" spans="1:9" ht="14.65" thickTop="1">
      <c r="A19" s="110" t="s">
        <v>126</v>
      </c>
      <c r="B19" s="117">
        <v>25</v>
      </c>
      <c r="C19" s="118">
        <f t="shared" si="3"/>
        <v>300</v>
      </c>
      <c r="D19" s="144" t="s">
        <v>59</v>
      </c>
      <c r="E19" s="145" t="s">
        <v>2</v>
      </c>
      <c r="F19" s="146" t="s">
        <v>3</v>
      </c>
      <c r="G19" s="214" t="s">
        <v>152</v>
      </c>
      <c r="H19" s="119">
        <v>90</v>
      </c>
      <c r="I19" s="120">
        <f t="shared" si="4"/>
        <v>1080</v>
      </c>
    </row>
    <row r="20" spans="1:9" ht="14.25">
      <c r="A20" s="127"/>
      <c r="B20" s="117">
        <v>0</v>
      </c>
      <c r="C20" s="118">
        <f t="shared" si="3"/>
        <v>0</v>
      </c>
      <c r="D20" s="214" t="s">
        <v>139</v>
      </c>
      <c r="E20" s="119">
        <v>50</v>
      </c>
      <c r="F20" s="118">
        <f>E20*12</f>
        <v>600</v>
      </c>
      <c r="G20" s="212" t="s">
        <v>153</v>
      </c>
      <c r="H20" s="117">
        <v>75</v>
      </c>
      <c r="I20" s="120">
        <f t="shared" si="4"/>
        <v>900</v>
      </c>
    </row>
    <row r="21" spans="1:9" ht="14.25">
      <c r="A21" s="124"/>
      <c r="B21" s="125">
        <v>0</v>
      </c>
      <c r="C21" s="118">
        <f t="shared" si="3"/>
        <v>0</v>
      </c>
      <c r="D21" s="116"/>
      <c r="E21" s="119">
        <v>0</v>
      </c>
      <c r="F21" s="118">
        <f>E21*12</f>
        <v>0</v>
      </c>
      <c r="G21" s="214" t="s">
        <v>154</v>
      </c>
      <c r="H21" s="119">
        <v>45</v>
      </c>
      <c r="I21" s="120">
        <f t="shared" si="4"/>
        <v>540</v>
      </c>
    </row>
    <row r="22" spans="1:9" ht="14.25">
      <c r="A22" s="116"/>
      <c r="B22" s="117">
        <v>0</v>
      </c>
      <c r="C22" s="118">
        <f t="shared" si="3"/>
        <v>0</v>
      </c>
      <c r="D22" s="138"/>
      <c r="E22" s="139">
        <v>0</v>
      </c>
      <c r="F22" s="140">
        <f>E22*12</f>
        <v>0</v>
      </c>
      <c r="G22" s="141"/>
      <c r="H22" s="142">
        <v>0</v>
      </c>
      <c r="I22" s="140">
        <f t="shared" si="4"/>
        <v>0</v>
      </c>
    </row>
    <row r="23" spans="1:9" ht="14.25">
      <c r="A23" s="110"/>
      <c r="B23" s="117">
        <v>0</v>
      </c>
      <c r="C23" s="118">
        <f t="shared" si="3"/>
        <v>0</v>
      </c>
      <c r="D23" s="138"/>
      <c r="E23" s="139">
        <v>0</v>
      </c>
      <c r="F23" s="140">
        <f>E23*12</f>
        <v>0</v>
      </c>
      <c r="G23" s="127"/>
      <c r="H23" s="143">
        <v>0</v>
      </c>
      <c r="I23" s="112">
        <f t="shared" si="4"/>
        <v>0</v>
      </c>
    </row>
    <row r="24" spans="1:9" ht="14.65" thickBot="1">
      <c r="A24" s="127"/>
      <c r="B24" s="117">
        <v>0</v>
      </c>
      <c r="C24" s="118">
        <f t="shared" si="3"/>
        <v>0</v>
      </c>
      <c r="D24" s="128" t="s">
        <v>60</v>
      </c>
      <c r="E24" s="129">
        <f>SUM(E20:E23)</f>
        <v>50</v>
      </c>
      <c r="F24" s="130">
        <f>E24*12</f>
        <v>600</v>
      </c>
      <c r="G24" s="128" t="s">
        <v>61</v>
      </c>
      <c r="H24" s="129">
        <f>SUM(H16:H23)</f>
        <v>460</v>
      </c>
      <c r="I24" s="130">
        <f t="shared" si="4"/>
        <v>5520</v>
      </c>
    </row>
    <row r="25" spans="1:9" thickTop="1" thickBot="1">
      <c r="A25" s="128" t="s">
        <v>58</v>
      </c>
      <c r="B25" s="129">
        <f>SUM(B17:B24)</f>
        <v>625</v>
      </c>
      <c r="C25" s="130">
        <f t="shared" si="3"/>
        <v>7500</v>
      </c>
      <c r="D25" s="324" t="s">
        <v>94</v>
      </c>
      <c r="E25" s="325"/>
      <c r="F25" s="326"/>
      <c r="G25" s="151">
        <f>E10+E18+E24+H14+H24</f>
        <v>2308</v>
      </c>
      <c r="H25" s="327">
        <f>G25*12</f>
        <v>27696</v>
      </c>
      <c r="I25" s="328"/>
    </row>
    <row r="26" spans="1:9" ht="15" customHeight="1" thickTop="1" thickBot="1">
      <c r="A26" s="322" t="s">
        <v>95</v>
      </c>
      <c r="B26" s="304"/>
      <c r="C26" s="304"/>
      <c r="D26" s="305"/>
      <c r="E26" s="323">
        <f>B14+B25+G25</f>
        <v>4521</v>
      </c>
      <c r="F26" s="304"/>
      <c r="G26" s="304"/>
      <c r="H26" s="304"/>
      <c r="I26" s="305"/>
    </row>
    <row r="27" spans="1:9" ht="16.5" thickTop="1" thickBot="1">
      <c r="A27" s="56" t="str">
        <f>IF(B31&lt;0, "THE DAMAGE:","THE RESULTS:")</f>
        <v>THE RESULTS:</v>
      </c>
      <c r="B27" s="104" t="s">
        <v>2</v>
      </c>
      <c r="C27" s="104" t="s">
        <v>3</v>
      </c>
      <c r="G27" s="67"/>
      <c r="H27" s="67"/>
      <c r="I27" s="67"/>
    </row>
    <row r="28" spans="1:9" ht="16.5" thickTop="1" thickBot="1">
      <c r="A28" s="57" t="s">
        <v>17</v>
      </c>
      <c r="B28" s="58">
        <f>INCOME!H18</f>
        <v>6225</v>
      </c>
      <c r="C28" s="59">
        <f>B28*12</f>
        <v>74700</v>
      </c>
      <c r="D28" s="67"/>
      <c r="E28" s="67"/>
      <c r="G28" s="67"/>
      <c r="H28" s="67"/>
      <c r="I28" s="67"/>
    </row>
    <row r="29" spans="1:9" ht="16.5" thickTop="1" thickBot="1">
      <c r="A29" s="60" t="s">
        <v>96</v>
      </c>
      <c r="B29" s="59">
        <f>E26</f>
        <v>4521</v>
      </c>
      <c r="C29" s="221">
        <f>B29*12</f>
        <v>54252</v>
      </c>
      <c r="D29" s="223">
        <f>C29/C28</f>
        <v>0.72626506024096382</v>
      </c>
      <c r="E29" s="67"/>
      <c r="G29" s="67"/>
      <c r="H29" s="67"/>
      <c r="I29" s="67"/>
    </row>
    <row r="30" spans="1:9" ht="16.5" thickTop="1" thickBot="1">
      <c r="A30" s="61" t="s">
        <v>62</v>
      </c>
      <c r="B30" s="62">
        <f>'SAVE&amp;INVEST'!C11+'SAVE&amp;INVEST'!C23</f>
        <v>1700</v>
      </c>
      <c r="C30" s="222">
        <f>B30*12</f>
        <v>20400</v>
      </c>
      <c r="D30" s="223">
        <f>C30/C28</f>
        <v>0.27309236947791166</v>
      </c>
      <c r="E30" s="67"/>
      <c r="G30" s="67"/>
      <c r="H30" s="67"/>
      <c r="I30" s="67"/>
    </row>
    <row r="31" spans="1:9" thickTop="1" thickBot="1">
      <c r="A31" s="64" t="s">
        <v>63</v>
      </c>
      <c r="B31" s="65">
        <f>B28-B29-B30</f>
        <v>4</v>
      </c>
      <c r="C31" s="66"/>
    </row>
  </sheetData>
  <mergeCells count="7">
    <mergeCell ref="A1:A2"/>
    <mergeCell ref="D1:D2"/>
    <mergeCell ref="A26:D26"/>
    <mergeCell ref="E26:I26"/>
    <mergeCell ref="D25:F25"/>
    <mergeCell ref="H25:I25"/>
    <mergeCell ref="A15:A16"/>
  </mergeCells>
  <conditionalFormatting sqref="A27">
    <cfRule type="containsText" dxfId="3" priority="1" operator="containsText" text="THE DAMAGE:">
      <formula>NOT(ISERROR(SEARCH(("THE DAMAGE:"),(A27))))</formula>
    </cfRule>
  </conditionalFormatting>
  <conditionalFormatting sqref="A27">
    <cfRule type="containsText" dxfId="2" priority="2" operator="containsText" text="THE RESULTS">
      <formula>NOT(ISERROR(SEARCH(("THE RESULTS"),(A27))))</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8761D"/>
    <outlinePr summaryBelow="0" summaryRight="0"/>
    <pageSetUpPr fitToPage="1"/>
  </sheetPr>
  <dimension ref="A1:AB1001"/>
  <sheetViews>
    <sheetView workbookViewId="0">
      <selection activeCell="F27" sqref="F27"/>
    </sheetView>
  </sheetViews>
  <sheetFormatPr defaultColWidth="14.3984375" defaultRowHeight="15" customHeight="1"/>
  <cols>
    <col min="1" max="1" width="11" style="134" customWidth="1"/>
    <col min="2" max="2" width="19.59765625" style="134" customWidth="1"/>
    <col min="3" max="3" width="11" style="134" customWidth="1"/>
    <col min="4" max="6" width="12.59765625" style="134" customWidth="1"/>
    <col min="7" max="10" width="14.265625" style="134" customWidth="1"/>
    <col min="11" max="11" width="15.59765625" style="134" customWidth="1"/>
    <col min="12" max="28" width="14.265625" style="134" customWidth="1"/>
    <col min="29" max="16384" width="14.3984375" style="134"/>
  </cols>
  <sheetData>
    <row r="1" spans="1:28" ht="15.75" customHeight="1">
      <c r="A1" s="333" t="s">
        <v>134</v>
      </c>
      <c r="B1" s="334"/>
      <c r="C1" s="335"/>
      <c r="D1" s="4" t="s">
        <v>2</v>
      </c>
      <c r="E1" s="5" t="s">
        <v>29</v>
      </c>
      <c r="F1" s="6"/>
      <c r="G1" s="7"/>
      <c r="H1" s="7"/>
      <c r="I1" s="7"/>
      <c r="J1" s="8"/>
      <c r="K1" s="7"/>
      <c r="L1" s="7"/>
      <c r="M1" s="7"/>
      <c r="N1" s="7"/>
      <c r="O1" s="7"/>
      <c r="P1" s="7"/>
      <c r="Q1" s="7"/>
      <c r="R1" s="7"/>
      <c r="S1" s="7"/>
      <c r="T1" s="7"/>
      <c r="U1" s="7"/>
      <c r="V1" s="7"/>
      <c r="W1" s="7"/>
      <c r="X1" s="7"/>
      <c r="Y1" s="7"/>
      <c r="Z1" s="7"/>
      <c r="AA1" s="7"/>
      <c r="AB1" s="7"/>
    </row>
    <row r="2" spans="1:28" ht="15.75" customHeight="1">
      <c r="A2" s="336"/>
      <c r="B2" s="337"/>
      <c r="C2" s="338"/>
      <c r="D2" s="9">
        <f>0.1*INCOME!H18</f>
        <v>622.5</v>
      </c>
      <c r="E2" s="10">
        <f>D2*12</f>
        <v>7470</v>
      </c>
      <c r="F2" s="6"/>
      <c r="G2" s="7"/>
      <c r="H2" s="7"/>
      <c r="I2" s="7"/>
      <c r="J2" s="8"/>
      <c r="L2" s="44"/>
      <c r="M2" s="180"/>
      <c r="O2" s="7"/>
      <c r="P2" s="7"/>
      <c r="Q2" s="7"/>
      <c r="R2" s="7"/>
      <c r="S2" s="7"/>
      <c r="T2" s="7"/>
      <c r="U2" s="7"/>
      <c r="V2" s="7"/>
      <c r="W2" s="7"/>
      <c r="X2" s="7"/>
      <c r="Y2" s="7"/>
      <c r="Z2" s="7"/>
      <c r="AA2" s="7"/>
      <c r="AB2" s="7"/>
    </row>
    <row r="3" spans="1:28" ht="28.5">
      <c r="A3" s="11" t="s">
        <v>30</v>
      </c>
      <c r="B3" s="12" t="s">
        <v>31</v>
      </c>
      <c r="C3" s="12" t="s">
        <v>32</v>
      </c>
      <c r="D3" s="13" t="s">
        <v>33</v>
      </c>
      <c r="E3" s="94" t="s">
        <v>99</v>
      </c>
      <c r="F3" s="12" t="s">
        <v>34</v>
      </c>
      <c r="G3" s="14" t="s">
        <v>35</v>
      </c>
      <c r="H3" s="15" t="s">
        <v>36</v>
      </c>
      <c r="I3" s="7"/>
      <c r="J3" s="8"/>
      <c r="L3" s="44"/>
      <c r="M3" s="180"/>
      <c r="O3" s="7"/>
      <c r="P3" s="7"/>
      <c r="Q3" s="7"/>
      <c r="R3" s="7"/>
      <c r="S3" s="7"/>
      <c r="T3" s="7"/>
      <c r="U3" s="7"/>
      <c r="V3" s="7"/>
      <c r="W3" s="7"/>
      <c r="X3" s="7"/>
      <c r="Y3" s="7"/>
      <c r="Z3" s="7"/>
      <c r="AA3" s="7"/>
      <c r="AB3" s="7"/>
    </row>
    <row r="4" spans="1:28" ht="17.25" customHeight="1">
      <c r="A4" s="16">
        <v>1</v>
      </c>
      <c r="B4" s="181" t="s">
        <v>37</v>
      </c>
      <c r="C4" s="17">
        <v>200</v>
      </c>
      <c r="D4" s="18">
        <v>1000</v>
      </c>
      <c r="E4" s="19" t="s">
        <v>38</v>
      </c>
      <c r="F4" s="17">
        <v>5000</v>
      </c>
      <c r="G4" s="20">
        <f>(F4-D4)/C4</f>
        <v>20</v>
      </c>
      <c r="H4" s="21">
        <f t="shared" ref="H4:H10" si="0">G4/12</f>
        <v>1.6666666666666667</v>
      </c>
      <c r="I4" s="22"/>
      <c r="J4" s="23"/>
      <c r="L4" s="44"/>
      <c r="M4" s="180"/>
      <c r="O4" s="22"/>
      <c r="P4" s="22"/>
      <c r="Q4" s="22"/>
      <c r="R4" s="22"/>
      <c r="S4" s="22"/>
      <c r="T4" s="22"/>
      <c r="U4" s="22"/>
      <c r="V4" s="22"/>
      <c r="W4" s="22"/>
      <c r="X4" s="22"/>
      <c r="Y4" s="22"/>
      <c r="Z4" s="22"/>
      <c r="AA4" s="22"/>
      <c r="AB4" s="22"/>
    </row>
    <row r="5" spans="1:28" ht="17.25" customHeight="1">
      <c r="A5" s="24">
        <f t="shared" ref="A5:A10" si="1">A4+1</f>
        <v>2</v>
      </c>
      <c r="B5" s="182" t="s">
        <v>39</v>
      </c>
      <c r="C5" s="25">
        <v>200</v>
      </c>
      <c r="D5" s="25">
        <v>0</v>
      </c>
      <c r="E5" s="25" t="s">
        <v>38</v>
      </c>
      <c r="F5" s="25">
        <v>0</v>
      </c>
      <c r="G5" s="26">
        <f>(F5-D5)/C5</f>
        <v>0</v>
      </c>
      <c r="H5" s="27">
        <f t="shared" si="0"/>
        <v>0</v>
      </c>
      <c r="I5" s="22"/>
      <c r="J5" s="23"/>
      <c r="L5" s="44"/>
      <c r="M5" s="180"/>
      <c r="O5" s="22"/>
      <c r="P5" s="22"/>
      <c r="Q5" s="22"/>
      <c r="R5" s="22"/>
      <c r="S5" s="22"/>
      <c r="T5" s="22"/>
      <c r="U5" s="22"/>
      <c r="V5" s="22"/>
      <c r="W5" s="22"/>
      <c r="X5" s="22"/>
      <c r="Y5" s="22"/>
      <c r="Z5" s="22"/>
      <c r="AA5" s="22"/>
      <c r="AB5" s="22"/>
    </row>
    <row r="6" spans="1:28" ht="17.25" customHeight="1">
      <c r="A6" s="24">
        <f t="shared" si="1"/>
        <v>3</v>
      </c>
      <c r="B6" s="25" t="s">
        <v>40</v>
      </c>
      <c r="C6" s="25">
        <v>0</v>
      </c>
      <c r="D6" s="25">
        <v>0</v>
      </c>
      <c r="E6" s="25" t="s">
        <v>38</v>
      </c>
      <c r="F6" s="25">
        <v>5000</v>
      </c>
      <c r="G6" s="26" t="e">
        <f t="shared" ref="G6:G10" si="2">(F6-D6)/C6</f>
        <v>#DIV/0!</v>
      </c>
      <c r="H6" s="27" t="e">
        <f t="shared" si="0"/>
        <v>#DIV/0!</v>
      </c>
      <c r="I6" s="22"/>
      <c r="J6" s="23"/>
      <c r="L6" s="44"/>
      <c r="M6" s="180"/>
      <c r="O6" s="22"/>
      <c r="P6" s="22"/>
      <c r="Q6" s="22"/>
      <c r="R6" s="22"/>
      <c r="S6" s="22"/>
      <c r="T6" s="22"/>
      <c r="U6" s="22"/>
      <c r="V6" s="22"/>
      <c r="W6" s="22"/>
      <c r="X6" s="22"/>
      <c r="Y6" s="22"/>
      <c r="Z6" s="22"/>
      <c r="AA6" s="22"/>
      <c r="AB6" s="22"/>
    </row>
    <row r="7" spans="1:28" ht="17.25" customHeight="1">
      <c r="A7" s="24">
        <f t="shared" si="1"/>
        <v>4</v>
      </c>
      <c r="B7" s="25" t="s">
        <v>41</v>
      </c>
      <c r="C7" s="25">
        <v>100</v>
      </c>
      <c r="D7" s="25">
        <v>0</v>
      </c>
      <c r="E7" s="25" t="s">
        <v>38</v>
      </c>
      <c r="F7" s="25">
        <v>10000</v>
      </c>
      <c r="G7" s="28">
        <f t="shared" si="2"/>
        <v>100</v>
      </c>
      <c r="H7" s="27">
        <f t="shared" si="0"/>
        <v>8.3333333333333339</v>
      </c>
      <c r="I7" s="22"/>
      <c r="J7" s="29"/>
      <c r="L7" s="44"/>
      <c r="M7" s="180"/>
      <c r="O7" s="22"/>
      <c r="P7" s="22"/>
      <c r="Q7" s="22"/>
      <c r="R7" s="22"/>
      <c r="S7" s="22"/>
      <c r="T7" s="22"/>
      <c r="U7" s="22"/>
      <c r="V7" s="22"/>
      <c r="W7" s="22"/>
      <c r="X7" s="22"/>
      <c r="Y7" s="22"/>
      <c r="Z7" s="22"/>
      <c r="AA7" s="22"/>
      <c r="AB7" s="22"/>
    </row>
    <row r="8" spans="1:28" ht="17.25" customHeight="1">
      <c r="A8" s="24">
        <f t="shared" si="1"/>
        <v>5</v>
      </c>
      <c r="B8" s="25"/>
      <c r="C8" s="25">
        <v>0</v>
      </c>
      <c r="D8" s="25">
        <v>0</v>
      </c>
      <c r="E8" s="25" t="s">
        <v>38</v>
      </c>
      <c r="F8" s="25">
        <v>0</v>
      </c>
      <c r="G8" s="28" t="e">
        <f t="shared" si="2"/>
        <v>#DIV/0!</v>
      </c>
      <c r="H8" s="27" t="e">
        <f t="shared" si="0"/>
        <v>#DIV/0!</v>
      </c>
      <c r="I8" s="22"/>
      <c r="J8" s="30"/>
      <c r="L8" s="44"/>
      <c r="M8" s="180"/>
      <c r="O8" s="22"/>
      <c r="P8" s="22"/>
      <c r="Q8" s="22"/>
      <c r="R8" s="22"/>
      <c r="S8" s="22"/>
      <c r="T8" s="22"/>
      <c r="U8" s="22"/>
      <c r="V8" s="22"/>
      <c r="W8" s="22"/>
      <c r="X8" s="22"/>
      <c r="Y8" s="22"/>
      <c r="Z8" s="22"/>
      <c r="AA8" s="22"/>
      <c r="AB8" s="22"/>
    </row>
    <row r="9" spans="1:28" ht="17.25" customHeight="1">
      <c r="A9" s="24">
        <f t="shared" si="1"/>
        <v>6</v>
      </c>
      <c r="B9" s="31"/>
      <c r="C9" s="25">
        <v>0</v>
      </c>
      <c r="D9" s="25">
        <v>0</v>
      </c>
      <c r="E9" s="25" t="s">
        <v>38</v>
      </c>
      <c r="F9" s="25">
        <v>0</v>
      </c>
      <c r="G9" s="28" t="e">
        <f t="shared" si="2"/>
        <v>#DIV/0!</v>
      </c>
      <c r="H9" s="27" t="e">
        <f t="shared" si="0"/>
        <v>#DIV/0!</v>
      </c>
      <c r="I9" s="22"/>
      <c r="J9" s="29"/>
      <c r="O9" s="22"/>
      <c r="P9" s="22"/>
      <c r="Q9" s="22"/>
      <c r="R9" s="22"/>
      <c r="S9" s="22"/>
      <c r="T9" s="22"/>
      <c r="U9" s="22"/>
      <c r="V9" s="22"/>
      <c r="W9" s="22"/>
      <c r="X9" s="22"/>
      <c r="Y9" s="22"/>
      <c r="Z9" s="22"/>
      <c r="AA9" s="22"/>
      <c r="AB9" s="22"/>
    </row>
    <row r="10" spans="1:28" ht="17.25" customHeight="1">
      <c r="A10" s="32">
        <f t="shared" si="1"/>
        <v>7</v>
      </c>
      <c r="B10" s="33"/>
      <c r="C10" s="34">
        <v>0</v>
      </c>
      <c r="D10" s="34">
        <v>0</v>
      </c>
      <c r="E10" s="34" t="s">
        <v>38</v>
      </c>
      <c r="F10" s="34">
        <v>0</v>
      </c>
      <c r="G10" s="35" t="e">
        <f t="shared" si="2"/>
        <v>#DIV/0!</v>
      </c>
      <c r="H10" s="36" t="e">
        <f t="shared" si="0"/>
        <v>#DIV/0!</v>
      </c>
      <c r="I10" s="22"/>
      <c r="J10" s="37"/>
      <c r="O10" s="22"/>
      <c r="P10" s="22"/>
      <c r="Q10" s="22"/>
      <c r="R10" s="22"/>
      <c r="S10" s="22"/>
      <c r="T10" s="22"/>
      <c r="U10" s="22"/>
      <c r="V10" s="22"/>
      <c r="W10" s="22"/>
      <c r="X10" s="22"/>
      <c r="Y10" s="22"/>
      <c r="Z10" s="22"/>
      <c r="AA10" s="22"/>
      <c r="AB10" s="22"/>
    </row>
    <row r="11" spans="1:28" ht="14.25">
      <c r="A11" s="339" t="s">
        <v>130</v>
      </c>
      <c r="B11" s="340"/>
      <c r="C11" s="38">
        <f>SUM(C4:C10)</f>
        <v>500</v>
      </c>
      <c r="D11" s="39">
        <f>SUM(D4:D10)</f>
        <v>1000</v>
      </c>
      <c r="E11" s="40" t="s">
        <v>42</v>
      </c>
      <c r="F11" s="41">
        <f>SUM(F4:F10)</f>
        <v>20000</v>
      </c>
      <c r="G11" s="42"/>
      <c r="H11" s="43"/>
      <c r="I11" s="22"/>
      <c r="J11" s="23"/>
      <c r="K11" s="44"/>
      <c r="L11" s="22"/>
      <c r="M11" s="22"/>
      <c r="N11" s="22"/>
      <c r="O11" s="22"/>
      <c r="P11" s="22"/>
      <c r="Q11" s="22"/>
      <c r="R11" s="22"/>
      <c r="S11" s="22"/>
      <c r="T11" s="22"/>
      <c r="U11" s="22"/>
      <c r="V11" s="22"/>
      <c r="W11" s="22"/>
      <c r="X11" s="22"/>
      <c r="Y11" s="22"/>
      <c r="Z11" s="22"/>
      <c r="AA11" s="22"/>
      <c r="AB11" s="22"/>
    </row>
    <row r="12" spans="1:28" thickTop="1" thickBot="1">
      <c r="A12" s="45"/>
      <c r="B12" s="46"/>
      <c r="C12" s="46"/>
      <c r="D12" s="46"/>
      <c r="E12" s="22"/>
      <c r="F12" s="46"/>
      <c r="G12" s="22"/>
      <c r="H12" s="22"/>
      <c r="I12" s="22"/>
      <c r="J12" s="23"/>
      <c r="K12" s="44"/>
      <c r="L12" s="22"/>
      <c r="M12" s="22"/>
      <c r="N12" s="22"/>
      <c r="O12" s="22"/>
      <c r="P12" s="22"/>
      <c r="Q12" s="22"/>
      <c r="R12" s="22"/>
      <c r="S12" s="22"/>
      <c r="T12" s="22"/>
      <c r="U12" s="22"/>
      <c r="V12" s="22"/>
      <c r="W12" s="22"/>
      <c r="X12" s="22"/>
      <c r="Y12" s="22"/>
      <c r="Z12" s="22"/>
      <c r="AA12" s="22"/>
      <c r="AB12" s="22"/>
    </row>
    <row r="13" spans="1:28" ht="15.75" customHeight="1" thickTop="1">
      <c r="A13" s="333" t="s">
        <v>133</v>
      </c>
      <c r="B13" s="334"/>
      <c r="C13" s="335"/>
      <c r="D13" s="185" t="s">
        <v>131</v>
      </c>
      <c r="E13" s="186" t="s">
        <v>132</v>
      </c>
      <c r="F13" s="46"/>
      <c r="G13" s="22"/>
      <c r="H13" s="22"/>
      <c r="I13" s="22"/>
      <c r="J13" s="37"/>
      <c r="K13" s="22"/>
      <c r="L13" s="22"/>
      <c r="M13" s="22"/>
      <c r="N13" s="22"/>
      <c r="O13" s="22"/>
      <c r="P13" s="22"/>
      <c r="Q13" s="22"/>
      <c r="R13" s="22"/>
      <c r="S13" s="22"/>
      <c r="T13" s="22"/>
      <c r="U13" s="22"/>
      <c r="V13" s="22"/>
      <c r="W13" s="22"/>
      <c r="X13" s="22"/>
      <c r="Y13" s="22"/>
      <c r="Z13" s="22"/>
      <c r="AA13" s="22"/>
      <c r="AB13" s="22"/>
    </row>
    <row r="14" spans="1:28" ht="15.75" customHeight="1" thickBot="1">
      <c r="A14" s="336"/>
      <c r="B14" s="337"/>
      <c r="C14" s="338"/>
      <c r="D14" s="9">
        <f>0.15*INCOME!H18</f>
        <v>933.75</v>
      </c>
      <c r="E14" s="10">
        <f>0.4*INCOME!H18</f>
        <v>2490</v>
      </c>
      <c r="F14" s="46"/>
      <c r="G14" s="22"/>
      <c r="H14" s="22"/>
      <c r="I14" s="22"/>
      <c r="J14" s="37"/>
      <c r="K14" s="22"/>
      <c r="L14" s="22"/>
      <c r="M14" s="22"/>
      <c r="N14" s="22"/>
      <c r="O14" s="22"/>
      <c r="P14" s="22"/>
      <c r="Q14" s="22"/>
      <c r="R14" s="22"/>
      <c r="S14" s="22"/>
      <c r="T14" s="22"/>
      <c r="U14" s="22"/>
      <c r="V14" s="22"/>
      <c r="W14" s="22"/>
      <c r="X14" s="22"/>
      <c r="Y14" s="22"/>
      <c r="Z14" s="22"/>
      <c r="AA14" s="22"/>
      <c r="AB14" s="22"/>
    </row>
    <row r="15" spans="1:28" ht="28.5">
      <c r="A15" s="11" t="s">
        <v>30</v>
      </c>
      <c r="B15" s="12" t="s">
        <v>31</v>
      </c>
      <c r="C15" s="12" t="s">
        <v>32</v>
      </c>
      <c r="D15" s="13" t="s">
        <v>33</v>
      </c>
      <c r="E15" s="341" t="s">
        <v>99</v>
      </c>
      <c r="F15" s="342"/>
      <c r="G15" s="7"/>
      <c r="H15" s="7"/>
      <c r="I15" s="22"/>
      <c r="J15" s="37"/>
      <c r="K15" s="22"/>
      <c r="L15" s="22"/>
      <c r="M15" s="22"/>
      <c r="N15" s="22"/>
      <c r="O15" s="22"/>
      <c r="P15" s="22"/>
      <c r="Q15" s="22"/>
      <c r="R15" s="22"/>
      <c r="S15" s="22"/>
      <c r="T15" s="22"/>
      <c r="U15" s="22"/>
      <c r="V15" s="22"/>
      <c r="W15" s="22"/>
      <c r="X15" s="22"/>
      <c r="Y15" s="22"/>
      <c r="Z15" s="22"/>
      <c r="AA15" s="22"/>
      <c r="AB15" s="22"/>
    </row>
    <row r="16" spans="1:28" ht="14.65" thickTop="1">
      <c r="A16" s="16">
        <v>1</v>
      </c>
      <c r="B16" s="183" t="s">
        <v>115</v>
      </c>
      <c r="C16" s="17">
        <v>500</v>
      </c>
      <c r="D16" s="18">
        <v>100</v>
      </c>
      <c r="E16" s="343" t="s">
        <v>114</v>
      </c>
      <c r="F16" s="344"/>
      <c r="G16" s="22"/>
      <c r="H16" s="47"/>
      <c r="I16" s="22"/>
      <c r="J16" s="48"/>
      <c r="K16" s="22"/>
      <c r="L16" s="22"/>
      <c r="M16" s="22"/>
      <c r="N16" s="22"/>
      <c r="O16" s="22"/>
      <c r="P16" s="46"/>
      <c r="Q16" s="22"/>
      <c r="R16" s="22"/>
      <c r="S16" s="22"/>
      <c r="T16" s="22"/>
      <c r="U16" s="22"/>
      <c r="V16" s="22"/>
      <c r="W16" s="22"/>
      <c r="X16" s="22"/>
      <c r="Y16" s="22"/>
      <c r="Z16" s="22"/>
      <c r="AA16" s="22"/>
      <c r="AB16" s="22"/>
    </row>
    <row r="17" spans="1:28" ht="14.25">
      <c r="A17" s="24">
        <f t="shared" ref="A17:A22" si="3">A16+1</f>
        <v>2</v>
      </c>
      <c r="B17" s="184" t="s">
        <v>112</v>
      </c>
      <c r="C17" s="25">
        <v>500</v>
      </c>
      <c r="D17" s="25">
        <v>100</v>
      </c>
      <c r="E17" s="330" t="s">
        <v>113</v>
      </c>
      <c r="F17" s="331"/>
      <c r="G17" s="49"/>
      <c r="H17" s="47"/>
      <c r="I17" s="22"/>
      <c r="J17" s="48"/>
      <c r="K17" s="22"/>
      <c r="L17" s="22"/>
      <c r="M17" s="22"/>
      <c r="N17" s="22"/>
      <c r="O17" s="22"/>
      <c r="P17" s="47"/>
      <c r="Q17" s="22"/>
      <c r="R17" s="47"/>
      <c r="S17" s="22"/>
      <c r="T17" s="22"/>
      <c r="U17" s="22"/>
      <c r="V17" s="22"/>
      <c r="W17" s="22"/>
      <c r="X17" s="22"/>
      <c r="Y17" s="22"/>
      <c r="Z17" s="22"/>
      <c r="AA17" s="22"/>
      <c r="AB17" s="22"/>
    </row>
    <row r="18" spans="1:28" ht="14.25">
      <c r="A18" s="24">
        <f t="shared" si="3"/>
        <v>3</v>
      </c>
      <c r="B18" s="101" t="s">
        <v>117</v>
      </c>
      <c r="C18" s="25">
        <v>0</v>
      </c>
      <c r="D18" s="25">
        <v>0</v>
      </c>
      <c r="E18" s="332" t="s">
        <v>117</v>
      </c>
      <c r="F18" s="331"/>
      <c r="G18" s="49"/>
      <c r="H18" s="47"/>
      <c r="I18" s="22"/>
      <c r="J18" s="48"/>
      <c r="K18" s="22"/>
      <c r="L18" s="22"/>
      <c r="M18" s="22"/>
      <c r="N18" s="22"/>
      <c r="O18" s="22"/>
      <c r="P18" s="22"/>
      <c r="Q18" s="22"/>
      <c r="R18" s="22"/>
      <c r="S18" s="22"/>
      <c r="T18" s="22"/>
      <c r="U18" s="22"/>
      <c r="V18" s="22"/>
      <c r="W18" s="22"/>
      <c r="X18" s="22"/>
      <c r="Y18" s="22"/>
      <c r="Z18" s="22"/>
      <c r="AA18" s="22"/>
      <c r="AB18" s="22"/>
    </row>
    <row r="19" spans="1:28" ht="14.25">
      <c r="A19" s="24">
        <f t="shared" si="3"/>
        <v>4</v>
      </c>
      <c r="B19" s="25" t="s">
        <v>118</v>
      </c>
      <c r="C19" s="25">
        <v>0</v>
      </c>
      <c r="D19" s="25">
        <v>0</v>
      </c>
      <c r="E19" s="332" t="s">
        <v>118</v>
      </c>
      <c r="F19" s="331"/>
      <c r="G19" s="22"/>
      <c r="H19" s="22"/>
      <c r="I19" s="22"/>
      <c r="J19" s="50"/>
      <c r="K19" s="22"/>
      <c r="L19" s="22"/>
      <c r="M19" s="22"/>
      <c r="N19" s="22"/>
      <c r="O19" s="22"/>
      <c r="P19" s="22"/>
      <c r="Q19" s="22"/>
      <c r="R19" s="22"/>
      <c r="S19" s="22"/>
      <c r="T19" s="22"/>
      <c r="U19" s="22"/>
      <c r="V19" s="22"/>
      <c r="W19" s="22"/>
      <c r="X19" s="22"/>
      <c r="Y19" s="22"/>
      <c r="Z19" s="22"/>
      <c r="AA19" s="22"/>
      <c r="AB19" s="22"/>
    </row>
    <row r="20" spans="1:28" ht="14.25">
      <c r="A20" s="24">
        <f t="shared" si="3"/>
        <v>5</v>
      </c>
      <c r="B20" s="25" t="s">
        <v>116</v>
      </c>
      <c r="C20" s="25">
        <v>200</v>
      </c>
      <c r="D20" s="25">
        <v>100</v>
      </c>
      <c r="E20" s="332" t="s">
        <v>116</v>
      </c>
      <c r="F20" s="331"/>
      <c r="G20" s="22"/>
      <c r="H20" s="47"/>
      <c r="I20" s="22"/>
      <c r="J20" s="48"/>
      <c r="K20" s="22"/>
      <c r="L20" s="22"/>
      <c r="M20" s="22"/>
      <c r="N20" s="22"/>
      <c r="O20" s="22"/>
      <c r="P20" s="22"/>
      <c r="Q20" s="22"/>
      <c r="R20" s="22"/>
      <c r="S20" s="22"/>
      <c r="T20" s="22"/>
      <c r="U20" s="22"/>
      <c r="V20" s="22"/>
      <c r="W20" s="22"/>
      <c r="X20" s="22"/>
      <c r="Y20" s="22"/>
      <c r="Z20" s="22"/>
      <c r="AA20" s="22"/>
      <c r="AB20" s="22"/>
    </row>
    <row r="21" spans="1:28" ht="14.25">
      <c r="A21" s="24">
        <f t="shared" si="3"/>
        <v>6</v>
      </c>
      <c r="B21" s="51" t="s">
        <v>120</v>
      </c>
      <c r="C21" s="25">
        <v>0</v>
      </c>
      <c r="D21" s="25">
        <v>0</v>
      </c>
      <c r="E21" s="332" t="s">
        <v>120</v>
      </c>
      <c r="F21" s="331"/>
      <c r="G21" s="22"/>
      <c r="H21" s="22"/>
      <c r="I21" s="22"/>
      <c r="J21" s="37"/>
      <c r="K21" s="22"/>
      <c r="L21" s="22"/>
      <c r="M21" s="22"/>
      <c r="N21" s="22"/>
      <c r="O21" s="22"/>
      <c r="P21" s="46"/>
      <c r="Q21" s="22"/>
      <c r="R21" s="22"/>
      <c r="S21" s="22"/>
      <c r="T21" s="22"/>
      <c r="U21" s="22"/>
      <c r="V21" s="22"/>
      <c r="W21" s="22"/>
      <c r="X21" s="22"/>
      <c r="Y21" s="22"/>
      <c r="Z21" s="22"/>
      <c r="AA21" s="22"/>
      <c r="AB21" s="22"/>
    </row>
    <row r="22" spans="1:28" ht="14.25">
      <c r="A22" s="32">
        <f t="shared" si="3"/>
        <v>7</v>
      </c>
      <c r="B22" s="34" t="s">
        <v>119</v>
      </c>
      <c r="C22" s="34">
        <v>0</v>
      </c>
      <c r="D22" s="34">
        <v>0</v>
      </c>
      <c r="E22" s="345" t="s">
        <v>119</v>
      </c>
      <c r="F22" s="346"/>
      <c r="G22" s="22"/>
      <c r="H22" s="47"/>
      <c r="I22" s="22"/>
      <c r="J22" s="37"/>
      <c r="K22" s="22"/>
      <c r="L22" s="22"/>
      <c r="M22" s="22"/>
      <c r="N22" s="22"/>
      <c r="O22" s="22"/>
      <c r="P22" s="47"/>
      <c r="Q22" s="22"/>
      <c r="R22" s="47"/>
      <c r="S22" s="22"/>
      <c r="T22" s="22"/>
      <c r="U22" s="22"/>
      <c r="V22" s="22"/>
      <c r="W22" s="22"/>
      <c r="X22" s="22"/>
      <c r="Y22" s="22"/>
      <c r="Z22" s="22"/>
      <c r="AA22" s="22"/>
      <c r="AB22" s="22"/>
    </row>
    <row r="23" spans="1:28" ht="14.25">
      <c r="A23" s="347" t="s">
        <v>130</v>
      </c>
      <c r="B23" s="348"/>
      <c r="C23" s="41">
        <f>SUM(C16:C22)</f>
        <v>1200</v>
      </c>
      <c r="D23" s="41">
        <f>SUM(D16:D22)</f>
        <v>300</v>
      </c>
      <c r="E23" s="52"/>
      <c r="F23" s="46"/>
      <c r="G23" s="22"/>
      <c r="H23" s="22"/>
      <c r="I23" s="22"/>
      <c r="J23" s="37"/>
      <c r="K23" s="22"/>
      <c r="L23" s="22"/>
      <c r="M23" s="22"/>
      <c r="N23" s="22"/>
      <c r="O23" s="22"/>
      <c r="P23" s="22"/>
      <c r="Q23" s="22"/>
      <c r="R23" s="22"/>
      <c r="S23" s="22"/>
      <c r="T23" s="22"/>
      <c r="U23" s="22"/>
      <c r="V23" s="22"/>
      <c r="W23" s="22"/>
      <c r="X23" s="22"/>
      <c r="Y23" s="22"/>
      <c r="Z23" s="22"/>
      <c r="AA23" s="22"/>
      <c r="AB23" s="22"/>
    </row>
    <row r="24" spans="1:28" thickTop="1" thickBot="1">
      <c r="A24" s="45"/>
      <c r="B24" s="46"/>
      <c r="C24" s="46"/>
      <c r="D24" s="46"/>
      <c r="E24" s="22"/>
      <c r="F24" s="22"/>
      <c r="G24" s="22"/>
      <c r="H24" s="22"/>
      <c r="I24" s="22"/>
      <c r="J24" s="37"/>
      <c r="K24" s="22"/>
      <c r="L24" s="22"/>
      <c r="M24" s="22"/>
      <c r="N24" s="22"/>
      <c r="O24" s="22"/>
      <c r="P24" s="22"/>
      <c r="Q24" s="22"/>
      <c r="R24" s="22"/>
      <c r="S24" s="22"/>
      <c r="T24" s="22"/>
      <c r="U24" s="22"/>
      <c r="V24" s="22"/>
      <c r="W24" s="22"/>
      <c r="X24" s="22"/>
      <c r="Y24" s="22"/>
      <c r="Z24" s="22"/>
      <c r="AA24" s="22"/>
      <c r="AB24" s="22"/>
    </row>
    <row r="25" spans="1:28" ht="16.5" thickTop="1" thickBot="1">
      <c r="A25" s="45"/>
      <c r="B25" s="187" t="str">
        <f>IF(C29&lt;0, "THE DAMAGE:","THE RESULTS:")</f>
        <v>THE RESULTS:</v>
      </c>
      <c r="C25" s="104" t="s">
        <v>2</v>
      </c>
      <c r="D25" s="104" t="s">
        <v>3</v>
      </c>
      <c r="E25" s="47"/>
      <c r="F25" s="22"/>
      <c r="G25" s="22"/>
      <c r="H25" s="53"/>
      <c r="I25" s="22"/>
      <c r="J25" s="37"/>
      <c r="K25" s="22"/>
      <c r="L25" s="22"/>
      <c r="M25" s="22"/>
      <c r="N25" s="22"/>
      <c r="O25" s="22"/>
      <c r="P25" s="22"/>
      <c r="Q25" s="22"/>
      <c r="R25" s="22"/>
      <c r="S25" s="22"/>
      <c r="T25" s="22"/>
      <c r="U25" s="22"/>
      <c r="V25" s="22"/>
      <c r="W25" s="22"/>
      <c r="X25" s="22"/>
      <c r="Y25" s="22"/>
      <c r="Z25" s="22"/>
      <c r="AA25" s="22"/>
      <c r="AB25" s="22"/>
    </row>
    <row r="26" spans="1:28" ht="16.5" thickTop="1" thickBot="1">
      <c r="A26" s="45"/>
      <c r="B26" s="57" t="s">
        <v>17</v>
      </c>
      <c r="C26" s="58">
        <f>INCOME!H18</f>
        <v>6225</v>
      </c>
      <c r="D26" s="59">
        <f>C26*12</f>
        <v>74700</v>
      </c>
      <c r="E26" s="22"/>
      <c r="F26" s="54"/>
      <c r="G26" s="22"/>
      <c r="H26" s="46"/>
      <c r="I26" s="22"/>
      <c r="J26" s="37"/>
      <c r="K26" s="22"/>
      <c r="L26" s="22"/>
      <c r="M26" s="22"/>
      <c r="N26" s="22"/>
      <c r="O26" s="22"/>
      <c r="P26" s="22"/>
      <c r="Q26" s="22"/>
      <c r="R26" s="22"/>
      <c r="S26" s="22"/>
      <c r="T26" s="22"/>
      <c r="U26" s="22"/>
      <c r="V26" s="22"/>
      <c r="W26" s="22"/>
      <c r="X26" s="22"/>
      <c r="Y26" s="22"/>
      <c r="Z26" s="22"/>
      <c r="AA26" s="22"/>
      <c r="AB26" s="22"/>
    </row>
    <row r="27" spans="1:28" ht="16.5" thickTop="1" thickBot="1">
      <c r="A27" s="45"/>
      <c r="B27" s="60" t="s">
        <v>96</v>
      </c>
      <c r="C27" s="59">
        <f>EXPENSES!E26</f>
        <v>4521</v>
      </c>
      <c r="D27" s="59">
        <f>C27*12</f>
        <v>54252</v>
      </c>
      <c r="E27" s="223">
        <f>D27/D26</f>
        <v>0.72626506024096382</v>
      </c>
      <c r="F27" s="22"/>
      <c r="G27" s="22"/>
      <c r="H27" s="47"/>
      <c r="I27" s="22"/>
      <c r="J27" s="37"/>
      <c r="K27" s="22"/>
      <c r="L27" s="22"/>
      <c r="M27" s="22"/>
      <c r="N27" s="22"/>
      <c r="O27" s="22"/>
      <c r="P27" s="22"/>
      <c r="Q27" s="22"/>
      <c r="R27" s="22"/>
      <c r="S27" s="22"/>
      <c r="T27" s="22"/>
      <c r="U27" s="22"/>
      <c r="V27" s="22"/>
      <c r="W27" s="22"/>
      <c r="X27" s="22"/>
      <c r="Y27" s="22"/>
      <c r="Z27" s="22"/>
      <c r="AA27" s="22"/>
      <c r="AB27" s="22"/>
    </row>
    <row r="28" spans="1:28" ht="16.5" thickTop="1" thickBot="1">
      <c r="A28" s="45"/>
      <c r="B28" s="61" t="s">
        <v>62</v>
      </c>
      <c r="C28" s="62">
        <f>C11+C23</f>
        <v>1700</v>
      </c>
      <c r="D28" s="63">
        <f>C28*12</f>
        <v>20400</v>
      </c>
      <c r="E28" s="223">
        <f>D28/D26</f>
        <v>0.27309236947791166</v>
      </c>
      <c r="F28" s="22"/>
      <c r="G28" s="22"/>
      <c r="H28" s="22"/>
      <c r="I28" s="22"/>
      <c r="J28" s="37"/>
      <c r="K28" s="22"/>
      <c r="L28" s="22"/>
      <c r="M28" s="22"/>
      <c r="N28" s="22"/>
      <c r="O28" s="22"/>
      <c r="P28" s="22"/>
      <c r="Q28" s="22"/>
      <c r="R28" s="22"/>
      <c r="S28" s="22"/>
      <c r="T28" s="22"/>
      <c r="U28" s="22"/>
      <c r="V28" s="22"/>
      <c r="W28" s="22"/>
      <c r="X28" s="22"/>
      <c r="Y28" s="22"/>
      <c r="Z28" s="22"/>
      <c r="AA28" s="22"/>
      <c r="AB28" s="22"/>
    </row>
    <row r="29" spans="1:28" thickTop="1" thickBot="1">
      <c r="A29" s="45"/>
      <c r="B29" s="64" t="s">
        <v>63</v>
      </c>
      <c r="C29" s="65">
        <f>C26-C27-C28</f>
        <v>4</v>
      </c>
      <c r="D29" s="66"/>
      <c r="E29" s="54"/>
      <c r="F29" s="22"/>
      <c r="G29" s="22"/>
      <c r="H29" s="22"/>
      <c r="I29" s="22"/>
      <c r="J29" s="37"/>
      <c r="K29" s="22"/>
      <c r="L29" s="22"/>
      <c r="M29" s="22"/>
      <c r="N29" s="22"/>
      <c r="O29" s="22"/>
      <c r="P29" s="22"/>
      <c r="Q29" s="22"/>
      <c r="R29" s="22"/>
      <c r="S29" s="22"/>
      <c r="T29" s="22"/>
      <c r="U29" s="22"/>
      <c r="V29" s="22"/>
      <c r="W29" s="22"/>
      <c r="X29" s="22"/>
      <c r="Y29" s="22"/>
      <c r="Z29" s="22"/>
      <c r="AA29" s="22"/>
      <c r="AB29" s="22"/>
    </row>
    <row r="30" spans="1:28" ht="14.65" thickTop="1">
      <c r="A30" s="45"/>
      <c r="B30" s="46"/>
      <c r="C30" s="46"/>
      <c r="D30" s="46"/>
      <c r="E30" s="54"/>
      <c r="F30" s="54"/>
      <c r="G30" s="22"/>
      <c r="H30" s="22"/>
      <c r="I30" s="22"/>
      <c r="J30" s="37"/>
      <c r="K30" s="22"/>
      <c r="L30" s="22"/>
      <c r="M30" s="22"/>
      <c r="N30" s="22"/>
      <c r="O30" s="22"/>
      <c r="P30" s="22"/>
      <c r="Q30" s="22"/>
      <c r="R30" s="22"/>
      <c r="S30" s="22"/>
      <c r="T30" s="22"/>
      <c r="U30" s="22"/>
      <c r="V30" s="22"/>
      <c r="W30" s="22"/>
      <c r="X30" s="22"/>
      <c r="Y30" s="22"/>
      <c r="Z30" s="22"/>
      <c r="AA30" s="22"/>
      <c r="AB30" s="22"/>
    </row>
    <row r="31" spans="1:28" ht="14.25">
      <c r="A31" s="45"/>
      <c r="B31" s="46"/>
      <c r="C31" s="46"/>
      <c r="D31" s="46"/>
      <c r="E31" s="22"/>
      <c r="F31" s="22"/>
      <c r="G31" s="22"/>
      <c r="H31" s="22"/>
      <c r="I31" s="22"/>
      <c r="J31" s="37"/>
      <c r="K31" s="22"/>
      <c r="L31" s="22"/>
      <c r="M31" s="22"/>
      <c r="N31" s="22"/>
      <c r="O31" s="22"/>
      <c r="P31" s="22"/>
      <c r="Q31" s="22"/>
      <c r="R31" s="22"/>
      <c r="S31" s="22"/>
      <c r="T31" s="22"/>
      <c r="U31" s="22"/>
      <c r="V31" s="22"/>
      <c r="W31" s="22"/>
      <c r="X31" s="22"/>
      <c r="Y31" s="22"/>
      <c r="Z31" s="22"/>
      <c r="AA31" s="22"/>
      <c r="AB31" s="22"/>
    </row>
    <row r="32" spans="1:28" ht="14.25">
      <c r="A32" s="45"/>
      <c r="B32" s="46"/>
      <c r="C32" s="46"/>
      <c r="D32" s="46"/>
      <c r="E32" s="55"/>
      <c r="F32" s="22"/>
      <c r="G32" s="22"/>
      <c r="H32" s="22"/>
      <c r="I32" s="22"/>
      <c r="J32" s="37"/>
      <c r="K32" s="22"/>
      <c r="L32" s="22"/>
      <c r="M32" s="22"/>
      <c r="N32" s="22"/>
      <c r="O32" s="22"/>
      <c r="P32" s="22"/>
      <c r="Q32" s="22"/>
      <c r="R32" s="22"/>
      <c r="S32" s="22"/>
      <c r="T32" s="22"/>
      <c r="U32" s="22"/>
      <c r="V32" s="22"/>
      <c r="W32" s="22"/>
      <c r="X32" s="22"/>
      <c r="Y32" s="22"/>
      <c r="Z32" s="22"/>
      <c r="AA32" s="22"/>
      <c r="AB32" s="22"/>
    </row>
    <row r="33" spans="1:28" ht="14.25">
      <c r="A33" s="45"/>
      <c r="B33" s="46"/>
      <c r="C33" s="46"/>
      <c r="D33" s="46"/>
      <c r="E33" s="22"/>
      <c r="F33" s="22"/>
      <c r="G33" s="22"/>
      <c r="H33" s="22"/>
      <c r="I33" s="22"/>
      <c r="J33" s="37"/>
      <c r="K33" s="22"/>
      <c r="L33" s="22"/>
      <c r="M33" s="22"/>
      <c r="N33" s="22"/>
      <c r="O33" s="22"/>
      <c r="P33" s="22"/>
      <c r="Q33" s="22"/>
      <c r="R33" s="22"/>
      <c r="S33" s="22"/>
      <c r="T33" s="22"/>
      <c r="U33" s="22"/>
      <c r="V33" s="22"/>
      <c r="W33" s="22"/>
      <c r="X33" s="22"/>
      <c r="Y33" s="22"/>
      <c r="Z33" s="22"/>
      <c r="AA33" s="22"/>
      <c r="AB33" s="22"/>
    </row>
    <row r="34" spans="1:28" ht="14.25">
      <c r="A34" s="45"/>
      <c r="B34" s="46"/>
      <c r="C34" s="46"/>
      <c r="D34" s="46"/>
      <c r="E34" s="55"/>
      <c r="F34" s="22"/>
      <c r="G34" s="22"/>
      <c r="H34" s="22"/>
      <c r="I34" s="22"/>
      <c r="J34" s="37"/>
      <c r="K34" s="22"/>
      <c r="L34" s="22"/>
      <c r="M34" s="22"/>
      <c r="N34" s="22"/>
      <c r="O34" s="22"/>
      <c r="P34" s="22"/>
      <c r="Q34" s="22"/>
      <c r="R34" s="22"/>
      <c r="S34" s="22"/>
      <c r="T34" s="22"/>
      <c r="U34" s="22"/>
      <c r="V34" s="22"/>
      <c r="W34" s="22"/>
      <c r="X34" s="22"/>
      <c r="Y34" s="22"/>
      <c r="Z34" s="22"/>
      <c r="AA34" s="22"/>
      <c r="AB34" s="22"/>
    </row>
    <row r="35" spans="1:28" ht="14.25">
      <c r="A35" s="45"/>
      <c r="B35" s="46"/>
      <c r="C35" s="46"/>
      <c r="D35" s="46"/>
      <c r="E35" s="22"/>
      <c r="F35" s="22"/>
      <c r="G35" s="22"/>
      <c r="H35" s="22"/>
      <c r="I35" s="22"/>
      <c r="J35" s="37"/>
      <c r="K35" s="22"/>
      <c r="L35" s="22"/>
      <c r="M35" s="22"/>
      <c r="N35" s="22"/>
      <c r="O35" s="22"/>
      <c r="P35" s="22"/>
      <c r="Q35" s="22"/>
      <c r="R35" s="22"/>
      <c r="S35" s="22"/>
      <c r="T35" s="22"/>
      <c r="U35" s="22"/>
      <c r="V35" s="22"/>
      <c r="W35" s="22"/>
      <c r="X35" s="22"/>
      <c r="Y35" s="22"/>
      <c r="Z35" s="22"/>
      <c r="AA35" s="22"/>
      <c r="AB35" s="22"/>
    </row>
    <row r="36" spans="1:28" ht="14.25">
      <c r="A36" s="45"/>
      <c r="B36" s="46"/>
      <c r="C36" s="46"/>
      <c r="D36" s="46"/>
      <c r="E36" s="22"/>
      <c r="F36" s="22"/>
      <c r="G36" s="22"/>
      <c r="H36" s="22"/>
      <c r="I36" s="22"/>
      <c r="J36" s="37"/>
      <c r="K36" s="22"/>
      <c r="L36" s="22"/>
      <c r="M36" s="22"/>
      <c r="N36" s="22"/>
      <c r="O36" s="22"/>
      <c r="P36" s="22"/>
      <c r="Q36" s="22"/>
      <c r="R36" s="22"/>
      <c r="S36" s="22"/>
      <c r="T36" s="22"/>
      <c r="U36" s="22"/>
      <c r="V36" s="22"/>
      <c r="W36" s="22"/>
      <c r="X36" s="22"/>
      <c r="Y36" s="22"/>
      <c r="Z36" s="22"/>
      <c r="AA36" s="22"/>
      <c r="AB36" s="22"/>
    </row>
    <row r="37" spans="1:28" ht="14.25">
      <c r="A37" s="45"/>
      <c r="B37" s="46"/>
      <c r="C37" s="46"/>
      <c r="D37" s="46"/>
      <c r="E37" s="55"/>
      <c r="F37" s="22"/>
      <c r="G37" s="22"/>
      <c r="H37" s="22"/>
      <c r="I37" s="22"/>
      <c r="J37" s="37"/>
      <c r="K37" s="22"/>
      <c r="L37" s="22"/>
      <c r="M37" s="22"/>
      <c r="N37" s="22"/>
      <c r="O37" s="22"/>
      <c r="P37" s="22"/>
      <c r="Q37" s="22"/>
      <c r="R37" s="22"/>
      <c r="S37" s="22"/>
      <c r="T37" s="22"/>
      <c r="U37" s="22"/>
      <c r="V37" s="22"/>
      <c r="W37" s="22"/>
      <c r="X37" s="22"/>
      <c r="Y37" s="22"/>
      <c r="Z37" s="22"/>
      <c r="AA37" s="22"/>
      <c r="AB37" s="22"/>
    </row>
    <row r="38" spans="1:28" ht="14.25">
      <c r="A38" s="45"/>
      <c r="B38" s="46"/>
      <c r="C38" s="46"/>
      <c r="D38" s="46"/>
      <c r="E38" s="55"/>
      <c r="F38" s="22"/>
      <c r="G38" s="22"/>
      <c r="H38" s="22"/>
      <c r="I38" s="22"/>
      <c r="J38" s="37"/>
      <c r="K38" s="22"/>
      <c r="L38" s="22"/>
      <c r="M38" s="22"/>
      <c r="N38" s="22"/>
      <c r="O38" s="22"/>
      <c r="P38" s="22"/>
      <c r="Q38" s="22"/>
      <c r="R38" s="22"/>
      <c r="S38" s="22"/>
      <c r="T38" s="22"/>
      <c r="U38" s="22"/>
      <c r="V38" s="22"/>
      <c r="W38" s="22"/>
      <c r="X38" s="22"/>
      <c r="Y38" s="22"/>
      <c r="Z38" s="22"/>
      <c r="AA38" s="22"/>
      <c r="AB38" s="22"/>
    </row>
    <row r="39" spans="1:28" ht="14.25">
      <c r="A39" s="45"/>
      <c r="B39" s="46"/>
      <c r="C39" s="46"/>
      <c r="D39" s="46"/>
      <c r="E39" s="55"/>
      <c r="F39" s="22"/>
      <c r="G39" s="22"/>
      <c r="H39" s="22"/>
      <c r="I39" s="22"/>
      <c r="J39" s="37"/>
      <c r="K39" s="22"/>
      <c r="L39" s="22"/>
      <c r="M39" s="22"/>
      <c r="N39" s="22"/>
      <c r="O39" s="22"/>
      <c r="P39" s="22"/>
      <c r="Q39" s="22"/>
      <c r="R39" s="22"/>
      <c r="S39" s="22"/>
      <c r="T39" s="22"/>
      <c r="U39" s="22"/>
      <c r="V39" s="22"/>
      <c r="W39" s="22"/>
      <c r="X39" s="22"/>
      <c r="Y39" s="22"/>
      <c r="Z39" s="22"/>
      <c r="AA39" s="22"/>
      <c r="AB39" s="22"/>
    </row>
    <row r="40" spans="1:28" ht="14.25">
      <c r="A40" s="45"/>
      <c r="B40" s="46"/>
      <c r="C40" s="46"/>
      <c r="D40" s="46"/>
      <c r="E40" s="55"/>
      <c r="F40" s="22"/>
      <c r="G40" s="22"/>
      <c r="H40" s="22"/>
      <c r="I40" s="22"/>
      <c r="J40" s="37"/>
      <c r="K40" s="22"/>
      <c r="L40" s="22"/>
      <c r="M40" s="22"/>
      <c r="N40" s="22"/>
      <c r="O40" s="22"/>
      <c r="P40" s="22"/>
      <c r="Q40" s="22"/>
      <c r="R40" s="22"/>
      <c r="S40" s="22"/>
      <c r="T40" s="22"/>
      <c r="U40" s="22"/>
      <c r="V40" s="22"/>
      <c r="W40" s="22"/>
      <c r="X40" s="22"/>
      <c r="Y40" s="22"/>
      <c r="Z40" s="22"/>
      <c r="AA40" s="22"/>
      <c r="AB40" s="22"/>
    </row>
    <row r="41" spans="1:28" ht="14.25">
      <c r="A41" s="45"/>
      <c r="B41" s="46"/>
      <c r="C41" s="46"/>
      <c r="D41" s="46"/>
      <c r="E41" s="55"/>
      <c r="F41" s="22"/>
      <c r="G41" s="22"/>
      <c r="H41" s="22"/>
      <c r="I41" s="22"/>
      <c r="J41" s="37"/>
      <c r="K41" s="22"/>
      <c r="L41" s="22"/>
      <c r="M41" s="22"/>
      <c r="N41" s="22"/>
      <c r="O41" s="22"/>
      <c r="P41" s="22"/>
      <c r="Q41" s="22"/>
      <c r="R41" s="22"/>
      <c r="S41" s="22"/>
      <c r="T41" s="22"/>
      <c r="U41" s="22"/>
      <c r="V41" s="22"/>
      <c r="W41" s="22"/>
      <c r="X41" s="22"/>
      <c r="Y41" s="22"/>
      <c r="Z41" s="22"/>
      <c r="AA41" s="22"/>
      <c r="AB41" s="22"/>
    </row>
    <row r="42" spans="1:28" ht="14.25">
      <c r="A42" s="45"/>
      <c r="B42" s="46"/>
      <c r="C42" s="46"/>
      <c r="D42" s="46"/>
      <c r="E42" s="55"/>
      <c r="F42" s="22"/>
      <c r="G42" s="22"/>
      <c r="H42" s="22"/>
      <c r="I42" s="22"/>
      <c r="J42" s="37"/>
      <c r="K42" s="22"/>
      <c r="L42" s="22"/>
      <c r="M42" s="22"/>
      <c r="N42" s="22"/>
      <c r="O42" s="22"/>
      <c r="P42" s="22"/>
      <c r="Q42" s="22"/>
      <c r="R42" s="22"/>
      <c r="S42" s="22"/>
      <c r="T42" s="22"/>
      <c r="U42" s="22"/>
      <c r="V42" s="22"/>
      <c r="W42" s="22"/>
      <c r="X42" s="22"/>
      <c r="Y42" s="22"/>
      <c r="Z42" s="22"/>
      <c r="AA42" s="22"/>
      <c r="AB42" s="22"/>
    </row>
    <row r="43" spans="1:28" ht="14.25">
      <c r="A43" s="45"/>
      <c r="B43" s="46"/>
      <c r="C43" s="46"/>
      <c r="D43" s="46"/>
      <c r="E43" s="55"/>
      <c r="F43" s="22"/>
      <c r="G43" s="22"/>
      <c r="H43" s="22"/>
      <c r="I43" s="22"/>
      <c r="J43" s="37"/>
      <c r="K43" s="22"/>
      <c r="L43" s="22"/>
      <c r="M43" s="22"/>
      <c r="N43" s="22"/>
      <c r="O43" s="22"/>
      <c r="P43" s="22"/>
      <c r="Q43" s="22"/>
      <c r="R43" s="22"/>
      <c r="S43" s="22"/>
      <c r="T43" s="22"/>
      <c r="U43" s="22"/>
      <c r="V43" s="22"/>
      <c r="W43" s="22"/>
      <c r="X43" s="22"/>
      <c r="Y43" s="22"/>
      <c r="Z43" s="22"/>
      <c r="AA43" s="22"/>
      <c r="AB43" s="22"/>
    </row>
    <row r="44" spans="1:28" ht="14.25">
      <c r="A44" s="45"/>
      <c r="B44" s="46"/>
      <c r="C44" s="46"/>
      <c r="D44" s="46"/>
      <c r="E44" s="55"/>
      <c r="F44" s="22"/>
      <c r="G44" s="22"/>
      <c r="H44" s="22"/>
      <c r="I44" s="22"/>
      <c r="J44" s="37"/>
      <c r="K44" s="22"/>
      <c r="L44" s="22"/>
      <c r="M44" s="22"/>
      <c r="N44" s="22"/>
      <c r="O44" s="22"/>
      <c r="P44" s="22"/>
      <c r="Q44" s="22"/>
      <c r="R44" s="22"/>
      <c r="S44" s="22"/>
      <c r="T44" s="22"/>
      <c r="U44" s="22"/>
      <c r="V44" s="22"/>
      <c r="W44" s="22"/>
      <c r="X44" s="22"/>
      <c r="Y44" s="22"/>
      <c r="Z44" s="22"/>
      <c r="AA44" s="22"/>
      <c r="AB44" s="22"/>
    </row>
    <row r="45" spans="1:28" ht="14.25">
      <c r="A45" s="45"/>
      <c r="B45" s="46"/>
      <c r="C45" s="46"/>
      <c r="D45" s="46"/>
      <c r="E45" s="55"/>
      <c r="F45" s="22"/>
      <c r="G45" s="22"/>
      <c r="H45" s="22"/>
      <c r="I45" s="22"/>
      <c r="J45" s="37"/>
      <c r="K45" s="22"/>
      <c r="L45" s="22"/>
      <c r="M45" s="22"/>
      <c r="N45" s="22"/>
      <c r="O45" s="22"/>
      <c r="P45" s="22"/>
      <c r="Q45" s="22"/>
      <c r="R45" s="22"/>
      <c r="S45" s="22"/>
      <c r="T45" s="22"/>
      <c r="U45" s="22"/>
      <c r="V45" s="22"/>
      <c r="W45" s="22"/>
      <c r="X45" s="22"/>
      <c r="Y45" s="22"/>
      <c r="Z45" s="22"/>
      <c r="AA45" s="22"/>
      <c r="AB45" s="22"/>
    </row>
    <row r="46" spans="1:28" ht="14.25">
      <c r="A46" s="45"/>
      <c r="B46" s="46"/>
      <c r="C46" s="46"/>
      <c r="D46" s="46"/>
      <c r="E46" s="55"/>
      <c r="F46" s="22"/>
      <c r="G46" s="22"/>
      <c r="H46" s="22"/>
      <c r="I46" s="22"/>
      <c r="J46" s="37"/>
      <c r="K46" s="22"/>
      <c r="L46" s="22"/>
      <c r="M46" s="22"/>
      <c r="N46" s="22"/>
      <c r="O46" s="22"/>
      <c r="P46" s="22"/>
      <c r="Q46" s="22"/>
      <c r="R46" s="22"/>
      <c r="S46" s="22"/>
      <c r="T46" s="22"/>
      <c r="U46" s="22"/>
      <c r="V46" s="22"/>
      <c r="W46" s="22"/>
      <c r="X46" s="22"/>
      <c r="Y46" s="22"/>
      <c r="Z46" s="22"/>
      <c r="AA46" s="22"/>
      <c r="AB46" s="22"/>
    </row>
    <row r="47" spans="1:28" ht="14.25">
      <c r="A47" s="45"/>
      <c r="B47" s="46"/>
      <c r="C47" s="46"/>
      <c r="D47" s="46"/>
      <c r="E47" s="55"/>
      <c r="F47" s="22"/>
      <c r="G47" s="22"/>
      <c r="H47" s="22"/>
      <c r="I47" s="22"/>
      <c r="J47" s="37"/>
      <c r="K47" s="22"/>
      <c r="L47" s="22"/>
      <c r="M47" s="22"/>
      <c r="N47" s="22"/>
      <c r="O47" s="22"/>
      <c r="P47" s="22"/>
      <c r="Q47" s="22"/>
      <c r="R47" s="22"/>
      <c r="S47" s="22"/>
      <c r="T47" s="22"/>
      <c r="U47" s="22"/>
      <c r="V47" s="22"/>
      <c r="W47" s="22"/>
      <c r="X47" s="22"/>
      <c r="Y47" s="22"/>
      <c r="Z47" s="22"/>
      <c r="AA47" s="22"/>
      <c r="AB47" s="22"/>
    </row>
    <row r="48" spans="1:28" ht="14.25">
      <c r="A48" s="45"/>
      <c r="B48" s="46"/>
      <c r="C48" s="46"/>
      <c r="D48" s="46"/>
      <c r="E48" s="55"/>
      <c r="F48" s="22"/>
      <c r="G48" s="22"/>
      <c r="H48" s="22"/>
      <c r="I48" s="22"/>
      <c r="J48" s="37"/>
      <c r="K48" s="22"/>
      <c r="L48" s="22"/>
      <c r="M48" s="22"/>
      <c r="N48" s="22"/>
      <c r="O48" s="22"/>
      <c r="P48" s="22"/>
      <c r="Q48" s="22"/>
      <c r="R48" s="22"/>
      <c r="S48" s="22"/>
      <c r="T48" s="22"/>
      <c r="U48" s="22"/>
      <c r="V48" s="22"/>
      <c r="W48" s="22"/>
      <c r="X48" s="22"/>
      <c r="Y48" s="22"/>
      <c r="Z48" s="22"/>
      <c r="AA48" s="22"/>
      <c r="AB48" s="22"/>
    </row>
    <row r="49" spans="1:28" ht="14.25">
      <c r="A49" s="45"/>
      <c r="B49" s="46"/>
      <c r="C49" s="46"/>
      <c r="D49" s="46"/>
      <c r="E49" s="55"/>
      <c r="F49" s="22"/>
      <c r="G49" s="22"/>
      <c r="H49" s="22"/>
      <c r="I49" s="22"/>
      <c r="J49" s="37"/>
      <c r="K49" s="22"/>
      <c r="L49" s="22"/>
      <c r="M49" s="22"/>
      <c r="N49" s="22"/>
      <c r="O49" s="22"/>
      <c r="P49" s="22"/>
      <c r="Q49" s="22"/>
      <c r="R49" s="22"/>
      <c r="S49" s="22"/>
      <c r="T49" s="22"/>
      <c r="U49" s="22"/>
      <c r="V49" s="22"/>
      <c r="W49" s="22"/>
      <c r="X49" s="22"/>
      <c r="Y49" s="22"/>
      <c r="Z49" s="22"/>
      <c r="AA49" s="22"/>
      <c r="AB49" s="22"/>
    </row>
    <row r="50" spans="1:28" ht="14.25">
      <c r="A50" s="45"/>
      <c r="B50" s="46"/>
      <c r="C50" s="46"/>
      <c r="D50" s="46"/>
      <c r="E50" s="55"/>
      <c r="F50" s="22"/>
      <c r="G50" s="22"/>
      <c r="H50" s="22"/>
      <c r="I50" s="22"/>
      <c r="J50" s="37"/>
      <c r="K50" s="22"/>
      <c r="L50" s="22"/>
      <c r="M50" s="22"/>
      <c r="N50" s="22"/>
      <c r="O50" s="22"/>
      <c r="P50" s="22"/>
      <c r="Q50" s="22"/>
      <c r="R50" s="22"/>
      <c r="S50" s="22"/>
      <c r="T50" s="22"/>
      <c r="U50" s="22"/>
      <c r="V50" s="22"/>
      <c r="W50" s="22"/>
      <c r="X50" s="22"/>
      <c r="Y50" s="22"/>
      <c r="Z50" s="22"/>
      <c r="AA50" s="22"/>
      <c r="AB50" s="22"/>
    </row>
    <row r="51" spans="1:28" ht="14.25">
      <c r="A51" s="45"/>
      <c r="B51" s="46"/>
      <c r="C51" s="46"/>
      <c r="D51" s="46"/>
      <c r="E51" s="55"/>
      <c r="F51" s="22"/>
      <c r="G51" s="22"/>
      <c r="H51" s="22"/>
      <c r="I51" s="22"/>
      <c r="J51" s="37"/>
      <c r="K51" s="22"/>
      <c r="L51" s="22"/>
      <c r="M51" s="22"/>
      <c r="N51" s="22"/>
      <c r="O51" s="22"/>
      <c r="P51" s="22"/>
      <c r="Q51" s="22"/>
      <c r="R51" s="22"/>
      <c r="S51" s="22"/>
      <c r="T51" s="22"/>
      <c r="U51" s="22"/>
      <c r="V51" s="22"/>
      <c r="W51" s="22"/>
      <c r="X51" s="22"/>
      <c r="Y51" s="22"/>
      <c r="Z51" s="22"/>
      <c r="AA51" s="22"/>
      <c r="AB51" s="22"/>
    </row>
    <row r="52" spans="1:28" ht="14.25">
      <c r="A52" s="45"/>
      <c r="B52" s="46"/>
      <c r="C52" s="46"/>
      <c r="D52" s="46"/>
      <c r="E52" s="55"/>
      <c r="F52" s="22"/>
      <c r="G52" s="22"/>
      <c r="H52" s="22"/>
      <c r="I52" s="22"/>
      <c r="J52" s="37"/>
      <c r="K52" s="22"/>
      <c r="L52" s="22"/>
      <c r="M52" s="22"/>
      <c r="N52" s="22"/>
      <c r="O52" s="22"/>
      <c r="P52" s="22"/>
      <c r="Q52" s="22"/>
      <c r="R52" s="22"/>
      <c r="S52" s="22"/>
      <c r="T52" s="22"/>
      <c r="U52" s="22"/>
      <c r="V52" s="22"/>
      <c r="W52" s="22"/>
      <c r="X52" s="22"/>
      <c r="Y52" s="22"/>
      <c r="Z52" s="22"/>
      <c r="AA52" s="22"/>
      <c r="AB52" s="22"/>
    </row>
    <row r="53" spans="1:28" ht="14.25">
      <c r="A53" s="45"/>
      <c r="B53" s="46"/>
      <c r="C53" s="46"/>
      <c r="D53" s="46"/>
      <c r="E53" s="55"/>
      <c r="F53" s="22"/>
      <c r="G53" s="22"/>
      <c r="H53" s="22"/>
      <c r="I53" s="22"/>
      <c r="J53" s="37"/>
      <c r="K53" s="22"/>
      <c r="L53" s="22"/>
      <c r="M53" s="22"/>
      <c r="N53" s="22"/>
      <c r="O53" s="22"/>
      <c r="P53" s="22"/>
      <c r="Q53" s="22"/>
      <c r="R53" s="22"/>
      <c r="S53" s="22"/>
      <c r="T53" s="22"/>
      <c r="U53" s="22"/>
      <c r="V53" s="22"/>
      <c r="W53" s="22"/>
      <c r="X53" s="22"/>
      <c r="Y53" s="22"/>
      <c r="Z53" s="22"/>
      <c r="AA53" s="22"/>
      <c r="AB53" s="22"/>
    </row>
    <row r="54" spans="1:28" ht="14.25">
      <c r="A54" s="45"/>
      <c r="B54" s="46"/>
      <c r="C54" s="46"/>
      <c r="D54" s="46"/>
      <c r="E54" s="55"/>
      <c r="F54" s="22"/>
      <c r="G54" s="22"/>
      <c r="H54" s="22"/>
      <c r="I54" s="22"/>
      <c r="J54" s="37"/>
      <c r="K54" s="22"/>
      <c r="L54" s="22"/>
      <c r="M54" s="22"/>
      <c r="N54" s="22"/>
      <c r="O54" s="22"/>
      <c r="P54" s="22"/>
      <c r="Q54" s="22"/>
      <c r="R54" s="22"/>
      <c r="S54" s="22"/>
      <c r="T54" s="22"/>
      <c r="U54" s="22"/>
      <c r="V54" s="22"/>
      <c r="W54" s="22"/>
      <c r="X54" s="22"/>
      <c r="Y54" s="22"/>
      <c r="Z54" s="22"/>
      <c r="AA54" s="22"/>
      <c r="AB54" s="22"/>
    </row>
    <row r="55" spans="1:28" ht="14.25">
      <c r="A55" s="45"/>
      <c r="B55" s="46"/>
      <c r="C55" s="46"/>
      <c r="D55" s="46"/>
      <c r="E55" s="55"/>
      <c r="F55" s="22"/>
      <c r="G55" s="22"/>
      <c r="H55" s="22"/>
      <c r="I55" s="22"/>
      <c r="J55" s="37"/>
      <c r="K55" s="22"/>
      <c r="L55" s="22"/>
      <c r="M55" s="22"/>
      <c r="N55" s="22"/>
      <c r="O55" s="22"/>
      <c r="P55" s="22"/>
      <c r="Q55" s="22"/>
      <c r="R55" s="22"/>
      <c r="S55" s="22"/>
      <c r="T55" s="22"/>
      <c r="U55" s="22"/>
      <c r="V55" s="22"/>
      <c r="W55" s="22"/>
      <c r="X55" s="22"/>
      <c r="Y55" s="22"/>
      <c r="Z55" s="22"/>
      <c r="AA55" s="22"/>
      <c r="AB55" s="22"/>
    </row>
    <row r="56" spans="1:28" ht="14.25">
      <c r="A56" s="45"/>
      <c r="B56" s="46"/>
      <c r="C56" s="46"/>
      <c r="D56" s="46"/>
      <c r="E56" s="55"/>
      <c r="F56" s="22"/>
      <c r="G56" s="22"/>
      <c r="H56" s="22"/>
      <c r="I56" s="22"/>
      <c r="J56" s="37"/>
      <c r="K56" s="22"/>
      <c r="L56" s="22"/>
      <c r="M56" s="22"/>
      <c r="N56" s="22"/>
      <c r="O56" s="22"/>
      <c r="P56" s="22"/>
      <c r="Q56" s="22"/>
      <c r="R56" s="22"/>
      <c r="S56" s="22"/>
      <c r="T56" s="22"/>
      <c r="U56" s="22"/>
      <c r="V56" s="22"/>
      <c r="W56" s="22"/>
      <c r="X56" s="22"/>
      <c r="Y56" s="22"/>
      <c r="Z56" s="22"/>
      <c r="AA56" s="22"/>
      <c r="AB56" s="22"/>
    </row>
    <row r="57" spans="1:28" ht="14.25">
      <c r="A57" s="45"/>
      <c r="B57" s="46"/>
      <c r="C57" s="46"/>
      <c r="D57" s="46"/>
      <c r="E57" s="55"/>
      <c r="F57" s="22"/>
      <c r="G57" s="22"/>
      <c r="H57" s="22"/>
      <c r="I57" s="22"/>
      <c r="J57" s="37"/>
      <c r="K57" s="22"/>
      <c r="L57" s="22"/>
      <c r="M57" s="22"/>
      <c r="N57" s="22"/>
      <c r="O57" s="22"/>
      <c r="P57" s="22"/>
      <c r="Q57" s="22"/>
      <c r="R57" s="22"/>
      <c r="S57" s="22"/>
      <c r="T57" s="22"/>
      <c r="U57" s="22"/>
      <c r="V57" s="22"/>
      <c r="W57" s="22"/>
      <c r="X57" s="22"/>
      <c r="Y57" s="22"/>
      <c r="Z57" s="22"/>
      <c r="AA57" s="22"/>
      <c r="AB57" s="22"/>
    </row>
    <row r="58" spans="1:28" ht="14.25">
      <c r="A58" s="45"/>
      <c r="B58" s="46"/>
      <c r="C58" s="46"/>
      <c r="D58" s="46"/>
      <c r="E58" s="55"/>
      <c r="F58" s="22"/>
      <c r="G58" s="22"/>
      <c r="H58" s="22"/>
      <c r="I58" s="22"/>
      <c r="J58" s="37"/>
      <c r="K58" s="22"/>
      <c r="L58" s="22"/>
      <c r="M58" s="22"/>
      <c r="N58" s="22"/>
      <c r="O58" s="22"/>
      <c r="P58" s="22"/>
      <c r="Q58" s="22"/>
      <c r="R58" s="22"/>
      <c r="S58" s="22"/>
      <c r="T58" s="22"/>
      <c r="U58" s="22"/>
      <c r="V58" s="22"/>
      <c r="W58" s="22"/>
      <c r="X58" s="22"/>
      <c r="Y58" s="22"/>
      <c r="Z58" s="22"/>
      <c r="AA58" s="22"/>
      <c r="AB58" s="22"/>
    </row>
    <row r="59" spans="1:28" ht="14.25">
      <c r="A59" s="45"/>
      <c r="B59" s="46"/>
      <c r="C59" s="46"/>
      <c r="D59" s="46"/>
      <c r="E59" s="55"/>
      <c r="F59" s="22"/>
      <c r="G59" s="22"/>
      <c r="H59" s="22"/>
      <c r="I59" s="22"/>
      <c r="J59" s="37"/>
      <c r="K59" s="22"/>
      <c r="L59" s="22"/>
      <c r="M59" s="22"/>
      <c r="N59" s="22"/>
      <c r="O59" s="22"/>
      <c r="P59" s="22"/>
      <c r="Q59" s="22"/>
      <c r="R59" s="22"/>
      <c r="S59" s="22"/>
      <c r="T59" s="22"/>
      <c r="U59" s="22"/>
      <c r="V59" s="22"/>
      <c r="W59" s="22"/>
      <c r="X59" s="22"/>
      <c r="Y59" s="22"/>
      <c r="Z59" s="22"/>
      <c r="AA59" s="22"/>
      <c r="AB59" s="22"/>
    </row>
    <row r="60" spans="1:28" ht="14.25">
      <c r="A60" s="45"/>
      <c r="B60" s="46"/>
      <c r="C60" s="46"/>
      <c r="D60" s="46"/>
      <c r="E60" s="55"/>
      <c r="F60" s="22"/>
      <c r="G60" s="22"/>
      <c r="H60" s="22"/>
      <c r="I60" s="22"/>
      <c r="J60" s="37"/>
      <c r="K60" s="22"/>
      <c r="L60" s="22"/>
      <c r="M60" s="22"/>
      <c r="N60" s="22"/>
      <c r="O60" s="22"/>
      <c r="P60" s="22"/>
      <c r="Q60" s="22"/>
      <c r="R60" s="22"/>
      <c r="S60" s="22"/>
      <c r="T60" s="22"/>
      <c r="U60" s="22"/>
      <c r="V60" s="22"/>
      <c r="W60" s="22"/>
      <c r="X60" s="22"/>
      <c r="Y60" s="22"/>
      <c r="Z60" s="22"/>
      <c r="AA60" s="22"/>
      <c r="AB60" s="22"/>
    </row>
    <row r="61" spans="1:28" ht="14.25">
      <c r="A61" s="45"/>
      <c r="B61" s="46"/>
      <c r="C61" s="46"/>
      <c r="D61" s="46"/>
      <c r="E61" s="55"/>
      <c r="F61" s="22"/>
      <c r="G61" s="22"/>
      <c r="H61" s="22"/>
      <c r="I61" s="22"/>
      <c r="J61" s="37"/>
      <c r="K61" s="22"/>
      <c r="L61" s="22"/>
      <c r="M61" s="22"/>
      <c r="N61" s="22"/>
      <c r="O61" s="22"/>
      <c r="P61" s="22"/>
      <c r="Q61" s="22"/>
      <c r="R61" s="22"/>
      <c r="S61" s="22"/>
      <c r="T61" s="22"/>
      <c r="U61" s="22"/>
      <c r="V61" s="22"/>
      <c r="W61" s="22"/>
      <c r="X61" s="22"/>
      <c r="Y61" s="22"/>
      <c r="Z61" s="22"/>
      <c r="AA61" s="22"/>
      <c r="AB61" s="22"/>
    </row>
    <row r="62" spans="1:28" ht="14.25">
      <c r="A62" s="45"/>
      <c r="B62" s="46"/>
      <c r="C62" s="46"/>
      <c r="D62" s="46"/>
      <c r="E62" s="55"/>
      <c r="F62" s="22"/>
      <c r="G62" s="22"/>
      <c r="H62" s="22"/>
      <c r="I62" s="22"/>
      <c r="J62" s="37"/>
      <c r="K62" s="22"/>
      <c r="L62" s="22"/>
      <c r="M62" s="22"/>
      <c r="N62" s="22"/>
      <c r="O62" s="22"/>
      <c r="P62" s="22"/>
      <c r="Q62" s="22"/>
      <c r="R62" s="22"/>
      <c r="S62" s="22"/>
      <c r="T62" s="22"/>
      <c r="U62" s="22"/>
      <c r="V62" s="22"/>
      <c r="W62" s="22"/>
      <c r="X62" s="22"/>
      <c r="Y62" s="22"/>
      <c r="Z62" s="22"/>
      <c r="AA62" s="22"/>
      <c r="AB62" s="22"/>
    </row>
    <row r="63" spans="1:28" ht="14.25">
      <c r="A63" s="45"/>
      <c r="B63" s="46"/>
      <c r="C63" s="46"/>
      <c r="D63" s="46"/>
      <c r="E63" s="55"/>
      <c r="F63" s="22"/>
      <c r="G63" s="22"/>
      <c r="H63" s="22"/>
      <c r="I63" s="22"/>
      <c r="J63" s="37"/>
      <c r="K63" s="22"/>
      <c r="L63" s="22"/>
      <c r="M63" s="22"/>
      <c r="N63" s="22"/>
      <c r="O63" s="22"/>
      <c r="P63" s="22"/>
      <c r="Q63" s="22"/>
      <c r="R63" s="22"/>
      <c r="S63" s="22"/>
      <c r="T63" s="22"/>
      <c r="U63" s="22"/>
      <c r="V63" s="22"/>
      <c r="W63" s="22"/>
      <c r="X63" s="22"/>
      <c r="Y63" s="22"/>
      <c r="Z63" s="22"/>
      <c r="AA63" s="22"/>
      <c r="AB63" s="22"/>
    </row>
    <row r="64" spans="1:28" ht="14.25">
      <c r="A64" s="45"/>
      <c r="B64" s="46"/>
      <c r="C64" s="46"/>
      <c r="D64" s="46"/>
      <c r="E64" s="55"/>
      <c r="F64" s="22"/>
      <c r="G64" s="22"/>
      <c r="H64" s="22"/>
      <c r="I64" s="22"/>
      <c r="J64" s="37"/>
      <c r="K64" s="22"/>
      <c r="L64" s="22"/>
      <c r="M64" s="22"/>
      <c r="N64" s="22"/>
      <c r="O64" s="22"/>
      <c r="P64" s="22"/>
      <c r="Q64" s="22"/>
      <c r="R64" s="22"/>
      <c r="S64" s="22"/>
      <c r="T64" s="22"/>
      <c r="U64" s="22"/>
      <c r="V64" s="22"/>
      <c r="W64" s="22"/>
      <c r="X64" s="22"/>
      <c r="Y64" s="22"/>
      <c r="Z64" s="22"/>
      <c r="AA64" s="22"/>
      <c r="AB64" s="22"/>
    </row>
    <row r="65" spans="1:28" ht="14.25">
      <c r="A65" s="45"/>
      <c r="B65" s="46"/>
      <c r="C65" s="46"/>
      <c r="D65" s="46"/>
      <c r="E65" s="55"/>
      <c r="F65" s="22"/>
      <c r="G65" s="22"/>
      <c r="H65" s="22"/>
      <c r="I65" s="22"/>
      <c r="J65" s="37"/>
      <c r="K65" s="22"/>
      <c r="L65" s="22"/>
      <c r="M65" s="22"/>
      <c r="N65" s="22"/>
      <c r="O65" s="22"/>
      <c r="P65" s="22"/>
      <c r="Q65" s="22"/>
      <c r="R65" s="22"/>
      <c r="S65" s="22"/>
      <c r="T65" s="22"/>
      <c r="U65" s="22"/>
      <c r="V65" s="22"/>
      <c r="W65" s="22"/>
      <c r="X65" s="22"/>
      <c r="Y65" s="22"/>
      <c r="Z65" s="22"/>
      <c r="AA65" s="22"/>
      <c r="AB65" s="22"/>
    </row>
    <row r="66" spans="1:28" ht="14.25">
      <c r="A66" s="45"/>
      <c r="B66" s="46"/>
      <c r="C66" s="46"/>
      <c r="D66" s="46"/>
      <c r="E66" s="55"/>
      <c r="F66" s="22"/>
      <c r="G66" s="22"/>
      <c r="H66" s="22"/>
      <c r="I66" s="22"/>
      <c r="J66" s="37"/>
      <c r="K66" s="22"/>
      <c r="L66" s="22"/>
      <c r="M66" s="22"/>
      <c r="N66" s="22"/>
      <c r="O66" s="22"/>
      <c r="P66" s="22"/>
      <c r="Q66" s="22"/>
      <c r="R66" s="22"/>
      <c r="S66" s="22"/>
      <c r="T66" s="22"/>
      <c r="U66" s="22"/>
      <c r="V66" s="22"/>
      <c r="W66" s="22"/>
      <c r="X66" s="22"/>
      <c r="Y66" s="22"/>
      <c r="Z66" s="22"/>
      <c r="AA66" s="22"/>
      <c r="AB66" s="22"/>
    </row>
    <row r="67" spans="1:28" ht="14.25">
      <c r="A67" s="45"/>
      <c r="B67" s="46"/>
      <c r="C67" s="46"/>
      <c r="D67" s="46"/>
      <c r="E67" s="55"/>
      <c r="F67" s="22"/>
      <c r="G67" s="22"/>
      <c r="H67" s="22"/>
      <c r="I67" s="22"/>
      <c r="J67" s="37"/>
      <c r="K67" s="22"/>
      <c r="L67" s="22"/>
      <c r="M67" s="22"/>
      <c r="N67" s="22"/>
      <c r="O67" s="22"/>
      <c r="P67" s="22"/>
      <c r="Q67" s="22"/>
      <c r="R67" s="22"/>
      <c r="S67" s="22"/>
      <c r="T67" s="22"/>
      <c r="U67" s="22"/>
      <c r="V67" s="22"/>
      <c r="W67" s="22"/>
      <c r="X67" s="22"/>
      <c r="Y67" s="22"/>
      <c r="Z67" s="22"/>
      <c r="AA67" s="22"/>
      <c r="AB67" s="22"/>
    </row>
    <row r="68" spans="1:28" ht="14.25">
      <c r="A68" s="45"/>
      <c r="B68" s="46"/>
      <c r="C68" s="46"/>
      <c r="D68" s="46"/>
      <c r="E68" s="55"/>
      <c r="F68" s="22"/>
      <c r="G68" s="22"/>
      <c r="H68" s="22"/>
      <c r="I68" s="22"/>
      <c r="J68" s="37"/>
      <c r="K68" s="22"/>
      <c r="L68" s="22"/>
      <c r="M68" s="22"/>
      <c r="N68" s="22"/>
      <c r="O68" s="22"/>
      <c r="P68" s="22"/>
      <c r="Q68" s="22"/>
      <c r="R68" s="22"/>
      <c r="S68" s="22"/>
      <c r="T68" s="22"/>
      <c r="U68" s="22"/>
      <c r="V68" s="22"/>
      <c r="W68" s="22"/>
      <c r="X68" s="22"/>
      <c r="Y68" s="22"/>
      <c r="Z68" s="22"/>
      <c r="AA68" s="22"/>
      <c r="AB68" s="22"/>
    </row>
    <row r="69" spans="1:28" ht="14.25">
      <c r="A69" s="45"/>
      <c r="B69" s="46"/>
      <c r="C69" s="46"/>
      <c r="D69" s="46"/>
      <c r="E69" s="55"/>
      <c r="F69" s="22"/>
      <c r="G69" s="22"/>
      <c r="H69" s="22"/>
      <c r="I69" s="22"/>
      <c r="J69" s="37"/>
      <c r="K69" s="22"/>
      <c r="L69" s="22"/>
      <c r="M69" s="22"/>
      <c r="N69" s="22"/>
      <c r="O69" s="22"/>
      <c r="P69" s="22"/>
      <c r="Q69" s="22"/>
      <c r="R69" s="22"/>
      <c r="S69" s="22"/>
      <c r="T69" s="22"/>
      <c r="U69" s="22"/>
      <c r="V69" s="22"/>
      <c r="W69" s="22"/>
      <c r="X69" s="22"/>
      <c r="Y69" s="22"/>
      <c r="Z69" s="22"/>
      <c r="AA69" s="22"/>
      <c r="AB69" s="22"/>
    </row>
    <row r="70" spans="1:28" ht="14.25">
      <c r="A70" s="45"/>
      <c r="B70" s="46"/>
      <c r="C70" s="46"/>
      <c r="D70" s="46"/>
      <c r="E70" s="55"/>
      <c r="F70" s="22"/>
      <c r="G70" s="22"/>
      <c r="H70" s="22"/>
      <c r="I70" s="22"/>
      <c r="J70" s="37"/>
      <c r="K70" s="22"/>
      <c r="L70" s="22"/>
      <c r="M70" s="22"/>
      <c r="N70" s="22"/>
      <c r="O70" s="22"/>
      <c r="P70" s="22"/>
      <c r="Q70" s="22"/>
      <c r="R70" s="22"/>
      <c r="S70" s="22"/>
      <c r="T70" s="22"/>
      <c r="U70" s="22"/>
      <c r="V70" s="22"/>
      <c r="W70" s="22"/>
      <c r="X70" s="22"/>
      <c r="Y70" s="22"/>
      <c r="Z70" s="22"/>
      <c r="AA70" s="22"/>
      <c r="AB70" s="22"/>
    </row>
    <row r="71" spans="1:28" ht="14.25">
      <c r="A71" s="45"/>
      <c r="B71" s="46"/>
      <c r="C71" s="46"/>
      <c r="D71" s="46"/>
      <c r="E71" s="55"/>
      <c r="F71" s="22"/>
      <c r="G71" s="22"/>
      <c r="H71" s="22"/>
      <c r="I71" s="22"/>
      <c r="J71" s="37"/>
      <c r="K71" s="22"/>
      <c r="L71" s="22"/>
      <c r="M71" s="22"/>
      <c r="N71" s="22"/>
      <c r="O71" s="22"/>
      <c r="P71" s="22"/>
      <c r="Q71" s="22"/>
      <c r="R71" s="22"/>
      <c r="S71" s="22"/>
      <c r="T71" s="22"/>
      <c r="U71" s="22"/>
      <c r="V71" s="22"/>
      <c r="W71" s="22"/>
      <c r="X71" s="22"/>
      <c r="Y71" s="22"/>
      <c r="Z71" s="22"/>
      <c r="AA71" s="22"/>
      <c r="AB71" s="22"/>
    </row>
    <row r="72" spans="1:28" ht="14.25">
      <c r="A72" s="45"/>
      <c r="B72" s="46"/>
      <c r="C72" s="46"/>
      <c r="D72" s="46"/>
      <c r="E72" s="55"/>
      <c r="F72" s="22"/>
      <c r="G72" s="22"/>
      <c r="H72" s="22"/>
      <c r="I72" s="22"/>
      <c r="J72" s="37"/>
      <c r="K72" s="22"/>
      <c r="L72" s="22"/>
      <c r="M72" s="22"/>
      <c r="N72" s="22"/>
      <c r="O72" s="22"/>
      <c r="P72" s="22"/>
      <c r="Q72" s="22"/>
      <c r="R72" s="22"/>
      <c r="S72" s="22"/>
      <c r="T72" s="22"/>
      <c r="U72" s="22"/>
      <c r="V72" s="22"/>
      <c r="W72" s="22"/>
      <c r="X72" s="22"/>
      <c r="Y72" s="22"/>
      <c r="Z72" s="22"/>
      <c r="AA72" s="22"/>
      <c r="AB72" s="22"/>
    </row>
    <row r="73" spans="1:28" ht="14.25">
      <c r="A73" s="45"/>
      <c r="B73" s="46"/>
      <c r="C73" s="46"/>
      <c r="D73" s="46"/>
      <c r="E73" s="55"/>
      <c r="F73" s="22"/>
      <c r="G73" s="22"/>
      <c r="H73" s="22"/>
      <c r="I73" s="22"/>
      <c r="J73" s="37"/>
      <c r="K73" s="22"/>
      <c r="L73" s="22"/>
      <c r="M73" s="22"/>
      <c r="N73" s="22"/>
      <c r="O73" s="22"/>
      <c r="P73" s="22"/>
      <c r="Q73" s="22"/>
      <c r="R73" s="22"/>
      <c r="S73" s="22"/>
      <c r="T73" s="22"/>
      <c r="U73" s="22"/>
      <c r="V73" s="22"/>
      <c r="W73" s="22"/>
      <c r="X73" s="22"/>
      <c r="Y73" s="22"/>
      <c r="Z73" s="22"/>
      <c r="AA73" s="22"/>
      <c r="AB73" s="22"/>
    </row>
    <row r="74" spans="1:28" ht="14.25">
      <c r="A74" s="45"/>
      <c r="B74" s="46"/>
      <c r="C74" s="46"/>
      <c r="D74" s="46"/>
      <c r="E74" s="55"/>
      <c r="F74" s="22"/>
      <c r="G74" s="22"/>
      <c r="H74" s="22"/>
      <c r="I74" s="22"/>
      <c r="J74" s="37"/>
      <c r="K74" s="22"/>
      <c r="L74" s="22"/>
      <c r="M74" s="22"/>
      <c r="N74" s="22"/>
      <c r="O74" s="22"/>
      <c r="P74" s="22"/>
      <c r="Q74" s="22"/>
      <c r="R74" s="22"/>
      <c r="S74" s="22"/>
      <c r="T74" s="22"/>
      <c r="U74" s="22"/>
      <c r="V74" s="22"/>
      <c r="W74" s="22"/>
      <c r="X74" s="22"/>
      <c r="Y74" s="22"/>
      <c r="Z74" s="22"/>
      <c r="AA74" s="22"/>
      <c r="AB74" s="22"/>
    </row>
    <row r="75" spans="1:28" ht="14.25">
      <c r="A75" s="45"/>
      <c r="B75" s="46"/>
      <c r="C75" s="46"/>
      <c r="D75" s="46"/>
      <c r="E75" s="55"/>
      <c r="F75" s="22"/>
      <c r="G75" s="22"/>
      <c r="H75" s="22"/>
      <c r="I75" s="22"/>
      <c r="J75" s="37"/>
      <c r="K75" s="22"/>
      <c r="L75" s="22"/>
      <c r="M75" s="22"/>
      <c r="N75" s="22"/>
      <c r="O75" s="22"/>
      <c r="P75" s="22"/>
      <c r="Q75" s="22"/>
      <c r="R75" s="22"/>
      <c r="S75" s="22"/>
      <c r="T75" s="22"/>
      <c r="U75" s="22"/>
      <c r="V75" s="22"/>
      <c r="W75" s="22"/>
      <c r="X75" s="22"/>
      <c r="Y75" s="22"/>
      <c r="Z75" s="22"/>
      <c r="AA75" s="22"/>
      <c r="AB75" s="22"/>
    </row>
    <row r="76" spans="1:28" ht="14.25">
      <c r="A76" s="45"/>
      <c r="B76" s="46"/>
      <c r="C76" s="46"/>
      <c r="D76" s="46"/>
      <c r="E76" s="55"/>
      <c r="F76" s="22"/>
      <c r="G76" s="22"/>
      <c r="H76" s="22"/>
      <c r="I76" s="22"/>
      <c r="J76" s="37"/>
      <c r="K76" s="22"/>
      <c r="L76" s="22"/>
      <c r="M76" s="22"/>
      <c r="N76" s="22"/>
      <c r="O76" s="22"/>
      <c r="P76" s="22"/>
      <c r="Q76" s="22"/>
      <c r="R76" s="22"/>
      <c r="S76" s="22"/>
      <c r="T76" s="22"/>
      <c r="U76" s="22"/>
      <c r="V76" s="22"/>
      <c r="W76" s="22"/>
      <c r="X76" s="22"/>
      <c r="Y76" s="22"/>
      <c r="Z76" s="22"/>
      <c r="AA76" s="22"/>
      <c r="AB76" s="22"/>
    </row>
    <row r="77" spans="1:28" ht="14.25">
      <c r="A77" s="45"/>
      <c r="B77" s="46"/>
      <c r="C77" s="46"/>
      <c r="D77" s="46"/>
      <c r="E77" s="55"/>
      <c r="F77" s="22"/>
      <c r="G77" s="22"/>
      <c r="H77" s="22"/>
      <c r="I77" s="22"/>
      <c r="J77" s="37"/>
      <c r="K77" s="22"/>
      <c r="L77" s="22"/>
      <c r="M77" s="22"/>
      <c r="N77" s="22"/>
      <c r="O77" s="22"/>
      <c r="P77" s="22"/>
      <c r="Q77" s="22"/>
      <c r="R77" s="22"/>
      <c r="S77" s="22"/>
      <c r="T77" s="22"/>
      <c r="U77" s="22"/>
      <c r="V77" s="22"/>
      <c r="W77" s="22"/>
      <c r="X77" s="22"/>
      <c r="Y77" s="22"/>
      <c r="Z77" s="22"/>
      <c r="AA77" s="22"/>
      <c r="AB77" s="22"/>
    </row>
    <row r="78" spans="1:28" ht="14.25">
      <c r="A78" s="45"/>
      <c r="B78" s="46"/>
      <c r="C78" s="46"/>
      <c r="D78" s="46"/>
      <c r="E78" s="55"/>
      <c r="F78" s="22"/>
      <c r="G78" s="22"/>
      <c r="H78" s="22"/>
      <c r="I78" s="22"/>
      <c r="J78" s="37"/>
      <c r="K78" s="22"/>
      <c r="L78" s="22"/>
      <c r="M78" s="22"/>
      <c r="N78" s="22"/>
      <c r="O78" s="22"/>
      <c r="P78" s="22"/>
      <c r="Q78" s="22"/>
      <c r="R78" s="22"/>
      <c r="S78" s="22"/>
      <c r="T78" s="22"/>
      <c r="U78" s="22"/>
      <c r="V78" s="22"/>
      <c r="W78" s="22"/>
      <c r="X78" s="22"/>
      <c r="Y78" s="22"/>
      <c r="Z78" s="22"/>
      <c r="AA78" s="22"/>
      <c r="AB78" s="22"/>
    </row>
    <row r="79" spans="1:28" ht="14.25">
      <c r="A79" s="45"/>
      <c r="B79" s="46"/>
      <c r="C79" s="46"/>
      <c r="D79" s="46"/>
      <c r="E79" s="55"/>
      <c r="F79" s="22"/>
      <c r="G79" s="22"/>
      <c r="H79" s="22"/>
      <c r="I79" s="22"/>
      <c r="J79" s="37"/>
      <c r="K79" s="22"/>
      <c r="L79" s="22"/>
      <c r="M79" s="22"/>
      <c r="N79" s="22"/>
      <c r="O79" s="22"/>
      <c r="P79" s="22"/>
      <c r="Q79" s="22"/>
      <c r="R79" s="22"/>
      <c r="S79" s="22"/>
      <c r="T79" s="22"/>
      <c r="U79" s="22"/>
      <c r="V79" s="22"/>
      <c r="W79" s="22"/>
      <c r="X79" s="22"/>
      <c r="Y79" s="22"/>
      <c r="Z79" s="22"/>
      <c r="AA79" s="22"/>
      <c r="AB79" s="22"/>
    </row>
    <row r="80" spans="1:28" ht="14.25">
      <c r="A80" s="45"/>
      <c r="B80" s="46"/>
      <c r="C80" s="46"/>
      <c r="D80" s="46"/>
      <c r="E80" s="55"/>
      <c r="F80" s="22"/>
      <c r="G80" s="22"/>
      <c r="H80" s="22"/>
      <c r="I80" s="22"/>
      <c r="J80" s="37"/>
      <c r="K80" s="22"/>
      <c r="L80" s="22"/>
      <c r="M80" s="22"/>
      <c r="N80" s="22"/>
      <c r="O80" s="22"/>
      <c r="P80" s="22"/>
      <c r="Q80" s="22"/>
      <c r="R80" s="22"/>
      <c r="S80" s="22"/>
      <c r="T80" s="22"/>
      <c r="U80" s="22"/>
      <c r="V80" s="22"/>
      <c r="W80" s="22"/>
      <c r="X80" s="22"/>
      <c r="Y80" s="22"/>
      <c r="Z80" s="22"/>
      <c r="AA80" s="22"/>
      <c r="AB80" s="22"/>
    </row>
    <row r="81" spans="1:28" ht="14.25">
      <c r="A81" s="45"/>
      <c r="B81" s="46"/>
      <c r="C81" s="46"/>
      <c r="D81" s="46"/>
      <c r="E81" s="55"/>
      <c r="F81" s="22"/>
      <c r="G81" s="22"/>
      <c r="H81" s="22"/>
      <c r="I81" s="22"/>
      <c r="J81" s="37"/>
      <c r="K81" s="22"/>
      <c r="L81" s="22"/>
      <c r="M81" s="22"/>
      <c r="N81" s="22"/>
      <c r="O81" s="22"/>
      <c r="P81" s="22"/>
      <c r="Q81" s="22"/>
      <c r="R81" s="22"/>
      <c r="S81" s="22"/>
      <c r="T81" s="22"/>
      <c r="U81" s="22"/>
      <c r="V81" s="22"/>
      <c r="W81" s="22"/>
      <c r="X81" s="22"/>
      <c r="Y81" s="22"/>
      <c r="Z81" s="22"/>
      <c r="AA81" s="22"/>
      <c r="AB81" s="22"/>
    </row>
    <row r="82" spans="1:28" ht="14.25">
      <c r="A82" s="45"/>
      <c r="B82" s="46"/>
      <c r="C82" s="46"/>
      <c r="D82" s="46"/>
      <c r="E82" s="55"/>
      <c r="F82" s="22"/>
      <c r="G82" s="22"/>
      <c r="H82" s="22"/>
      <c r="I82" s="22"/>
      <c r="J82" s="37"/>
      <c r="K82" s="22"/>
      <c r="L82" s="22"/>
      <c r="M82" s="22"/>
      <c r="N82" s="22"/>
      <c r="O82" s="22"/>
      <c r="P82" s="22"/>
      <c r="Q82" s="22"/>
      <c r="R82" s="22"/>
      <c r="S82" s="22"/>
      <c r="T82" s="22"/>
      <c r="U82" s="22"/>
      <c r="V82" s="22"/>
      <c r="W82" s="22"/>
      <c r="X82" s="22"/>
      <c r="Y82" s="22"/>
      <c r="Z82" s="22"/>
      <c r="AA82" s="22"/>
      <c r="AB82" s="22"/>
    </row>
    <row r="83" spans="1:28" ht="14.25">
      <c r="A83" s="45"/>
      <c r="B83" s="46"/>
      <c r="C83" s="46"/>
      <c r="D83" s="46"/>
      <c r="E83" s="55"/>
      <c r="F83" s="22"/>
      <c r="G83" s="22"/>
      <c r="H83" s="22"/>
      <c r="I83" s="22"/>
      <c r="J83" s="37"/>
      <c r="K83" s="22"/>
      <c r="L83" s="22"/>
      <c r="M83" s="22"/>
      <c r="N83" s="22"/>
      <c r="O83" s="22"/>
      <c r="P83" s="22"/>
      <c r="Q83" s="22"/>
      <c r="R83" s="22"/>
      <c r="S83" s="22"/>
      <c r="T83" s="22"/>
      <c r="U83" s="22"/>
      <c r="V83" s="22"/>
      <c r="W83" s="22"/>
      <c r="X83" s="22"/>
      <c r="Y83" s="22"/>
      <c r="Z83" s="22"/>
      <c r="AA83" s="22"/>
      <c r="AB83" s="22"/>
    </row>
    <row r="84" spans="1:28" ht="14.25">
      <c r="A84" s="45"/>
      <c r="B84" s="46"/>
      <c r="C84" s="46"/>
      <c r="D84" s="46"/>
      <c r="E84" s="55"/>
      <c r="F84" s="22"/>
      <c r="G84" s="22"/>
      <c r="H84" s="22"/>
      <c r="I84" s="22"/>
      <c r="J84" s="37"/>
      <c r="K84" s="22"/>
      <c r="L84" s="22"/>
      <c r="M84" s="22"/>
      <c r="N84" s="22"/>
      <c r="O84" s="22"/>
      <c r="P84" s="22"/>
      <c r="Q84" s="22"/>
      <c r="R84" s="22"/>
      <c r="S84" s="22"/>
      <c r="T84" s="22"/>
      <c r="U84" s="22"/>
      <c r="V84" s="22"/>
      <c r="W84" s="22"/>
      <c r="X84" s="22"/>
      <c r="Y84" s="22"/>
      <c r="Z84" s="22"/>
      <c r="AA84" s="22"/>
      <c r="AB84" s="22"/>
    </row>
    <row r="85" spans="1:28" ht="14.25">
      <c r="A85" s="45"/>
      <c r="B85" s="46"/>
      <c r="C85" s="46"/>
      <c r="D85" s="46"/>
      <c r="E85" s="55"/>
      <c r="F85" s="22"/>
      <c r="G85" s="22"/>
      <c r="H85" s="22"/>
      <c r="I85" s="22"/>
      <c r="J85" s="37"/>
      <c r="K85" s="22"/>
      <c r="L85" s="22"/>
      <c r="M85" s="22"/>
      <c r="N85" s="22"/>
      <c r="O85" s="22"/>
      <c r="P85" s="22"/>
      <c r="Q85" s="22"/>
      <c r="R85" s="22"/>
      <c r="S85" s="22"/>
      <c r="T85" s="22"/>
      <c r="U85" s="22"/>
      <c r="V85" s="22"/>
      <c r="W85" s="22"/>
      <c r="X85" s="22"/>
      <c r="Y85" s="22"/>
      <c r="Z85" s="22"/>
      <c r="AA85" s="22"/>
      <c r="AB85" s="22"/>
    </row>
    <row r="86" spans="1:28" ht="14.25">
      <c r="A86" s="45"/>
      <c r="B86" s="46"/>
      <c r="C86" s="46"/>
      <c r="D86" s="46"/>
      <c r="E86" s="55"/>
      <c r="F86" s="22"/>
      <c r="G86" s="22"/>
      <c r="H86" s="22"/>
      <c r="I86" s="22"/>
      <c r="J86" s="37"/>
      <c r="K86" s="22"/>
      <c r="L86" s="22"/>
      <c r="M86" s="22"/>
      <c r="N86" s="22"/>
      <c r="O86" s="22"/>
      <c r="P86" s="22"/>
      <c r="Q86" s="22"/>
      <c r="R86" s="22"/>
      <c r="S86" s="22"/>
      <c r="T86" s="22"/>
      <c r="U86" s="22"/>
      <c r="V86" s="22"/>
      <c r="W86" s="22"/>
      <c r="X86" s="22"/>
      <c r="Y86" s="22"/>
      <c r="Z86" s="22"/>
      <c r="AA86" s="22"/>
      <c r="AB86" s="22"/>
    </row>
    <row r="87" spans="1:28" ht="14.25">
      <c r="A87" s="45"/>
      <c r="B87" s="46"/>
      <c r="C87" s="46"/>
      <c r="D87" s="46"/>
      <c r="E87" s="55"/>
      <c r="F87" s="22"/>
      <c r="G87" s="22"/>
      <c r="H87" s="22"/>
      <c r="I87" s="22"/>
      <c r="J87" s="37"/>
      <c r="K87" s="22"/>
      <c r="L87" s="22"/>
      <c r="M87" s="22"/>
      <c r="N87" s="22"/>
      <c r="O87" s="22"/>
      <c r="P87" s="22"/>
      <c r="Q87" s="22"/>
      <c r="R87" s="22"/>
      <c r="S87" s="22"/>
      <c r="T87" s="22"/>
      <c r="U87" s="22"/>
      <c r="V87" s="22"/>
      <c r="W87" s="22"/>
      <c r="X87" s="22"/>
      <c r="Y87" s="22"/>
      <c r="Z87" s="22"/>
      <c r="AA87" s="22"/>
      <c r="AB87" s="22"/>
    </row>
    <row r="88" spans="1:28" ht="14.25">
      <c r="A88" s="45"/>
      <c r="B88" s="46"/>
      <c r="C88" s="46"/>
      <c r="D88" s="46"/>
      <c r="E88" s="55"/>
      <c r="F88" s="22"/>
      <c r="G88" s="22"/>
      <c r="H88" s="22"/>
      <c r="I88" s="22"/>
      <c r="J88" s="37"/>
      <c r="K88" s="22"/>
      <c r="L88" s="22"/>
      <c r="M88" s="22"/>
      <c r="N88" s="22"/>
      <c r="O88" s="22"/>
      <c r="P88" s="22"/>
      <c r="Q88" s="22"/>
      <c r="R88" s="22"/>
      <c r="S88" s="22"/>
      <c r="T88" s="22"/>
      <c r="U88" s="22"/>
      <c r="V88" s="22"/>
      <c r="W88" s="22"/>
      <c r="X88" s="22"/>
      <c r="Y88" s="22"/>
      <c r="Z88" s="22"/>
      <c r="AA88" s="22"/>
      <c r="AB88" s="22"/>
    </row>
    <row r="89" spans="1:28" ht="14.25">
      <c r="A89" s="45"/>
      <c r="B89" s="46"/>
      <c r="C89" s="46"/>
      <c r="D89" s="46"/>
      <c r="E89" s="55"/>
      <c r="F89" s="22"/>
      <c r="G89" s="22"/>
      <c r="H89" s="22"/>
      <c r="I89" s="22"/>
      <c r="J89" s="37"/>
      <c r="K89" s="22"/>
      <c r="L89" s="22"/>
      <c r="M89" s="22"/>
      <c r="N89" s="22"/>
      <c r="O89" s="22"/>
      <c r="P89" s="22"/>
      <c r="Q89" s="22"/>
      <c r="R89" s="22"/>
      <c r="S89" s="22"/>
      <c r="T89" s="22"/>
      <c r="U89" s="22"/>
      <c r="V89" s="22"/>
      <c r="W89" s="22"/>
      <c r="X89" s="22"/>
      <c r="Y89" s="22"/>
      <c r="Z89" s="22"/>
      <c r="AA89" s="22"/>
      <c r="AB89" s="22"/>
    </row>
    <row r="90" spans="1:28" ht="14.25">
      <c r="A90" s="45"/>
      <c r="B90" s="46"/>
      <c r="C90" s="46"/>
      <c r="D90" s="46"/>
      <c r="E90" s="55"/>
      <c r="F90" s="22"/>
      <c r="G90" s="22"/>
      <c r="H90" s="22"/>
      <c r="I90" s="22"/>
      <c r="J90" s="37"/>
      <c r="K90" s="22"/>
      <c r="L90" s="22"/>
      <c r="M90" s="22"/>
      <c r="N90" s="22"/>
      <c r="O90" s="22"/>
      <c r="P90" s="22"/>
      <c r="Q90" s="22"/>
      <c r="R90" s="22"/>
      <c r="S90" s="22"/>
      <c r="T90" s="22"/>
      <c r="U90" s="22"/>
      <c r="V90" s="22"/>
      <c r="W90" s="22"/>
      <c r="X90" s="22"/>
      <c r="Y90" s="22"/>
      <c r="Z90" s="22"/>
      <c r="AA90" s="22"/>
      <c r="AB90" s="22"/>
    </row>
    <row r="91" spans="1:28" ht="14.25">
      <c r="A91" s="45"/>
      <c r="B91" s="46"/>
      <c r="C91" s="46"/>
      <c r="D91" s="46"/>
      <c r="E91" s="55"/>
      <c r="F91" s="22"/>
      <c r="G91" s="22"/>
      <c r="H91" s="22"/>
      <c r="I91" s="22"/>
      <c r="J91" s="37"/>
      <c r="K91" s="22"/>
      <c r="L91" s="22"/>
      <c r="M91" s="22"/>
      <c r="N91" s="22"/>
      <c r="O91" s="22"/>
      <c r="P91" s="22"/>
      <c r="Q91" s="22"/>
      <c r="R91" s="22"/>
      <c r="S91" s="22"/>
      <c r="T91" s="22"/>
      <c r="U91" s="22"/>
      <c r="V91" s="22"/>
      <c r="W91" s="22"/>
      <c r="X91" s="22"/>
      <c r="Y91" s="22"/>
      <c r="Z91" s="22"/>
      <c r="AA91" s="22"/>
      <c r="AB91" s="22"/>
    </row>
    <row r="92" spans="1:28" ht="14.25">
      <c r="A92" s="45"/>
      <c r="B92" s="46"/>
      <c r="C92" s="46"/>
      <c r="D92" s="46"/>
      <c r="E92" s="55"/>
      <c r="F92" s="22"/>
      <c r="G92" s="22"/>
      <c r="H92" s="22"/>
      <c r="I92" s="22"/>
      <c r="J92" s="37"/>
      <c r="K92" s="22"/>
      <c r="L92" s="22"/>
      <c r="M92" s="22"/>
      <c r="N92" s="22"/>
      <c r="O92" s="22"/>
      <c r="P92" s="22"/>
      <c r="Q92" s="22"/>
      <c r="R92" s="22"/>
      <c r="S92" s="22"/>
      <c r="T92" s="22"/>
      <c r="U92" s="22"/>
      <c r="V92" s="22"/>
      <c r="W92" s="22"/>
      <c r="X92" s="22"/>
      <c r="Y92" s="22"/>
      <c r="Z92" s="22"/>
      <c r="AA92" s="22"/>
      <c r="AB92" s="22"/>
    </row>
    <row r="93" spans="1:28" ht="14.25">
      <c r="A93" s="45"/>
      <c r="B93" s="46"/>
      <c r="C93" s="46"/>
      <c r="D93" s="46"/>
      <c r="E93" s="55"/>
      <c r="F93" s="22"/>
      <c r="G93" s="22"/>
      <c r="H93" s="22"/>
      <c r="I93" s="22"/>
      <c r="J93" s="37"/>
      <c r="K93" s="22"/>
      <c r="L93" s="22"/>
      <c r="M93" s="22"/>
      <c r="N93" s="22"/>
      <c r="O93" s="22"/>
      <c r="P93" s="22"/>
      <c r="Q93" s="22"/>
      <c r="R93" s="22"/>
      <c r="S93" s="22"/>
      <c r="T93" s="22"/>
      <c r="U93" s="22"/>
      <c r="V93" s="22"/>
      <c r="W93" s="22"/>
      <c r="X93" s="22"/>
      <c r="Y93" s="22"/>
      <c r="Z93" s="22"/>
      <c r="AA93" s="22"/>
      <c r="AB93" s="22"/>
    </row>
    <row r="94" spans="1:28" ht="14.25">
      <c r="A94" s="45"/>
      <c r="B94" s="46"/>
      <c r="C94" s="46"/>
      <c r="D94" s="46"/>
      <c r="E94" s="55"/>
      <c r="F94" s="22"/>
      <c r="G94" s="22"/>
      <c r="H94" s="22"/>
      <c r="I94" s="22"/>
      <c r="J94" s="37"/>
      <c r="K94" s="22"/>
      <c r="L94" s="22"/>
      <c r="M94" s="22"/>
      <c r="N94" s="22"/>
      <c r="O94" s="22"/>
      <c r="P94" s="22"/>
      <c r="Q94" s="22"/>
      <c r="R94" s="22"/>
      <c r="S94" s="22"/>
      <c r="T94" s="22"/>
      <c r="U94" s="22"/>
      <c r="V94" s="22"/>
      <c r="W94" s="22"/>
      <c r="X94" s="22"/>
      <c r="Y94" s="22"/>
      <c r="Z94" s="22"/>
      <c r="AA94" s="22"/>
      <c r="AB94" s="22"/>
    </row>
    <row r="95" spans="1:28" ht="14.25">
      <c r="A95" s="45"/>
      <c r="B95" s="46"/>
      <c r="C95" s="46"/>
      <c r="D95" s="46"/>
      <c r="E95" s="55"/>
      <c r="F95" s="22"/>
      <c r="G95" s="22"/>
      <c r="H95" s="22"/>
      <c r="I95" s="22"/>
      <c r="J95" s="37"/>
      <c r="K95" s="22"/>
      <c r="L95" s="22"/>
      <c r="M95" s="22"/>
      <c r="N95" s="22"/>
      <c r="O95" s="22"/>
      <c r="P95" s="22"/>
      <c r="Q95" s="22"/>
      <c r="R95" s="22"/>
      <c r="S95" s="22"/>
      <c r="T95" s="22"/>
      <c r="U95" s="22"/>
      <c r="V95" s="22"/>
      <c r="W95" s="22"/>
      <c r="X95" s="22"/>
      <c r="Y95" s="22"/>
      <c r="Z95" s="22"/>
      <c r="AA95" s="22"/>
      <c r="AB95" s="22"/>
    </row>
    <row r="96" spans="1:28" ht="14.25">
      <c r="A96" s="45"/>
      <c r="B96" s="46"/>
      <c r="C96" s="46"/>
      <c r="D96" s="46"/>
      <c r="E96" s="55"/>
      <c r="F96" s="22"/>
      <c r="G96" s="22"/>
      <c r="H96" s="22"/>
      <c r="I96" s="22"/>
      <c r="J96" s="37"/>
      <c r="K96" s="22"/>
      <c r="L96" s="22"/>
      <c r="M96" s="22"/>
      <c r="N96" s="22"/>
      <c r="O96" s="22"/>
      <c r="P96" s="22"/>
      <c r="Q96" s="22"/>
      <c r="R96" s="22"/>
      <c r="S96" s="22"/>
      <c r="T96" s="22"/>
      <c r="U96" s="22"/>
      <c r="V96" s="22"/>
      <c r="W96" s="22"/>
      <c r="X96" s="22"/>
      <c r="Y96" s="22"/>
      <c r="Z96" s="22"/>
      <c r="AA96" s="22"/>
      <c r="AB96" s="22"/>
    </row>
    <row r="97" spans="1:28" ht="14.25">
      <c r="A97" s="45"/>
      <c r="B97" s="46"/>
      <c r="C97" s="46"/>
      <c r="D97" s="46"/>
      <c r="E97" s="55"/>
      <c r="F97" s="22"/>
      <c r="G97" s="22"/>
      <c r="H97" s="22"/>
      <c r="I97" s="22"/>
      <c r="J97" s="37"/>
      <c r="K97" s="22"/>
      <c r="L97" s="22"/>
      <c r="M97" s="22"/>
      <c r="N97" s="22"/>
      <c r="O97" s="22"/>
      <c r="P97" s="22"/>
      <c r="Q97" s="22"/>
      <c r="R97" s="22"/>
      <c r="S97" s="22"/>
      <c r="T97" s="22"/>
      <c r="U97" s="22"/>
      <c r="V97" s="22"/>
      <c r="W97" s="22"/>
      <c r="X97" s="22"/>
      <c r="Y97" s="22"/>
      <c r="Z97" s="22"/>
      <c r="AA97" s="22"/>
      <c r="AB97" s="22"/>
    </row>
    <row r="98" spans="1:28" ht="14.25">
      <c r="A98" s="45"/>
      <c r="B98" s="46"/>
      <c r="C98" s="46"/>
      <c r="D98" s="46"/>
      <c r="E98" s="55"/>
      <c r="F98" s="22"/>
      <c r="G98" s="22"/>
      <c r="H98" s="22"/>
      <c r="I98" s="22"/>
      <c r="J98" s="37"/>
      <c r="K98" s="22"/>
      <c r="L98" s="22"/>
      <c r="M98" s="22"/>
      <c r="N98" s="22"/>
      <c r="O98" s="22"/>
      <c r="P98" s="22"/>
      <c r="Q98" s="22"/>
      <c r="R98" s="22"/>
      <c r="S98" s="22"/>
      <c r="T98" s="22"/>
      <c r="U98" s="22"/>
      <c r="V98" s="22"/>
      <c r="W98" s="22"/>
      <c r="X98" s="22"/>
      <c r="Y98" s="22"/>
      <c r="Z98" s="22"/>
      <c r="AA98" s="22"/>
      <c r="AB98" s="22"/>
    </row>
    <row r="99" spans="1:28" ht="14.25">
      <c r="A99" s="45"/>
      <c r="B99" s="46"/>
      <c r="C99" s="46"/>
      <c r="D99" s="46"/>
      <c r="E99" s="55"/>
      <c r="F99" s="22"/>
      <c r="G99" s="22"/>
      <c r="H99" s="22"/>
      <c r="I99" s="22"/>
      <c r="J99" s="37"/>
      <c r="K99" s="22"/>
      <c r="L99" s="22"/>
      <c r="M99" s="22"/>
      <c r="N99" s="22"/>
      <c r="O99" s="22"/>
      <c r="P99" s="22"/>
      <c r="Q99" s="22"/>
      <c r="R99" s="22"/>
      <c r="S99" s="22"/>
      <c r="T99" s="22"/>
      <c r="U99" s="22"/>
      <c r="V99" s="22"/>
      <c r="W99" s="22"/>
      <c r="X99" s="22"/>
      <c r="Y99" s="22"/>
      <c r="Z99" s="22"/>
      <c r="AA99" s="22"/>
      <c r="AB99" s="22"/>
    </row>
    <row r="100" spans="1:28" ht="14.25">
      <c r="A100" s="45"/>
      <c r="B100" s="46"/>
      <c r="C100" s="46"/>
      <c r="D100" s="46"/>
      <c r="E100" s="55"/>
      <c r="F100" s="22"/>
      <c r="G100" s="22"/>
      <c r="H100" s="22"/>
      <c r="I100" s="22"/>
      <c r="J100" s="37"/>
      <c r="K100" s="22"/>
      <c r="L100" s="22"/>
      <c r="M100" s="22"/>
      <c r="N100" s="22"/>
      <c r="O100" s="22"/>
      <c r="P100" s="22"/>
      <c r="Q100" s="22"/>
      <c r="R100" s="22"/>
      <c r="S100" s="22"/>
      <c r="T100" s="22"/>
      <c r="U100" s="22"/>
      <c r="V100" s="22"/>
      <c r="W100" s="22"/>
      <c r="X100" s="22"/>
      <c r="Y100" s="22"/>
      <c r="Z100" s="22"/>
      <c r="AA100" s="22"/>
      <c r="AB100" s="22"/>
    </row>
    <row r="101" spans="1:28" ht="14.25">
      <c r="A101" s="45"/>
      <c r="B101" s="46"/>
      <c r="C101" s="46"/>
      <c r="D101" s="46"/>
      <c r="E101" s="55"/>
      <c r="F101" s="22"/>
      <c r="G101" s="22"/>
      <c r="H101" s="22"/>
      <c r="I101" s="22"/>
      <c r="J101" s="37"/>
      <c r="K101" s="22"/>
      <c r="L101" s="22"/>
      <c r="M101" s="22"/>
      <c r="N101" s="22"/>
      <c r="O101" s="22"/>
      <c r="P101" s="22"/>
      <c r="Q101" s="22"/>
      <c r="R101" s="22"/>
      <c r="S101" s="22"/>
      <c r="T101" s="22"/>
      <c r="U101" s="22"/>
      <c r="V101" s="22"/>
      <c r="W101" s="22"/>
      <c r="X101" s="22"/>
      <c r="Y101" s="22"/>
      <c r="Z101" s="22"/>
      <c r="AA101" s="22"/>
      <c r="AB101" s="22"/>
    </row>
    <row r="102" spans="1:28" ht="14.25">
      <c r="A102" s="45"/>
      <c r="B102" s="46"/>
      <c r="C102" s="46"/>
      <c r="D102" s="46"/>
      <c r="E102" s="55"/>
      <c r="F102" s="22"/>
      <c r="G102" s="22"/>
      <c r="H102" s="22"/>
      <c r="I102" s="22"/>
      <c r="J102" s="37"/>
      <c r="K102" s="22"/>
      <c r="L102" s="22"/>
      <c r="M102" s="22"/>
      <c r="N102" s="22"/>
      <c r="O102" s="22"/>
      <c r="P102" s="22"/>
      <c r="Q102" s="22"/>
      <c r="R102" s="22"/>
      <c r="S102" s="22"/>
      <c r="T102" s="22"/>
      <c r="U102" s="22"/>
      <c r="V102" s="22"/>
      <c r="W102" s="22"/>
      <c r="X102" s="22"/>
      <c r="Y102" s="22"/>
      <c r="Z102" s="22"/>
      <c r="AA102" s="22"/>
      <c r="AB102" s="22"/>
    </row>
    <row r="103" spans="1:28" ht="14.25">
      <c r="A103" s="45"/>
      <c r="B103" s="46"/>
      <c r="C103" s="46"/>
      <c r="D103" s="46"/>
      <c r="E103" s="55"/>
      <c r="F103" s="22"/>
      <c r="G103" s="22"/>
      <c r="H103" s="22"/>
      <c r="I103" s="22"/>
      <c r="J103" s="37"/>
      <c r="K103" s="22"/>
      <c r="L103" s="22"/>
      <c r="M103" s="22"/>
      <c r="N103" s="22"/>
      <c r="O103" s="22"/>
      <c r="P103" s="22"/>
      <c r="Q103" s="22"/>
      <c r="R103" s="22"/>
      <c r="S103" s="22"/>
      <c r="T103" s="22"/>
      <c r="U103" s="22"/>
      <c r="V103" s="22"/>
      <c r="W103" s="22"/>
      <c r="X103" s="22"/>
      <c r="Y103" s="22"/>
      <c r="Z103" s="22"/>
      <c r="AA103" s="22"/>
      <c r="AB103" s="22"/>
    </row>
    <row r="104" spans="1:28" ht="14.25">
      <c r="A104" s="45"/>
      <c r="B104" s="46"/>
      <c r="C104" s="46"/>
      <c r="D104" s="46"/>
      <c r="E104" s="55"/>
      <c r="F104" s="22"/>
      <c r="G104" s="22"/>
      <c r="H104" s="22"/>
      <c r="I104" s="22"/>
      <c r="J104" s="37"/>
      <c r="K104" s="22"/>
      <c r="L104" s="22"/>
      <c r="M104" s="22"/>
      <c r="N104" s="22"/>
      <c r="O104" s="22"/>
      <c r="P104" s="22"/>
      <c r="Q104" s="22"/>
      <c r="R104" s="22"/>
      <c r="S104" s="22"/>
      <c r="T104" s="22"/>
      <c r="U104" s="22"/>
      <c r="V104" s="22"/>
      <c r="W104" s="22"/>
      <c r="X104" s="22"/>
      <c r="Y104" s="22"/>
      <c r="Z104" s="22"/>
      <c r="AA104" s="22"/>
      <c r="AB104" s="22"/>
    </row>
    <row r="105" spans="1:28" ht="14.25">
      <c r="A105" s="45"/>
      <c r="B105" s="46"/>
      <c r="C105" s="46"/>
      <c r="D105" s="46"/>
      <c r="E105" s="55"/>
      <c r="F105" s="22"/>
      <c r="G105" s="22"/>
      <c r="H105" s="22"/>
      <c r="I105" s="22"/>
      <c r="J105" s="37"/>
      <c r="K105" s="22"/>
      <c r="L105" s="22"/>
      <c r="M105" s="22"/>
      <c r="N105" s="22"/>
      <c r="O105" s="22"/>
      <c r="P105" s="22"/>
      <c r="Q105" s="22"/>
      <c r="R105" s="22"/>
      <c r="S105" s="22"/>
      <c r="T105" s="22"/>
      <c r="U105" s="22"/>
      <c r="V105" s="22"/>
      <c r="W105" s="22"/>
      <c r="X105" s="22"/>
      <c r="Y105" s="22"/>
      <c r="Z105" s="22"/>
      <c r="AA105" s="22"/>
      <c r="AB105" s="22"/>
    </row>
    <row r="106" spans="1:28" ht="14.25">
      <c r="A106" s="45"/>
      <c r="B106" s="46"/>
      <c r="C106" s="46"/>
      <c r="D106" s="46"/>
      <c r="E106" s="55"/>
      <c r="F106" s="22"/>
      <c r="G106" s="22"/>
      <c r="H106" s="22"/>
      <c r="I106" s="22"/>
      <c r="J106" s="37"/>
      <c r="K106" s="22"/>
      <c r="L106" s="22"/>
      <c r="M106" s="22"/>
      <c r="N106" s="22"/>
      <c r="O106" s="22"/>
      <c r="P106" s="22"/>
      <c r="Q106" s="22"/>
      <c r="R106" s="22"/>
      <c r="S106" s="22"/>
      <c r="T106" s="22"/>
      <c r="U106" s="22"/>
      <c r="V106" s="22"/>
      <c r="W106" s="22"/>
      <c r="X106" s="22"/>
      <c r="Y106" s="22"/>
      <c r="Z106" s="22"/>
      <c r="AA106" s="22"/>
      <c r="AB106" s="22"/>
    </row>
    <row r="107" spans="1:28" ht="14.25">
      <c r="A107" s="45"/>
      <c r="B107" s="46"/>
      <c r="C107" s="46"/>
      <c r="D107" s="46"/>
      <c r="E107" s="55"/>
      <c r="F107" s="22"/>
      <c r="G107" s="22"/>
      <c r="H107" s="22"/>
      <c r="I107" s="22"/>
      <c r="J107" s="37"/>
      <c r="K107" s="22"/>
      <c r="L107" s="22"/>
      <c r="M107" s="22"/>
      <c r="N107" s="22"/>
      <c r="O107" s="22"/>
      <c r="P107" s="22"/>
      <c r="Q107" s="22"/>
      <c r="R107" s="22"/>
      <c r="S107" s="22"/>
      <c r="T107" s="22"/>
      <c r="U107" s="22"/>
      <c r="V107" s="22"/>
      <c r="W107" s="22"/>
      <c r="X107" s="22"/>
      <c r="Y107" s="22"/>
      <c r="Z107" s="22"/>
      <c r="AA107" s="22"/>
      <c r="AB107" s="22"/>
    </row>
    <row r="108" spans="1:28" ht="14.25">
      <c r="A108" s="45"/>
      <c r="B108" s="46"/>
      <c r="C108" s="46"/>
      <c r="D108" s="46"/>
      <c r="E108" s="55"/>
      <c r="F108" s="22"/>
      <c r="G108" s="22"/>
      <c r="H108" s="22"/>
      <c r="I108" s="22"/>
      <c r="J108" s="37"/>
      <c r="K108" s="22"/>
      <c r="L108" s="22"/>
      <c r="M108" s="22"/>
      <c r="N108" s="22"/>
      <c r="O108" s="22"/>
      <c r="P108" s="22"/>
      <c r="Q108" s="22"/>
      <c r="R108" s="22"/>
      <c r="S108" s="22"/>
      <c r="T108" s="22"/>
      <c r="U108" s="22"/>
      <c r="V108" s="22"/>
      <c r="W108" s="22"/>
      <c r="X108" s="22"/>
      <c r="Y108" s="22"/>
      <c r="Z108" s="22"/>
      <c r="AA108" s="22"/>
      <c r="AB108" s="22"/>
    </row>
    <row r="109" spans="1:28" ht="14.25">
      <c r="A109" s="45"/>
      <c r="B109" s="46"/>
      <c r="C109" s="46"/>
      <c r="D109" s="46"/>
      <c r="E109" s="55"/>
      <c r="F109" s="22"/>
      <c r="G109" s="22"/>
      <c r="H109" s="22"/>
      <c r="I109" s="22"/>
      <c r="J109" s="37"/>
      <c r="K109" s="22"/>
      <c r="L109" s="22"/>
      <c r="M109" s="22"/>
      <c r="N109" s="22"/>
      <c r="O109" s="22"/>
      <c r="P109" s="22"/>
      <c r="Q109" s="22"/>
      <c r="R109" s="22"/>
      <c r="S109" s="22"/>
      <c r="T109" s="22"/>
      <c r="U109" s="22"/>
      <c r="V109" s="22"/>
      <c r="W109" s="22"/>
      <c r="X109" s="22"/>
      <c r="Y109" s="22"/>
      <c r="Z109" s="22"/>
      <c r="AA109" s="22"/>
      <c r="AB109" s="22"/>
    </row>
    <row r="110" spans="1:28" ht="14.25">
      <c r="A110" s="45"/>
      <c r="B110" s="46"/>
      <c r="C110" s="46"/>
      <c r="D110" s="46"/>
      <c r="E110" s="55"/>
      <c r="F110" s="22"/>
      <c r="G110" s="22"/>
      <c r="H110" s="22"/>
      <c r="I110" s="22"/>
      <c r="J110" s="37"/>
      <c r="K110" s="22"/>
      <c r="L110" s="22"/>
      <c r="M110" s="22"/>
      <c r="N110" s="22"/>
      <c r="O110" s="22"/>
      <c r="P110" s="22"/>
      <c r="Q110" s="22"/>
      <c r="R110" s="22"/>
      <c r="S110" s="22"/>
      <c r="T110" s="22"/>
      <c r="U110" s="22"/>
      <c r="V110" s="22"/>
      <c r="W110" s="22"/>
      <c r="X110" s="22"/>
      <c r="Y110" s="22"/>
      <c r="Z110" s="22"/>
      <c r="AA110" s="22"/>
      <c r="AB110" s="22"/>
    </row>
    <row r="111" spans="1:28" ht="14.25">
      <c r="A111" s="45"/>
      <c r="B111" s="46"/>
      <c r="C111" s="46"/>
      <c r="D111" s="46"/>
      <c r="E111" s="55"/>
      <c r="F111" s="22"/>
      <c r="G111" s="22"/>
      <c r="H111" s="22"/>
      <c r="I111" s="22"/>
      <c r="J111" s="37"/>
      <c r="K111" s="22"/>
      <c r="L111" s="22"/>
      <c r="M111" s="22"/>
      <c r="N111" s="22"/>
      <c r="O111" s="22"/>
      <c r="P111" s="22"/>
      <c r="Q111" s="22"/>
      <c r="R111" s="22"/>
      <c r="S111" s="22"/>
      <c r="T111" s="22"/>
      <c r="U111" s="22"/>
      <c r="V111" s="22"/>
      <c r="W111" s="22"/>
      <c r="X111" s="22"/>
      <c r="Y111" s="22"/>
      <c r="Z111" s="22"/>
      <c r="AA111" s="22"/>
      <c r="AB111" s="22"/>
    </row>
    <row r="112" spans="1:28" ht="14.25">
      <c r="A112" s="45"/>
      <c r="B112" s="46"/>
      <c r="C112" s="46"/>
      <c r="D112" s="46"/>
      <c r="E112" s="55"/>
      <c r="F112" s="22"/>
      <c r="G112" s="22"/>
      <c r="H112" s="22"/>
      <c r="I112" s="22"/>
      <c r="J112" s="37"/>
      <c r="K112" s="22"/>
      <c r="L112" s="22"/>
      <c r="M112" s="22"/>
      <c r="N112" s="22"/>
      <c r="O112" s="22"/>
      <c r="P112" s="22"/>
      <c r="Q112" s="22"/>
      <c r="R112" s="22"/>
      <c r="S112" s="22"/>
      <c r="T112" s="22"/>
      <c r="U112" s="22"/>
      <c r="V112" s="22"/>
      <c r="W112" s="22"/>
      <c r="X112" s="22"/>
      <c r="Y112" s="22"/>
      <c r="Z112" s="22"/>
      <c r="AA112" s="22"/>
      <c r="AB112" s="22"/>
    </row>
    <row r="113" spans="1:28" ht="14.25">
      <c r="A113" s="45"/>
      <c r="B113" s="46"/>
      <c r="C113" s="46"/>
      <c r="D113" s="46"/>
      <c r="E113" s="55"/>
      <c r="F113" s="22"/>
      <c r="G113" s="22"/>
      <c r="H113" s="22"/>
      <c r="I113" s="22"/>
      <c r="J113" s="37"/>
      <c r="K113" s="22"/>
      <c r="L113" s="22"/>
      <c r="M113" s="22"/>
      <c r="N113" s="22"/>
      <c r="O113" s="22"/>
      <c r="P113" s="22"/>
      <c r="Q113" s="22"/>
      <c r="R113" s="22"/>
      <c r="S113" s="22"/>
      <c r="T113" s="22"/>
      <c r="U113" s="22"/>
      <c r="V113" s="22"/>
      <c r="W113" s="22"/>
      <c r="X113" s="22"/>
      <c r="Y113" s="22"/>
      <c r="Z113" s="22"/>
      <c r="AA113" s="22"/>
      <c r="AB113" s="22"/>
    </row>
    <row r="114" spans="1:28" ht="14.25">
      <c r="A114" s="45"/>
      <c r="B114" s="46"/>
      <c r="C114" s="46"/>
      <c r="D114" s="46"/>
      <c r="E114" s="55"/>
      <c r="F114" s="22"/>
      <c r="G114" s="22"/>
      <c r="H114" s="22"/>
      <c r="I114" s="22"/>
      <c r="J114" s="37"/>
      <c r="K114" s="22"/>
      <c r="L114" s="22"/>
      <c r="M114" s="22"/>
      <c r="N114" s="22"/>
      <c r="O114" s="22"/>
      <c r="P114" s="22"/>
      <c r="Q114" s="22"/>
      <c r="R114" s="22"/>
      <c r="S114" s="22"/>
      <c r="T114" s="22"/>
      <c r="U114" s="22"/>
      <c r="V114" s="22"/>
      <c r="W114" s="22"/>
      <c r="X114" s="22"/>
      <c r="Y114" s="22"/>
      <c r="Z114" s="22"/>
      <c r="AA114" s="22"/>
      <c r="AB114" s="22"/>
    </row>
    <row r="115" spans="1:28" ht="14.25">
      <c r="A115" s="45"/>
      <c r="B115" s="46"/>
      <c r="C115" s="46"/>
      <c r="D115" s="46"/>
      <c r="E115" s="55"/>
      <c r="F115" s="22"/>
      <c r="G115" s="22"/>
      <c r="H115" s="22"/>
      <c r="I115" s="22"/>
      <c r="J115" s="37"/>
      <c r="K115" s="22"/>
      <c r="L115" s="22"/>
      <c r="M115" s="22"/>
      <c r="N115" s="22"/>
      <c r="O115" s="22"/>
      <c r="P115" s="22"/>
      <c r="Q115" s="22"/>
      <c r="R115" s="22"/>
      <c r="S115" s="22"/>
      <c r="T115" s="22"/>
      <c r="U115" s="22"/>
      <c r="V115" s="22"/>
      <c r="W115" s="22"/>
      <c r="X115" s="22"/>
      <c r="Y115" s="22"/>
      <c r="Z115" s="22"/>
      <c r="AA115" s="22"/>
      <c r="AB115" s="22"/>
    </row>
    <row r="116" spans="1:28" ht="14.25">
      <c r="A116" s="45"/>
      <c r="B116" s="46"/>
      <c r="C116" s="46"/>
      <c r="D116" s="46"/>
      <c r="E116" s="55"/>
      <c r="F116" s="22"/>
      <c r="G116" s="22"/>
      <c r="H116" s="22"/>
      <c r="I116" s="22"/>
      <c r="J116" s="37"/>
      <c r="K116" s="22"/>
      <c r="L116" s="22"/>
      <c r="M116" s="22"/>
      <c r="N116" s="22"/>
      <c r="O116" s="22"/>
      <c r="P116" s="22"/>
      <c r="Q116" s="22"/>
      <c r="R116" s="22"/>
      <c r="S116" s="22"/>
      <c r="T116" s="22"/>
      <c r="U116" s="22"/>
      <c r="V116" s="22"/>
      <c r="W116" s="22"/>
      <c r="X116" s="22"/>
      <c r="Y116" s="22"/>
      <c r="Z116" s="22"/>
      <c r="AA116" s="22"/>
      <c r="AB116" s="22"/>
    </row>
    <row r="117" spans="1:28" ht="14.25">
      <c r="A117" s="45"/>
      <c r="B117" s="46"/>
      <c r="C117" s="46"/>
      <c r="D117" s="46"/>
      <c r="E117" s="55"/>
      <c r="F117" s="22"/>
      <c r="G117" s="22"/>
      <c r="H117" s="22"/>
      <c r="I117" s="22"/>
      <c r="J117" s="37"/>
      <c r="K117" s="22"/>
      <c r="L117" s="22"/>
      <c r="M117" s="22"/>
      <c r="N117" s="22"/>
      <c r="O117" s="22"/>
      <c r="P117" s="22"/>
      <c r="Q117" s="22"/>
      <c r="R117" s="22"/>
      <c r="S117" s="22"/>
      <c r="T117" s="22"/>
      <c r="U117" s="22"/>
      <c r="V117" s="22"/>
      <c r="W117" s="22"/>
      <c r="X117" s="22"/>
      <c r="Y117" s="22"/>
      <c r="Z117" s="22"/>
      <c r="AA117" s="22"/>
      <c r="AB117" s="22"/>
    </row>
    <row r="118" spans="1:28" ht="14.25">
      <c r="A118" s="45"/>
      <c r="B118" s="46"/>
      <c r="C118" s="46"/>
      <c r="D118" s="46"/>
      <c r="E118" s="55"/>
      <c r="F118" s="22"/>
      <c r="G118" s="22"/>
      <c r="H118" s="22"/>
      <c r="I118" s="22"/>
      <c r="J118" s="37"/>
      <c r="K118" s="22"/>
      <c r="L118" s="22"/>
      <c r="M118" s="22"/>
      <c r="N118" s="22"/>
      <c r="O118" s="22"/>
      <c r="P118" s="22"/>
      <c r="Q118" s="22"/>
      <c r="R118" s="22"/>
      <c r="S118" s="22"/>
      <c r="T118" s="22"/>
      <c r="U118" s="22"/>
      <c r="V118" s="22"/>
      <c r="W118" s="22"/>
      <c r="X118" s="22"/>
      <c r="Y118" s="22"/>
      <c r="Z118" s="22"/>
      <c r="AA118" s="22"/>
      <c r="AB118" s="22"/>
    </row>
    <row r="119" spans="1:28" ht="14.25">
      <c r="A119" s="45"/>
      <c r="B119" s="46"/>
      <c r="C119" s="46"/>
      <c r="D119" s="46"/>
      <c r="E119" s="55"/>
      <c r="F119" s="22"/>
      <c r="G119" s="22"/>
      <c r="H119" s="22"/>
      <c r="I119" s="22"/>
      <c r="J119" s="37"/>
      <c r="K119" s="22"/>
      <c r="L119" s="22"/>
      <c r="M119" s="22"/>
      <c r="N119" s="22"/>
      <c r="O119" s="22"/>
      <c r="P119" s="22"/>
      <c r="Q119" s="22"/>
      <c r="R119" s="22"/>
      <c r="S119" s="22"/>
      <c r="T119" s="22"/>
      <c r="U119" s="22"/>
      <c r="V119" s="22"/>
      <c r="W119" s="22"/>
      <c r="X119" s="22"/>
      <c r="Y119" s="22"/>
      <c r="Z119" s="22"/>
      <c r="AA119" s="22"/>
      <c r="AB119" s="22"/>
    </row>
    <row r="120" spans="1:28" ht="14.25">
      <c r="A120" s="45"/>
      <c r="B120" s="46"/>
      <c r="C120" s="46"/>
      <c r="D120" s="46"/>
      <c r="E120" s="55"/>
      <c r="F120" s="22"/>
      <c r="G120" s="22"/>
      <c r="H120" s="22"/>
      <c r="I120" s="22"/>
      <c r="J120" s="37"/>
      <c r="K120" s="22"/>
      <c r="L120" s="22"/>
      <c r="M120" s="22"/>
      <c r="N120" s="22"/>
      <c r="O120" s="22"/>
      <c r="P120" s="22"/>
      <c r="Q120" s="22"/>
      <c r="R120" s="22"/>
      <c r="S120" s="22"/>
      <c r="T120" s="22"/>
      <c r="U120" s="22"/>
      <c r="V120" s="22"/>
      <c r="W120" s="22"/>
      <c r="X120" s="22"/>
      <c r="Y120" s="22"/>
      <c r="Z120" s="22"/>
      <c r="AA120" s="22"/>
      <c r="AB120" s="22"/>
    </row>
    <row r="121" spans="1:28" ht="14.25">
      <c r="A121" s="45"/>
      <c r="B121" s="46"/>
      <c r="C121" s="46"/>
      <c r="D121" s="46"/>
      <c r="E121" s="55"/>
      <c r="F121" s="22"/>
      <c r="G121" s="22"/>
      <c r="H121" s="22"/>
      <c r="I121" s="22"/>
      <c r="J121" s="37"/>
      <c r="K121" s="22"/>
      <c r="L121" s="22"/>
      <c r="M121" s="22"/>
      <c r="N121" s="22"/>
      <c r="O121" s="22"/>
      <c r="P121" s="22"/>
      <c r="Q121" s="22"/>
      <c r="R121" s="22"/>
      <c r="S121" s="22"/>
      <c r="T121" s="22"/>
      <c r="U121" s="22"/>
      <c r="V121" s="22"/>
      <c r="W121" s="22"/>
      <c r="X121" s="22"/>
      <c r="Y121" s="22"/>
      <c r="Z121" s="22"/>
      <c r="AA121" s="22"/>
      <c r="AB121" s="22"/>
    </row>
    <row r="122" spans="1:28" ht="14.25">
      <c r="A122" s="45"/>
      <c r="B122" s="46"/>
      <c r="C122" s="46"/>
      <c r="D122" s="46"/>
      <c r="E122" s="55"/>
      <c r="F122" s="22"/>
      <c r="G122" s="22"/>
      <c r="H122" s="22"/>
      <c r="I122" s="22"/>
      <c r="J122" s="37"/>
      <c r="K122" s="22"/>
      <c r="L122" s="22"/>
      <c r="M122" s="22"/>
      <c r="N122" s="22"/>
      <c r="O122" s="22"/>
      <c r="P122" s="22"/>
      <c r="Q122" s="22"/>
      <c r="R122" s="22"/>
      <c r="S122" s="22"/>
      <c r="T122" s="22"/>
      <c r="U122" s="22"/>
      <c r="V122" s="22"/>
      <c r="W122" s="22"/>
      <c r="X122" s="22"/>
      <c r="Y122" s="22"/>
      <c r="Z122" s="22"/>
      <c r="AA122" s="22"/>
      <c r="AB122" s="22"/>
    </row>
    <row r="123" spans="1:28" ht="14.25">
      <c r="A123" s="45"/>
      <c r="B123" s="46"/>
      <c r="C123" s="46"/>
      <c r="D123" s="46"/>
      <c r="E123" s="55"/>
      <c r="F123" s="22"/>
      <c r="G123" s="22"/>
      <c r="H123" s="22"/>
      <c r="I123" s="22"/>
      <c r="J123" s="37"/>
      <c r="K123" s="22"/>
      <c r="L123" s="22"/>
      <c r="M123" s="22"/>
      <c r="N123" s="22"/>
      <c r="O123" s="22"/>
      <c r="P123" s="22"/>
      <c r="Q123" s="22"/>
      <c r="R123" s="22"/>
      <c r="S123" s="22"/>
      <c r="T123" s="22"/>
      <c r="U123" s="22"/>
      <c r="V123" s="22"/>
      <c r="W123" s="22"/>
      <c r="X123" s="22"/>
      <c r="Y123" s="22"/>
      <c r="Z123" s="22"/>
      <c r="AA123" s="22"/>
      <c r="AB123" s="22"/>
    </row>
    <row r="124" spans="1:28" ht="14.25">
      <c r="A124" s="45"/>
      <c r="B124" s="46"/>
      <c r="C124" s="46"/>
      <c r="D124" s="46"/>
      <c r="E124" s="55"/>
      <c r="F124" s="22"/>
      <c r="G124" s="22"/>
      <c r="H124" s="22"/>
      <c r="I124" s="22"/>
      <c r="J124" s="37"/>
      <c r="K124" s="22"/>
      <c r="L124" s="22"/>
      <c r="M124" s="22"/>
      <c r="N124" s="22"/>
      <c r="O124" s="22"/>
      <c r="P124" s="22"/>
      <c r="Q124" s="22"/>
      <c r="R124" s="22"/>
      <c r="S124" s="22"/>
      <c r="T124" s="22"/>
      <c r="U124" s="22"/>
      <c r="V124" s="22"/>
      <c r="W124" s="22"/>
      <c r="X124" s="22"/>
      <c r="Y124" s="22"/>
      <c r="Z124" s="22"/>
      <c r="AA124" s="22"/>
      <c r="AB124" s="22"/>
    </row>
    <row r="125" spans="1:28" ht="14.25">
      <c r="A125" s="45"/>
      <c r="B125" s="46"/>
      <c r="C125" s="46"/>
      <c r="D125" s="46"/>
      <c r="E125" s="55"/>
      <c r="F125" s="22"/>
      <c r="G125" s="22"/>
      <c r="H125" s="22"/>
      <c r="I125" s="22"/>
      <c r="J125" s="37"/>
      <c r="K125" s="22"/>
      <c r="L125" s="22"/>
      <c r="M125" s="22"/>
      <c r="N125" s="22"/>
      <c r="O125" s="22"/>
      <c r="P125" s="22"/>
      <c r="Q125" s="22"/>
      <c r="R125" s="22"/>
      <c r="S125" s="22"/>
      <c r="T125" s="22"/>
      <c r="U125" s="22"/>
      <c r="V125" s="22"/>
      <c r="W125" s="22"/>
      <c r="X125" s="22"/>
      <c r="Y125" s="22"/>
      <c r="Z125" s="22"/>
      <c r="AA125" s="22"/>
      <c r="AB125" s="22"/>
    </row>
    <row r="126" spans="1:28" ht="14.25">
      <c r="A126" s="45"/>
      <c r="B126" s="46"/>
      <c r="C126" s="46"/>
      <c r="D126" s="46"/>
      <c r="E126" s="55"/>
      <c r="F126" s="22"/>
      <c r="G126" s="22"/>
      <c r="H126" s="22"/>
      <c r="I126" s="22"/>
      <c r="J126" s="37"/>
      <c r="K126" s="22"/>
      <c r="L126" s="22"/>
      <c r="M126" s="22"/>
      <c r="N126" s="22"/>
      <c r="O126" s="22"/>
      <c r="P126" s="22"/>
      <c r="Q126" s="22"/>
      <c r="R126" s="22"/>
      <c r="S126" s="22"/>
      <c r="T126" s="22"/>
      <c r="U126" s="22"/>
      <c r="V126" s="22"/>
      <c r="W126" s="22"/>
      <c r="X126" s="22"/>
      <c r="Y126" s="22"/>
      <c r="Z126" s="22"/>
      <c r="AA126" s="22"/>
      <c r="AB126" s="22"/>
    </row>
    <row r="127" spans="1:28" ht="14.25">
      <c r="A127" s="45"/>
      <c r="B127" s="46"/>
      <c r="C127" s="46"/>
      <c r="D127" s="46"/>
      <c r="E127" s="55"/>
      <c r="F127" s="22"/>
      <c r="G127" s="22"/>
      <c r="H127" s="22"/>
      <c r="I127" s="22"/>
      <c r="J127" s="37"/>
      <c r="K127" s="22"/>
      <c r="L127" s="22"/>
      <c r="M127" s="22"/>
      <c r="N127" s="22"/>
      <c r="O127" s="22"/>
      <c r="P127" s="22"/>
      <c r="Q127" s="22"/>
      <c r="R127" s="22"/>
      <c r="S127" s="22"/>
      <c r="T127" s="22"/>
      <c r="U127" s="22"/>
      <c r="V127" s="22"/>
      <c r="W127" s="22"/>
      <c r="X127" s="22"/>
      <c r="Y127" s="22"/>
      <c r="Z127" s="22"/>
      <c r="AA127" s="22"/>
      <c r="AB127" s="22"/>
    </row>
    <row r="128" spans="1:28" ht="14.25">
      <c r="A128" s="45"/>
      <c r="B128" s="46"/>
      <c r="C128" s="46"/>
      <c r="D128" s="46"/>
      <c r="E128" s="55"/>
      <c r="F128" s="22"/>
      <c r="G128" s="22"/>
      <c r="H128" s="22"/>
      <c r="I128" s="22"/>
      <c r="J128" s="37"/>
      <c r="K128" s="22"/>
      <c r="L128" s="22"/>
      <c r="M128" s="22"/>
      <c r="N128" s="22"/>
      <c r="O128" s="22"/>
      <c r="P128" s="22"/>
      <c r="Q128" s="22"/>
      <c r="R128" s="22"/>
      <c r="S128" s="22"/>
      <c r="T128" s="22"/>
      <c r="U128" s="22"/>
      <c r="V128" s="22"/>
      <c r="W128" s="22"/>
      <c r="X128" s="22"/>
      <c r="Y128" s="22"/>
      <c r="Z128" s="22"/>
      <c r="AA128" s="22"/>
      <c r="AB128" s="22"/>
    </row>
    <row r="129" spans="1:28" ht="14.25">
      <c r="A129" s="45"/>
      <c r="B129" s="46"/>
      <c r="C129" s="46"/>
      <c r="D129" s="46"/>
      <c r="E129" s="55"/>
      <c r="F129" s="22"/>
      <c r="G129" s="22"/>
      <c r="H129" s="22"/>
      <c r="I129" s="22"/>
      <c r="J129" s="37"/>
      <c r="K129" s="22"/>
      <c r="L129" s="22"/>
      <c r="M129" s="22"/>
      <c r="N129" s="22"/>
      <c r="O129" s="22"/>
      <c r="P129" s="22"/>
      <c r="Q129" s="22"/>
      <c r="R129" s="22"/>
      <c r="S129" s="22"/>
      <c r="T129" s="22"/>
      <c r="U129" s="22"/>
      <c r="V129" s="22"/>
      <c r="W129" s="22"/>
      <c r="X129" s="22"/>
      <c r="Y129" s="22"/>
      <c r="Z129" s="22"/>
      <c r="AA129" s="22"/>
      <c r="AB129" s="22"/>
    </row>
    <row r="130" spans="1:28" ht="14.25">
      <c r="A130" s="45"/>
      <c r="B130" s="46"/>
      <c r="C130" s="46"/>
      <c r="D130" s="46"/>
      <c r="E130" s="55"/>
      <c r="F130" s="22"/>
      <c r="G130" s="22"/>
      <c r="H130" s="22"/>
      <c r="I130" s="22"/>
      <c r="J130" s="37"/>
      <c r="K130" s="22"/>
      <c r="L130" s="22"/>
      <c r="M130" s="22"/>
      <c r="N130" s="22"/>
      <c r="O130" s="22"/>
      <c r="P130" s="22"/>
      <c r="Q130" s="22"/>
      <c r="R130" s="22"/>
      <c r="S130" s="22"/>
      <c r="T130" s="22"/>
      <c r="U130" s="22"/>
      <c r="V130" s="22"/>
      <c r="W130" s="22"/>
      <c r="X130" s="22"/>
      <c r="Y130" s="22"/>
      <c r="Z130" s="22"/>
      <c r="AA130" s="22"/>
      <c r="AB130" s="22"/>
    </row>
    <row r="131" spans="1:28" ht="14.25">
      <c r="A131" s="45"/>
      <c r="B131" s="46"/>
      <c r="C131" s="46"/>
      <c r="D131" s="46"/>
      <c r="E131" s="55"/>
      <c r="F131" s="22"/>
      <c r="G131" s="22"/>
      <c r="H131" s="22"/>
      <c r="I131" s="22"/>
      <c r="J131" s="37"/>
      <c r="K131" s="22"/>
      <c r="L131" s="22"/>
      <c r="M131" s="22"/>
      <c r="N131" s="22"/>
      <c r="O131" s="22"/>
      <c r="P131" s="22"/>
      <c r="Q131" s="22"/>
      <c r="R131" s="22"/>
      <c r="S131" s="22"/>
      <c r="T131" s="22"/>
      <c r="U131" s="22"/>
      <c r="V131" s="22"/>
      <c r="W131" s="22"/>
      <c r="X131" s="22"/>
      <c r="Y131" s="22"/>
      <c r="Z131" s="22"/>
      <c r="AA131" s="22"/>
      <c r="AB131" s="22"/>
    </row>
    <row r="132" spans="1:28" ht="14.25">
      <c r="A132" s="45"/>
      <c r="B132" s="46"/>
      <c r="C132" s="46"/>
      <c r="D132" s="46"/>
      <c r="E132" s="55"/>
      <c r="F132" s="22"/>
      <c r="G132" s="22"/>
      <c r="H132" s="22"/>
      <c r="I132" s="22"/>
      <c r="J132" s="37"/>
      <c r="K132" s="22"/>
      <c r="L132" s="22"/>
      <c r="M132" s="22"/>
      <c r="N132" s="22"/>
      <c r="O132" s="22"/>
      <c r="P132" s="22"/>
      <c r="Q132" s="22"/>
      <c r="R132" s="22"/>
      <c r="S132" s="22"/>
      <c r="T132" s="22"/>
      <c r="U132" s="22"/>
      <c r="V132" s="22"/>
      <c r="W132" s="22"/>
      <c r="X132" s="22"/>
      <c r="Y132" s="22"/>
      <c r="Z132" s="22"/>
      <c r="AA132" s="22"/>
      <c r="AB132" s="22"/>
    </row>
    <row r="133" spans="1:28" ht="14.25">
      <c r="A133" s="45"/>
      <c r="B133" s="46"/>
      <c r="C133" s="46"/>
      <c r="D133" s="46"/>
      <c r="E133" s="55"/>
      <c r="F133" s="22"/>
      <c r="G133" s="22"/>
      <c r="H133" s="22"/>
      <c r="I133" s="22"/>
      <c r="J133" s="37"/>
      <c r="K133" s="22"/>
      <c r="L133" s="22"/>
      <c r="M133" s="22"/>
      <c r="N133" s="22"/>
      <c r="O133" s="22"/>
      <c r="P133" s="22"/>
      <c r="Q133" s="22"/>
      <c r="R133" s="22"/>
      <c r="S133" s="22"/>
      <c r="T133" s="22"/>
      <c r="U133" s="22"/>
      <c r="V133" s="22"/>
      <c r="W133" s="22"/>
      <c r="X133" s="22"/>
      <c r="Y133" s="22"/>
      <c r="Z133" s="22"/>
      <c r="AA133" s="22"/>
      <c r="AB133" s="22"/>
    </row>
    <row r="134" spans="1:28" ht="14.25">
      <c r="A134" s="45"/>
      <c r="B134" s="46"/>
      <c r="C134" s="46"/>
      <c r="D134" s="46"/>
      <c r="E134" s="55"/>
      <c r="F134" s="22"/>
      <c r="G134" s="22"/>
      <c r="H134" s="22"/>
      <c r="I134" s="22"/>
      <c r="J134" s="37"/>
      <c r="K134" s="22"/>
      <c r="L134" s="22"/>
      <c r="M134" s="22"/>
      <c r="N134" s="22"/>
      <c r="O134" s="22"/>
      <c r="P134" s="22"/>
      <c r="Q134" s="22"/>
      <c r="R134" s="22"/>
      <c r="S134" s="22"/>
      <c r="T134" s="22"/>
      <c r="U134" s="22"/>
      <c r="V134" s="22"/>
      <c r="W134" s="22"/>
      <c r="X134" s="22"/>
      <c r="Y134" s="22"/>
      <c r="Z134" s="22"/>
      <c r="AA134" s="22"/>
      <c r="AB134" s="22"/>
    </row>
    <row r="135" spans="1:28" ht="14.25">
      <c r="A135" s="45"/>
      <c r="B135" s="46"/>
      <c r="C135" s="46"/>
      <c r="D135" s="46"/>
      <c r="E135" s="55"/>
      <c r="F135" s="22"/>
      <c r="G135" s="22"/>
      <c r="H135" s="22"/>
      <c r="I135" s="22"/>
      <c r="J135" s="37"/>
      <c r="K135" s="22"/>
      <c r="L135" s="22"/>
      <c r="M135" s="22"/>
      <c r="N135" s="22"/>
      <c r="O135" s="22"/>
      <c r="P135" s="22"/>
      <c r="Q135" s="22"/>
      <c r="R135" s="22"/>
      <c r="S135" s="22"/>
      <c r="T135" s="22"/>
      <c r="U135" s="22"/>
      <c r="V135" s="22"/>
      <c r="W135" s="22"/>
      <c r="X135" s="22"/>
      <c r="Y135" s="22"/>
      <c r="Z135" s="22"/>
      <c r="AA135" s="22"/>
      <c r="AB135" s="22"/>
    </row>
    <row r="136" spans="1:28" ht="14.25">
      <c r="A136" s="45"/>
      <c r="B136" s="46"/>
      <c r="C136" s="46"/>
      <c r="D136" s="46"/>
      <c r="E136" s="55"/>
      <c r="F136" s="22"/>
      <c r="G136" s="22"/>
      <c r="H136" s="22"/>
      <c r="I136" s="22"/>
      <c r="J136" s="37"/>
      <c r="K136" s="22"/>
      <c r="L136" s="22"/>
      <c r="M136" s="22"/>
      <c r="N136" s="22"/>
      <c r="O136" s="22"/>
      <c r="P136" s="22"/>
      <c r="Q136" s="22"/>
      <c r="R136" s="22"/>
      <c r="S136" s="22"/>
      <c r="T136" s="22"/>
      <c r="U136" s="22"/>
      <c r="V136" s="22"/>
      <c r="W136" s="22"/>
      <c r="X136" s="22"/>
      <c r="Y136" s="22"/>
      <c r="Z136" s="22"/>
      <c r="AA136" s="22"/>
      <c r="AB136" s="22"/>
    </row>
    <row r="137" spans="1:28" ht="14.25">
      <c r="A137" s="45"/>
      <c r="B137" s="46"/>
      <c r="C137" s="46"/>
      <c r="D137" s="46"/>
      <c r="E137" s="55"/>
      <c r="F137" s="22"/>
      <c r="G137" s="22"/>
      <c r="H137" s="22"/>
      <c r="I137" s="22"/>
      <c r="J137" s="37"/>
      <c r="K137" s="22"/>
      <c r="L137" s="22"/>
      <c r="M137" s="22"/>
      <c r="N137" s="22"/>
      <c r="O137" s="22"/>
      <c r="P137" s="22"/>
      <c r="Q137" s="22"/>
      <c r="R137" s="22"/>
      <c r="S137" s="22"/>
      <c r="T137" s="22"/>
      <c r="U137" s="22"/>
      <c r="V137" s="22"/>
      <c r="W137" s="22"/>
      <c r="X137" s="22"/>
      <c r="Y137" s="22"/>
      <c r="Z137" s="22"/>
      <c r="AA137" s="22"/>
      <c r="AB137" s="22"/>
    </row>
    <row r="138" spans="1:28" ht="14.25">
      <c r="A138" s="45"/>
      <c r="B138" s="46"/>
      <c r="C138" s="46"/>
      <c r="D138" s="46"/>
      <c r="E138" s="55"/>
      <c r="F138" s="22"/>
      <c r="G138" s="22"/>
      <c r="H138" s="22"/>
      <c r="I138" s="22"/>
      <c r="J138" s="37"/>
      <c r="K138" s="22"/>
      <c r="L138" s="22"/>
      <c r="M138" s="22"/>
      <c r="N138" s="22"/>
      <c r="O138" s="22"/>
      <c r="P138" s="22"/>
      <c r="Q138" s="22"/>
      <c r="R138" s="22"/>
      <c r="S138" s="22"/>
      <c r="T138" s="22"/>
      <c r="U138" s="22"/>
      <c r="V138" s="22"/>
      <c r="W138" s="22"/>
      <c r="X138" s="22"/>
      <c r="Y138" s="22"/>
      <c r="Z138" s="22"/>
      <c r="AA138" s="22"/>
      <c r="AB138" s="22"/>
    </row>
    <row r="139" spans="1:28" ht="14.25">
      <c r="A139" s="45"/>
      <c r="B139" s="46"/>
      <c r="C139" s="46"/>
      <c r="D139" s="46"/>
      <c r="E139" s="55"/>
      <c r="F139" s="22"/>
      <c r="G139" s="22"/>
      <c r="H139" s="22"/>
      <c r="I139" s="22"/>
      <c r="J139" s="37"/>
      <c r="K139" s="22"/>
      <c r="L139" s="22"/>
      <c r="M139" s="22"/>
      <c r="N139" s="22"/>
      <c r="O139" s="22"/>
      <c r="P139" s="22"/>
      <c r="Q139" s="22"/>
      <c r="R139" s="22"/>
      <c r="S139" s="22"/>
      <c r="T139" s="22"/>
      <c r="U139" s="22"/>
      <c r="V139" s="22"/>
      <c r="W139" s="22"/>
      <c r="X139" s="22"/>
      <c r="Y139" s="22"/>
      <c r="Z139" s="22"/>
      <c r="AA139" s="22"/>
      <c r="AB139" s="22"/>
    </row>
    <row r="140" spans="1:28" ht="14.25">
      <c r="A140" s="45"/>
      <c r="B140" s="46"/>
      <c r="C140" s="46"/>
      <c r="D140" s="46"/>
      <c r="E140" s="55"/>
      <c r="F140" s="22"/>
      <c r="G140" s="22"/>
      <c r="H140" s="22"/>
      <c r="I140" s="22"/>
      <c r="J140" s="37"/>
      <c r="K140" s="22"/>
      <c r="L140" s="22"/>
      <c r="M140" s="22"/>
      <c r="N140" s="22"/>
      <c r="O140" s="22"/>
      <c r="P140" s="22"/>
      <c r="Q140" s="22"/>
      <c r="R140" s="22"/>
      <c r="S140" s="22"/>
      <c r="T140" s="22"/>
      <c r="U140" s="22"/>
      <c r="V140" s="22"/>
      <c r="W140" s="22"/>
      <c r="X140" s="22"/>
      <c r="Y140" s="22"/>
      <c r="Z140" s="22"/>
      <c r="AA140" s="22"/>
      <c r="AB140" s="22"/>
    </row>
    <row r="141" spans="1:28" ht="14.25">
      <c r="A141" s="45"/>
      <c r="B141" s="46"/>
      <c r="C141" s="46"/>
      <c r="D141" s="46"/>
      <c r="E141" s="55"/>
      <c r="F141" s="22"/>
      <c r="G141" s="22"/>
      <c r="H141" s="22"/>
      <c r="I141" s="22"/>
      <c r="J141" s="37"/>
      <c r="K141" s="22"/>
      <c r="L141" s="22"/>
      <c r="M141" s="22"/>
      <c r="N141" s="22"/>
      <c r="O141" s="22"/>
      <c r="P141" s="22"/>
      <c r="Q141" s="22"/>
      <c r="R141" s="22"/>
      <c r="S141" s="22"/>
      <c r="T141" s="22"/>
      <c r="U141" s="22"/>
      <c r="V141" s="22"/>
      <c r="W141" s="22"/>
      <c r="X141" s="22"/>
      <c r="Y141" s="22"/>
      <c r="Z141" s="22"/>
      <c r="AA141" s="22"/>
      <c r="AB141" s="22"/>
    </row>
    <row r="142" spans="1:28" ht="14.25">
      <c r="A142" s="45"/>
      <c r="B142" s="46"/>
      <c r="C142" s="46"/>
      <c r="D142" s="46"/>
      <c r="E142" s="55"/>
      <c r="F142" s="22"/>
      <c r="G142" s="22"/>
      <c r="H142" s="22"/>
      <c r="I142" s="22"/>
      <c r="J142" s="37"/>
      <c r="K142" s="22"/>
      <c r="L142" s="22"/>
      <c r="M142" s="22"/>
      <c r="N142" s="22"/>
      <c r="O142" s="22"/>
      <c r="P142" s="22"/>
      <c r="Q142" s="22"/>
      <c r="R142" s="22"/>
      <c r="S142" s="22"/>
      <c r="T142" s="22"/>
      <c r="U142" s="22"/>
      <c r="V142" s="22"/>
      <c r="W142" s="22"/>
      <c r="X142" s="22"/>
      <c r="Y142" s="22"/>
      <c r="Z142" s="22"/>
      <c r="AA142" s="22"/>
      <c r="AB142" s="22"/>
    </row>
    <row r="143" spans="1:28" ht="14.25">
      <c r="A143" s="45"/>
      <c r="B143" s="46"/>
      <c r="C143" s="46"/>
      <c r="D143" s="46"/>
      <c r="E143" s="55"/>
      <c r="F143" s="22"/>
      <c r="G143" s="22"/>
      <c r="H143" s="22"/>
      <c r="I143" s="22"/>
      <c r="J143" s="37"/>
      <c r="K143" s="22"/>
      <c r="L143" s="22"/>
      <c r="M143" s="22"/>
      <c r="N143" s="22"/>
      <c r="O143" s="22"/>
      <c r="P143" s="22"/>
      <c r="Q143" s="22"/>
      <c r="R143" s="22"/>
      <c r="S143" s="22"/>
      <c r="T143" s="22"/>
      <c r="U143" s="22"/>
      <c r="V143" s="22"/>
      <c r="W143" s="22"/>
      <c r="X143" s="22"/>
      <c r="Y143" s="22"/>
      <c r="Z143" s="22"/>
      <c r="AA143" s="22"/>
      <c r="AB143" s="22"/>
    </row>
    <row r="144" spans="1:28" ht="14.25">
      <c r="A144" s="45"/>
      <c r="B144" s="46"/>
      <c r="C144" s="46"/>
      <c r="D144" s="46"/>
      <c r="E144" s="55"/>
      <c r="F144" s="22"/>
      <c r="G144" s="22"/>
      <c r="H144" s="22"/>
      <c r="I144" s="22"/>
      <c r="J144" s="37"/>
      <c r="K144" s="22"/>
      <c r="L144" s="22"/>
      <c r="M144" s="22"/>
      <c r="N144" s="22"/>
      <c r="O144" s="22"/>
      <c r="P144" s="22"/>
      <c r="Q144" s="22"/>
      <c r="R144" s="22"/>
      <c r="S144" s="22"/>
      <c r="T144" s="22"/>
      <c r="U144" s="22"/>
      <c r="V144" s="22"/>
      <c r="W144" s="22"/>
      <c r="X144" s="22"/>
      <c r="Y144" s="22"/>
      <c r="Z144" s="22"/>
      <c r="AA144" s="22"/>
      <c r="AB144" s="22"/>
    </row>
    <row r="145" spans="1:28" ht="14.25">
      <c r="A145" s="45"/>
      <c r="B145" s="46"/>
      <c r="C145" s="46"/>
      <c r="D145" s="46"/>
      <c r="E145" s="55"/>
      <c r="F145" s="22"/>
      <c r="G145" s="22"/>
      <c r="H145" s="22"/>
      <c r="I145" s="22"/>
      <c r="J145" s="37"/>
      <c r="K145" s="22"/>
      <c r="L145" s="22"/>
      <c r="M145" s="22"/>
      <c r="N145" s="22"/>
      <c r="O145" s="22"/>
      <c r="P145" s="22"/>
      <c r="Q145" s="22"/>
      <c r="R145" s="22"/>
      <c r="S145" s="22"/>
      <c r="T145" s="22"/>
      <c r="U145" s="22"/>
      <c r="V145" s="22"/>
      <c r="W145" s="22"/>
      <c r="X145" s="22"/>
      <c r="Y145" s="22"/>
      <c r="Z145" s="22"/>
      <c r="AA145" s="22"/>
      <c r="AB145" s="22"/>
    </row>
    <row r="146" spans="1:28" ht="14.25">
      <c r="A146" s="45"/>
      <c r="B146" s="46"/>
      <c r="C146" s="46"/>
      <c r="D146" s="46"/>
      <c r="E146" s="55"/>
      <c r="F146" s="22"/>
      <c r="G146" s="22"/>
      <c r="H146" s="22"/>
      <c r="I146" s="22"/>
      <c r="J146" s="37"/>
      <c r="K146" s="22"/>
      <c r="L146" s="22"/>
      <c r="M146" s="22"/>
      <c r="N146" s="22"/>
      <c r="O146" s="22"/>
      <c r="P146" s="22"/>
      <c r="Q146" s="22"/>
      <c r="R146" s="22"/>
      <c r="S146" s="22"/>
      <c r="T146" s="22"/>
      <c r="U146" s="22"/>
      <c r="V146" s="22"/>
      <c r="W146" s="22"/>
      <c r="X146" s="22"/>
      <c r="Y146" s="22"/>
      <c r="Z146" s="22"/>
      <c r="AA146" s="22"/>
      <c r="AB146" s="22"/>
    </row>
    <row r="147" spans="1:28" ht="14.25">
      <c r="A147" s="45"/>
      <c r="B147" s="46"/>
      <c r="C147" s="46"/>
      <c r="D147" s="46"/>
      <c r="E147" s="55"/>
      <c r="F147" s="22"/>
      <c r="G147" s="22"/>
      <c r="H147" s="22"/>
      <c r="I147" s="22"/>
      <c r="J147" s="37"/>
      <c r="K147" s="22"/>
      <c r="L147" s="22"/>
      <c r="M147" s="22"/>
      <c r="N147" s="22"/>
      <c r="O147" s="22"/>
      <c r="P147" s="22"/>
      <c r="Q147" s="22"/>
      <c r="R147" s="22"/>
      <c r="S147" s="22"/>
      <c r="T147" s="22"/>
      <c r="U147" s="22"/>
      <c r="V147" s="22"/>
      <c r="W147" s="22"/>
      <c r="X147" s="22"/>
      <c r="Y147" s="22"/>
      <c r="Z147" s="22"/>
      <c r="AA147" s="22"/>
      <c r="AB147" s="22"/>
    </row>
    <row r="148" spans="1:28" ht="14.25">
      <c r="A148" s="45"/>
      <c r="B148" s="46"/>
      <c r="C148" s="46"/>
      <c r="D148" s="46"/>
      <c r="E148" s="55"/>
      <c r="F148" s="22"/>
      <c r="G148" s="22"/>
      <c r="H148" s="22"/>
      <c r="I148" s="22"/>
      <c r="J148" s="37"/>
      <c r="K148" s="22"/>
      <c r="L148" s="22"/>
      <c r="M148" s="22"/>
      <c r="N148" s="22"/>
      <c r="O148" s="22"/>
      <c r="P148" s="22"/>
      <c r="Q148" s="22"/>
      <c r="R148" s="22"/>
      <c r="S148" s="22"/>
      <c r="T148" s="22"/>
      <c r="U148" s="22"/>
      <c r="V148" s="22"/>
      <c r="W148" s="22"/>
      <c r="X148" s="22"/>
      <c r="Y148" s="22"/>
      <c r="Z148" s="22"/>
      <c r="AA148" s="22"/>
      <c r="AB148" s="22"/>
    </row>
    <row r="149" spans="1:28" ht="14.25">
      <c r="A149" s="45"/>
      <c r="B149" s="46"/>
      <c r="C149" s="46"/>
      <c r="D149" s="46"/>
      <c r="E149" s="55"/>
      <c r="F149" s="22"/>
      <c r="G149" s="22"/>
      <c r="H149" s="22"/>
      <c r="I149" s="22"/>
      <c r="J149" s="37"/>
      <c r="K149" s="22"/>
      <c r="L149" s="22"/>
      <c r="M149" s="22"/>
      <c r="N149" s="22"/>
      <c r="O149" s="22"/>
      <c r="P149" s="22"/>
      <c r="Q149" s="22"/>
      <c r="R149" s="22"/>
      <c r="S149" s="22"/>
      <c r="T149" s="22"/>
      <c r="U149" s="22"/>
      <c r="V149" s="22"/>
      <c r="W149" s="22"/>
      <c r="X149" s="22"/>
      <c r="Y149" s="22"/>
      <c r="Z149" s="22"/>
      <c r="AA149" s="22"/>
      <c r="AB149" s="22"/>
    </row>
    <row r="150" spans="1:28" ht="14.25">
      <c r="A150" s="45"/>
      <c r="B150" s="46"/>
      <c r="C150" s="46"/>
      <c r="D150" s="46"/>
      <c r="E150" s="55"/>
      <c r="F150" s="22"/>
      <c r="G150" s="22"/>
      <c r="H150" s="22"/>
      <c r="I150" s="22"/>
      <c r="J150" s="37"/>
      <c r="K150" s="22"/>
      <c r="L150" s="22"/>
      <c r="M150" s="22"/>
      <c r="N150" s="22"/>
      <c r="O150" s="22"/>
      <c r="P150" s="22"/>
      <c r="Q150" s="22"/>
      <c r="R150" s="22"/>
      <c r="S150" s="22"/>
      <c r="T150" s="22"/>
      <c r="U150" s="22"/>
      <c r="V150" s="22"/>
      <c r="W150" s="22"/>
      <c r="X150" s="22"/>
      <c r="Y150" s="22"/>
      <c r="Z150" s="22"/>
      <c r="AA150" s="22"/>
      <c r="AB150" s="22"/>
    </row>
    <row r="151" spans="1:28" ht="14.25">
      <c r="A151" s="45"/>
      <c r="B151" s="46"/>
      <c r="C151" s="46"/>
      <c r="D151" s="46"/>
      <c r="E151" s="55"/>
      <c r="F151" s="22"/>
      <c r="G151" s="22"/>
      <c r="H151" s="22"/>
      <c r="I151" s="22"/>
      <c r="J151" s="37"/>
      <c r="K151" s="22"/>
      <c r="L151" s="22"/>
      <c r="M151" s="22"/>
      <c r="N151" s="22"/>
      <c r="O151" s="22"/>
      <c r="P151" s="22"/>
      <c r="Q151" s="22"/>
      <c r="R151" s="22"/>
      <c r="S151" s="22"/>
      <c r="T151" s="22"/>
      <c r="U151" s="22"/>
      <c r="V151" s="22"/>
      <c r="W151" s="22"/>
      <c r="X151" s="22"/>
      <c r="Y151" s="22"/>
      <c r="Z151" s="22"/>
      <c r="AA151" s="22"/>
      <c r="AB151" s="22"/>
    </row>
    <row r="152" spans="1:28" ht="14.25">
      <c r="A152" s="45"/>
      <c r="B152" s="46"/>
      <c r="C152" s="46"/>
      <c r="D152" s="46"/>
      <c r="E152" s="55"/>
      <c r="F152" s="22"/>
      <c r="G152" s="22"/>
      <c r="H152" s="22"/>
      <c r="I152" s="22"/>
      <c r="J152" s="37"/>
      <c r="K152" s="22"/>
      <c r="L152" s="22"/>
      <c r="M152" s="22"/>
      <c r="N152" s="22"/>
      <c r="O152" s="22"/>
      <c r="P152" s="22"/>
      <c r="Q152" s="22"/>
      <c r="R152" s="22"/>
      <c r="S152" s="22"/>
      <c r="T152" s="22"/>
      <c r="U152" s="22"/>
      <c r="V152" s="22"/>
      <c r="W152" s="22"/>
      <c r="X152" s="22"/>
      <c r="Y152" s="22"/>
      <c r="Z152" s="22"/>
      <c r="AA152" s="22"/>
      <c r="AB152" s="22"/>
    </row>
    <row r="153" spans="1:28" ht="14.25">
      <c r="A153" s="45"/>
      <c r="B153" s="46"/>
      <c r="C153" s="46"/>
      <c r="D153" s="46"/>
      <c r="E153" s="55"/>
      <c r="F153" s="22"/>
      <c r="G153" s="22"/>
      <c r="H153" s="22"/>
      <c r="I153" s="22"/>
      <c r="J153" s="37"/>
      <c r="K153" s="22"/>
      <c r="L153" s="22"/>
      <c r="M153" s="22"/>
      <c r="N153" s="22"/>
      <c r="O153" s="22"/>
      <c r="P153" s="22"/>
      <c r="Q153" s="22"/>
      <c r="R153" s="22"/>
      <c r="S153" s="22"/>
      <c r="T153" s="22"/>
      <c r="U153" s="22"/>
      <c r="V153" s="22"/>
      <c r="W153" s="22"/>
      <c r="X153" s="22"/>
      <c r="Y153" s="22"/>
      <c r="Z153" s="22"/>
      <c r="AA153" s="22"/>
      <c r="AB153" s="22"/>
    </row>
    <row r="154" spans="1:28" ht="14.25">
      <c r="A154" s="45"/>
      <c r="B154" s="46"/>
      <c r="C154" s="46"/>
      <c r="D154" s="46"/>
      <c r="E154" s="55"/>
      <c r="F154" s="22"/>
      <c r="G154" s="22"/>
      <c r="H154" s="22"/>
      <c r="I154" s="22"/>
      <c r="J154" s="37"/>
      <c r="K154" s="22"/>
      <c r="L154" s="22"/>
      <c r="M154" s="22"/>
      <c r="N154" s="22"/>
      <c r="O154" s="22"/>
      <c r="P154" s="22"/>
      <c r="Q154" s="22"/>
      <c r="R154" s="22"/>
      <c r="S154" s="22"/>
      <c r="T154" s="22"/>
      <c r="U154" s="22"/>
      <c r="V154" s="22"/>
      <c r="W154" s="22"/>
      <c r="X154" s="22"/>
      <c r="Y154" s="22"/>
      <c r="Z154" s="22"/>
      <c r="AA154" s="22"/>
      <c r="AB154" s="22"/>
    </row>
    <row r="155" spans="1:28" ht="14.25">
      <c r="A155" s="45"/>
      <c r="B155" s="46"/>
      <c r="C155" s="46"/>
      <c r="D155" s="46"/>
      <c r="E155" s="55"/>
      <c r="F155" s="22"/>
      <c r="G155" s="22"/>
      <c r="H155" s="22"/>
      <c r="I155" s="22"/>
      <c r="J155" s="37"/>
      <c r="K155" s="22"/>
      <c r="L155" s="22"/>
      <c r="M155" s="22"/>
      <c r="N155" s="22"/>
      <c r="O155" s="22"/>
      <c r="P155" s="22"/>
      <c r="Q155" s="22"/>
      <c r="R155" s="22"/>
      <c r="S155" s="22"/>
      <c r="T155" s="22"/>
      <c r="U155" s="22"/>
      <c r="V155" s="22"/>
      <c r="W155" s="22"/>
      <c r="X155" s="22"/>
      <c r="Y155" s="22"/>
      <c r="Z155" s="22"/>
      <c r="AA155" s="22"/>
      <c r="AB155" s="22"/>
    </row>
    <row r="156" spans="1:28" ht="14.25">
      <c r="A156" s="45"/>
      <c r="B156" s="46"/>
      <c r="C156" s="46"/>
      <c r="D156" s="46"/>
      <c r="E156" s="55"/>
      <c r="F156" s="22"/>
      <c r="G156" s="22"/>
      <c r="H156" s="22"/>
      <c r="I156" s="22"/>
      <c r="J156" s="37"/>
      <c r="K156" s="22"/>
      <c r="L156" s="22"/>
      <c r="M156" s="22"/>
      <c r="N156" s="22"/>
      <c r="O156" s="22"/>
      <c r="P156" s="22"/>
      <c r="Q156" s="22"/>
      <c r="R156" s="22"/>
      <c r="S156" s="22"/>
      <c r="T156" s="22"/>
      <c r="U156" s="22"/>
      <c r="V156" s="22"/>
      <c r="W156" s="22"/>
      <c r="X156" s="22"/>
      <c r="Y156" s="22"/>
      <c r="Z156" s="22"/>
      <c r="AA156" s="22"/>
      <c r="AB156" s="22"/>
    </row>
    <row r="157" spans="1:28" ht="14.25">
      <c r="A157" s="45"/>
      <c r="B157" s="46"/>
      <c r="C157" s="46"/>
      <c r="D157" s="46"/>
      <c r="E157" s="55"/>
      <c r="F157" s="22"/>
      <c r="G157" s="22"/>
      <c r="H157" s="22"/>
      <c r="I157" s="22"/>
      <c r="J157" s="37"/>
      <c r="K157" s="22"/>
      <c r="L157" s="22"/>
      <c r="M157" s="22"/>
      <c r="N157" s="22"/>
      <c r="O157" s="22"/>
      <c r="P157" s="22"/>
      <c r="Q157" s="22"/>
      <c r="R157" s="22"/>
      <c r="S157" s="22"/>
      <c r="T157" s="22"/>
      <c r="U157" s="22"/>
      <c r="V157" s="22"/>
      <c r="W157" s="22"/>
      <c r="X157" s="22"/>
      <c r="Y157" s="22"/>
      <c r="Z157" s="22"/>
      <c r="AA157" s="22"/>
      <c r="AB157" s="22"/>
    </row>
    <row r="158" spans="1:28" ht="14.25">
      <c r="A158" s="45"/>
      <c r="B158" s="46"/>
      <c r="C158" s="46"/>
      <c r="D158" s="46"/>
      <c r="E158" s="55"/>
      <c r="F158" s="22"/>
      <c r="G158" s="22"/>
      <c r="H158" s="22"/>
      <c r="I158" s="22"/>
      <c r="J158" s="37"/>
      <c r="K158" s="22"/>
      <c r="L158" s="22"/>
      <c r="M158" s="22"/>
      <c r="N158" s="22"/>
      <c r="O158" s="22"/>
      <c r="P158" s="22"/>
      <c r="Q158" s="22"/>
      <c r="R158" s="22"/>
      <c r="S158" s="22"/>
      <c r="T158" s="22"/>
      <c r="U158" s="22"/>
      <c r="V158" s="22"/>
      <c r="W158" s="22"/>
      <c r="X158" s="22"/>
      <c r="Y158" s="22"/>
      <c r="Z158" s="22"/>
      <c r="AA158" s="22"/>
      <c r="AB158" s="22"/>
    </row>
    <row r="159" spans="1:28" ht="14.25">
      <c r="A159" s="45"/>
      <c r="B159" s="46"/>
      <c r="C159" s="46"/>
      <c r="D159" s="46"/>
      <c r="E159" s="55"/>
      <c r="F159" s="22"/>
      <c r="G159" s="22"/>
      <c r="H159" s="22"/>
      <c r="I159" s="22"/>
      <c r="J159" s="37"/>
      <c r="K159" s="22"/>
      <c r="L159" s="22"/>
      <c r="M159" s="22"/>
      <c r="N159" s="22"/>
      <c r="O159" s="22"/>
      <c r="P159" s="22"/>
      <c r="Q159" s="22"/>
      <c r="R159" s="22"/>
      <c r="S159" s="22"/>
      <c r="T159" s="22"/>
      <c r="U159" s="22"/>
      <c r="V159" s="22"/>
      <c r="W159" s="22"/>
      <c r="X159" s="22"/>
      <c r="Y159" s="22"/>
      <c r="Z159" s="22"/>
      <c r="AA159" s="22"/>
      <c r="AB159" s="22"/>
    </row>
    <row r="160" spans="1:28" ht="14.25">
      <c r="A160" s="45"/>
      <c r="B160" s="46"/>
      <c r="C160" s="46"/>
      <c r="D160" s="46"/>
      <c r="E160" s="55"/>
      <c r="F160" s="22"/>
      <c r="G160" s="22"/>
      <c r="H160" s="22"/>
      <c r="I160" s="22"/>
      <c r="J160" s="37"/>
      <c r="K160" s="22"/>
      <c r="L160" s="22"/>
      <c r="M160" s="22"/>
      <c r="N160" s="22"/>
      <c r="O160" s="22"/>
      <c r="P160" s="22"/>
      <c r="Q160" s="22"/>
      <c r="R160" s="22"/>
      <c r="S160" s="22"/>
      <c r="T160" s="22"/>
      <c r="U160" s="22"/>
      <c r="V160" s="22"/>
      <c r="W160" s="22"/>
      <c r="X160" s="22"/>
      <c r="Y160" s="22"/>
      <c r="Z160" s="22"/>
      <c r="AA160" s="22"/>
      <c r="AB160" s="22"/>
    </row>
    <row r="161" spans="1:28" ht="14.25">
      <c r="A161" s="45"/>
      <c r="B161" s="46"/>
      <c r="C161" s="46"/>
      <c r="D161" s="46"/>
      <c r="E161" s="55"/>
      <c r="F161" s="22"/>
      <c r="G161" s="22"/>
      <c r="H161" s="22"/>
      <c r="I161" s="22"/>
      <c r="J161" s="37"/>
      <c r="K161" s="22"/>
      <c r="L161" s="22"/>
      <c r="M161" s="22"/>
      <c r="N161" s="22"/>
      <c r="O161" s="22"/>
      <c r="P161" s="22"/>
      <c r="Q161" s="22"/>
      <c r="R161" s="22"/>
      <c r="S161" s="22"/>
      <c r="T161" s="22"/>
      <c r="U161" s="22"/>
      <c r="V161" s="22"/>
      <c r="W161" s="22"/>
      <c r="X161" s="22"/>
      <c r="Y161" s="22"/>
      <c r="Z161" s="22"/>
      <c r="AA161" s="22"/>
      <c r="AB161" s="22"/>
    </row>
    <row r="162" spans="1:28" ht="14.25">
      <c r="A162" s="45"/>
      <c r="B162" s="46"/>
      <c r="C162" s="46"/>
      <c r="D162" s="46"/>
      <c r="E162" s="55"/>
      <c r="F162" s="22"/>
      <c r="G162" s="22"/>
      <c r="H162" s="22"/>
      <c r="I162" s="22"/>
      <c r="J162" s="37"/>
      <c r="K162" s="22"/>
      <c r="L162" s="22"/>
      <c r="M162" s="22"/>
      <c r="N162" s="22"/>
      <c r="O162" s="22"/>
      <c r="P162" s="22"/>
      <c r="Q162" s="22"/>
      <c r="R162" s="22"/>
      <c r="S162" s="22"/>
      <c r="T162" s="22"/>
      <c r="U162" s="22"/>
      <c r="V162" s="22"/>
      <c r="W162" s="22"/>
      <c r="X162" s="22"/>
      <c r="Y162" s="22"/>
      <c r="Z162" s="22"/>
      <c r="AA162" s="22"/>
      <c r="AB162" s="22"/>
    </row>
    <row r="163" spans="1:28" ht="14.25">
      <c r="A163" s="45"/>
      <c r="B163" s="46"/>
      <c r="C163" s="46"/>
      <c r="D163" s="46"/>
      <c r="E163" s="55"/>
      <c r="F163" s="22"/>
      <c r="G163" s="22"/>
      <c r="H163" s="22"/>
      <c r="I163" s="22"/>
      <c r="J163" s="37"/>
      <c r="K163" s="22"/>
      <c r="L163" s="22"/>
      <c r="M163" s="22"/>
      <c r="N163" s="22"/>
      <c r="O163" s="22"/>
      <c r="P163" s="22"/>
      <c r="Q163" s="22"/>
      <c r="R163" s="22"/>
      <c r="S163" s="22"/>
      <c r="T163" s="22"/>
      <c r="U163" s="22"/>
      <c r="V163" s="22"/>
      <c r="W163" s="22"/>
      <c r="X163" s="22"/>
      <c r="Y163" s="22"/>
      <c r="Z163" s="22"/>
      <c r="AA163" s="22"/>
      <c r="AB163" s="22"/>
    </row>
    <row r="164" spans="1:28" ht="14.25">
      <c r="A164" s="45"/>
      <c r="B164" s="46"/>
      <c r="C164" s="46"/>
      <c r="D164" s="46"/>
      <c r="E164" s="55"/>
      <c r="F164" s="22"/>
      <c r="G164" s="22"/>
      <c r="H164" s="22"/>
      <c r="I164" s="22"/>
      <c r="J164" s="37"/>
      <c r="K164" s="22"/>
      <c r="L164" s="22"/>
      <c r="M164" s="22"/>
      <c r="N164" s="22"/>
      <c r="O164" s="22"/>
      <c r="P164" s="22"/>
      <c r="Q164" s="22"/>
      <c r="R164" s="22"/>
      <c r="S164" s="22"/>
      <c r="T164" s="22"/>
      <c r="U164" s="22"/>
      <c r="V164" s="22"/>
      <c r="W164" s="22"/>
      <c r="X164" s="22"/>
      <c r="Y164" s="22"/>
      <c r="Z164" s="22"/>
      <c r="AA164" s="22"/>
      <c r="AB164" s="22"/>
    </row>
    <row r="165" spans="1:28" ht="14.25">
      <c r="A165" s="45"/>
      <c r="B165" s="46"/>
      <c r="C165" s="46"/>
      <c r="D165" s="46"/>
      <c r="E165" s="55"/>
      <c r="F165" s="22"/>
      <c r="G165" s="22"/>
      <c r="H165" s="22"/>
      <c r="I165" s="22"/>
      <c r="J165" s="37"/>
      <c r="K165" s="22"/>
      <c r="L165" s="22"/>
      <c r="M165" s="22"/>
      <c r="N165" s="22"/>
      <c r="O165" s="22"/>
      <c r="P165" s="22"/>
      <c r="Q165" s="22"/>
      <c r="R165" s="22"/>
      <c r="S165" s="22"/>
      <c r="T165" s="22"/>
      <c r="U165" s="22"/>
      <c r="V165" s="22"/>
      <c r="W165" s="22"/>
      <c r="X165" s="22"/>
      <c r="Y165" s="22"/>
      <c r="Z165" s="22"/>
      <c r="AA165" s="22"/>
      <c r="AB165" s="22"/>
    </row>
    <row r="166" spans="1:28" ht="14.25">
      <c r="A166" s="45"/>
      <c r="B166" s="46"/>
      <c r="C166" s="46"/>
      <c r="D166" s="46"/>
      <c r="E166" s="55"/>
      <c r="F166" s="22"/>
      <c r="G166" s="22"/>
      <c r="H166" s="22"/>
      <c r="I166" s="22"/>
      <c r="J166" s="37"/>
      <c r="K166" s="22"/>
      <c r="L166" s="22"/>
      <c r="M166" s="22"/>
      <c r="N166" s="22"/>
      <c r="O166" s="22"/>
      <c r="P166" s="22"/>
      <c r="Q166" s="22"/>
      <c r="R166" s="22"/>
      <c r="S166" s="22"/>
      <c r="T166" s="22"/>
      <c r="U166" s="22"/>
      <c r="V166" s="22"/>
      <c r="W166" s="22"/>
      <c r="X166" s="22"/>
      <c r="Y166" s="22"/>
      <c r="Z166" s="22"/>
      <c r="AA166" s="22"/>
      <c r="AB166" s="22"/>
    </row>
    <row r="167" spans="1:28" ht="14.25">
      <c r="A167" s="45"/>
      <c r="B167" s="46"/>
      <c r="C167" s="46"/>
      <c r="D167" s="46"/>
      <c r="E167" s="55"/>
      <c r="F167" s="22"/>
      <c r="G167" s="22"/>
      <c r="H167" s="22"/>
      <c r="I167" s="22"/>
      <c r="J167" s="37"/>
      <c r="K167" s="22"/>
      <c r="L167" s="22"/>
      <c r="M167" s="22"/>
      <c r="N167" s="22"/>
      <c r="O167" s="22"/>
      <c r="P167" s="22"/>
      <c r="Q167" s="22"/>
      <c r="R167" s="22"/>
      <c r="S167" s="22"/>
      <c r="T167" s="22"/>
      <c r="U167" s="22"/>
      <c r="V167" s="22"/>
      <c r="W167" s="22"/>
      <c r="X167" s="22"/>
      <c r="Y167" s="22"/>
      <c r="Z167" s="22"/>
      <c r="AA167" s="22"/>
      <c r="AB167" s="22"/>
    </row>
    <row r="168" spans="1:28" ht="14.25">
      <c r="A168" s="45"/>
      <c r="B168" s="46"/>
      <c r="C168" s="46"/>
      <c r="D168" s="46"/>
      <c r="E168" s="55"/>
      <c r="F168" s="22"/>
      <c r="G168" s="22"/>
      <c r="H168" s="22"/>
      <c r="I168" s="22"/>
      <c r="J168" s="37"/>
      <c r="K168" s="22"/>
      <c r="L168" s="22"/>
      <c r="M168" s="22"/>
      <c r="N168" s="22"/>
      <c r="O168" s="22"/>
      <c r="P168" s="22"/>
      <c r="Q168" s="22"/>
      <c r="R168" s="22"/>
      <c r="S168" s="22"/>
      <c r="T168" s="22"/>
      <c r="U168" s="22"/>
      <c r="V168" s="22"/>
      <c r="W168" s="22"/>
      <c r="X168" s="22"/>
      <c r="Y168" s="22"/>
      <c r="Z168" s="22"/>
      <c r="AA168" s="22"/>
      <c r="AB168" s="22"/>
    </row>
    <row r="169" spans="1:28" ht="14.25">
      <c r="A169" s="45"/>
      <c r="B169" s="46"/>
      <c r="C169" s="46"/>
      <c r="D169" s="46"/>
      <c r="E169" s="55"/>
      <c r="F169" s="22"/>
      <c r="G169" s="22"/>
      <c r="H169" s="22"/>
      <c r="I169" s="22"/>
      <c r="J169" s="37"/>
      <c r="K169" s="22"/>
      <c r="L169" s="22"/>
      <c r="M169" s="22"/>
      <c r="N169" s="22"/>
      <c r="O169" s="22"/>
      <c r="P169" s="22"/>
      <c r="Q169" s="22"/>
      <c r="R169" s="22"/>
      <c r="S169" s="22"/>
      <c r="T169" s="22"/>
      <c r="U169" s="22"/>
      <c r="V169" s="22"/>
      <c r="W169" s="22"/>
      <c r="X169" s="22"/>
      <c r="Y169" s="22"/>
      <c r="Z169" s="22"/>
      <c r="AA169" s="22"/>
      <c r="AB169" s="22"/>
    </row>
    <row r="170" spans="1:28" ht="14.25">
      <c r="A170" s="45"/>
      <c r="B170" s="46"/>
      <c r="C170" s="46"/>
      <c r="D170" s="46"/>
      <c r="E170" s="55"/>
      <c r="F170" s="22"/>
      <c r="G170" s="22"/>
      <c r="H170" s="22"/>
      <c r="I170" s="22"/>
      <c r="J170" s="37"/>
      <c r="K170" s="22"/>
      <c r="L170" s="22"/>
      <c r="M170" s="22"/>
      <c r="N170" s="22"/>
      <c r="O170" s="22"/>
      <c r="P170" s="22"/>
      <c r="Q170" s="22"/>
      <c r="R170" s="22"/>
      <c r="S170" s="22"/>
      <c r="T170" s="22"/>
      <c r="U170" s="22"/>
      <c r="V170" s="22"/>
      <c r="W170" s="22"/>
      <c r="X170" s="22"/>
      <c r="Y170" s="22"/>
      <c r="Z170" s="22"/>
      <c r="AA170" s="22"/>
      <c r="AB170" s="22"/>
    </row>
    <row r="171" spans="1:28" ht="14.25">
      <c r="A171" s="45"/>
      <c r="B171" s="46"/>
      <c r="C171" s="46"/>
      <c r="D171" s="46"/>
      <c r="E171" s="55"/>
      <c r="F171" s="22"/>
      <c r="G171" s="22"/>
      <c r="H171" s="22"/>
      <c r="I171" s="22"/>
      <c r="J171" s="37"/>
      <c r="K171" s="22"/>
      <c r="L171" s="22"/>
      <c r="M171" s="22"/>
      <c r="N171" s="22"/>
      <c r="O171" s="22"/>
      <c r="P171" s="22"/>
      <c r="Q171" s="22"/>
      <c r="R171" s="22"/>
      <c r="S171" s="22"/>
      <c r="T171" s="22"/>
      <c r="U171" s="22"/>
      <c r="V171" s="22"/>
      <c r="W171" s="22"/>
      <c r="X171" s="22"/>
      <c r="Y171" s="22"/>
      <c r="Z171" s="22"/>
      <c r="AA171" s="22"/>
      <c r="AB171" s="22"/>
    </row>
    <row r="172" spans="1:28" ht="14.25">
      <c r="A172" s="45"/>
      <c r="B172" s="46"/>
      <c r="C172" s="46"/>
      <c r="D172" s="46"/>
      <c r="E172" s="55"/>
      <c r="F172" s="22"/>
      <c r="G172" s="22"/>
      <c r="H172" s="22"/>
      <c r="I172" s="22"/>
      <c r="J172" s="37"/>
      <c r="K172" s="22"/>
      <c r="L172" s="22"/>
      <c r="M172" s="22"/>
      <c r="N172" s="22"/>
      <c r="O172" s="22"/>
      <c r="P172" s="22"/>
      <c r="Q172" s="22"/>
      <c r="R172" s="22"/>
      <c r="S172" s="22"/>
      <c r="T172" s="22"/>
      <c r="U172" s="22"/>
      <c r="V172" s="22"/>
      <c r="W172" s="22"/>
      <c r="X172" s="22"/>
      <c r="Y172" s="22"/>
      <c r="Z172" s="22"/>
      <c r="AA172" s="22"/>
      <c r="AB172" s="22"/>
    </row>
    <row r="173" spans="1:28" ht="14.25">
      <c r="A173" s="45"/>
      <c r="B173" s="46"/>
      <c r="C173" s="46"/>
      <c r="D173" s="46"/>
      <c r="E173" s="55"/>
      <c r="F173" s="22"/>
      <c r="G173" s="22"/>
      <c r="H173" s="22"/>
      <c r="I173" s="22"/>
      <c r="J173" s="37"/>
      <c r="K173" s="22"/>
      <c r="L173" s="22"/>
      <c r="M173" s="22"/>
      <c r="N173" s="22"/>
      <c r="O173" s="22"/>
      <c r="P173" s="22"/>
      <c r="Q173" s="22"/>
      <c r="R173" s="22"/>
      <c r="S173" s="22"/>
      <c r="T173" s="22"/>
      <c r="U173" s="22"/>
      <c r="V173" s="22"/>
      <c r="W173" s="22"/>
      <c r="X173" s="22"/>
      <c r="Y173" s="22"/>
      <c r="Z173" s="22"/>
      <c r="AA173" s="22"/>
      <c r="AB173" s="22"/>
    </row>
    <row r="174" spans="1:28" ht="14.25">
      <c r="A174" s="45"/>
      <c r="B174" s="46"/>
      <c r="C174" s="46"/>
      <c r="D174" s="46"/>
      <c r="E174" s="55"/>
      <c r="F174" s="22"/>
      <c r="G174" s="22"/>
      <c r="H174" s="22"/>
      <c r="I174" s="22"/>
      <c r="J174" s="37"/>
      <c r="K174" s="22"/>
      <c r="L174" s="22"/>
      <c r="M174" s="22"/>
      <c r="N174" s="22"/>
      <c r="O174" s="22"/>
      <c r="P174" s="22"/>
      <c r="Q174" s="22"/>
      <c r="R174" s="22"/>
      <c r="S174" s="22"/>
      <c r="T174" s="22"/>
      <c r="U174" s="22"/>
      <c r="V174" s="22"/>
      <c r="W174" s="22"/>
      <c r="X174" s="22"/>
      <c r="Y174" s="22"/>
      <c r="Z174" s="22"/>
      <c r="AA174" s="22"/>
      <c r="AB174" s="22"/>
    </row>
    <row r="175" spans="1:28" ht="14.25">
      <c r="A175" s="45"/>
      <c r="B175" s="46"/>
      <c r="C175" s="46"/>
      <c r="D175" s="46"/>
      <c r="E175" s="55"/>
      <c r="F175" s="22"/>
      <c r="G175" s="22"/>
      <c r="H175" s="22"/>
      <c r="I175" s="22"/>
      <c r="J175" s="37"/>
      <c r="K175" s="22"/>
      <c r="L175" s="22"/>
      <c r="M175" s="22"/>
      <c r="N175" s="22"/>
      <c r="O175" s="22"/>
      <c r="P175" s="22"/>
      <c r="Q175" s="22"/>
      <c r="R175" s="22"/>
      <c r="S175" s="22"/>
      <c r="T175" s="22"/>
      <c r="U175" s="22"/>
      <c r="V175" s="22"/>
      <c r="W175" s="22"/>
      <c r="X175" s="22"/>
      <c r="Y175" s="22"/>
      <c r="Z175" s="22"/>
      <c r="AA175" s="22"/>
      <c r="AB175" s="22"/>
    </row>
    <row r="176" spans="1:28" ht="14.25">
      <c r="A176" s="45"/>
      <c r="B176" s="46"/>
      <c r="C176" s="46"/>
      <c r="D176" s="46"/>
      <c r="E176" s="55"/>
      <c r="F176" s="22"/>
      <c r="G176" s="22"/>
      <c r="H176" s="22"/>
      <c r="I176" s="22"/>
      <c r="J176" s="37"/>
      <c r="K176" s="22"/>
      <c r="L176" s="22"/>
      <c r="M176" s="22"/>
      <c r="N176" s="22"/>
      <c r="O176" s="22"/>
      <c r="P176" s="22"/>
      <c r="Q176" s="22"/>
      <c r="R176" s="22"/>
      <c r="S176" s="22"/>
      <c r="T176" s="22"/>
      <c r="U176" s="22"/>
      <c r="V176" s="22"/>
      <c r="W176" s="22"/>
      <c r="X176" s="22"/>
      <c r="Y176" s="22"/>
      <c r="Z176" s="22"/>
      <c r="AA176" s="22"/>
      <c r="AB176" s="22"/>
    </row>
    <row r="177" spans="1:28" ht="14.25">
      <c r="A177" s="45"/>
      <c r="B177" s="46"/>
      <c r="C177" s="46"/>
      <c r="D177" s="46"/>
      <c r="E177" s="55"/>
      <c r="F177" s="22"/>
      <c r="G177" s="22"/>
      <c r="H177" s="22"/>
      <c r="I177" s="22"/>
      <c r="J177" s="37"/>
      <c r="K177" s="22"/>
      <c r="L177" s="22"/>
      <c r="M177" s="22"/>
      <c r="N177" s="22"/>
      <c r="O177" s="22"/>
      <c r="P177" s="22"/>
      <c r="Q177" s="22"/>
      <c r="R177" s="22"/>
      <c r="S177" s="22"/>
      <c r="T177" s="22"/>
      <c r="U177" s="22"/>
      <c r="V177" s="22"/>
      <c r="W177" s="22"/>
      <c r="X177" s="22"/>
      <c r="Y177" s="22"/>
      <c r="Z177" s="22"/>
      <c r="AA177" s="22"/>
      <c r="AB177" s="22"/>
    </row>
    <row r="178" spans="1:28" ht="14.25">
      <c r="A178" s="45"/>
      <c r="B178" s="46"/>
      <c r="C178" s="46"/>
      <c r="D178" s="46"/>
      <c r="E178" s="55"/>
      <c r="F178" s="22"/>
      <c r="G178" s="22"/>
      <c r="H178" s="22"/>
      <c r="I178" s="22"/>
      <c r="J178" s="37"/>
      <c r="K178" s="22"/>
      <c r="L178" s="22"/>
      <c r="M178" s="22"/>
      <c r="N178" s="22"/>
      <c r="O178" s="22"/>
      <c r="P178" s="22"/>
      <c r="Q178" s="22"/>
      <c r="R178" s="22"/>
      <c r="S178" s="22"/>
      <c r="T178" s="22"/>
      <c r="U178" s="22"/>
      <c r="V178" s="22"/>
      <c r="W178" s="22"/>
      <c r="X178" s="22"/>
      <c r="Y178" s="22"/>
      <c r="Z178" s="22"/>
      <c r="AA178" s="22"/>
      <c r="AB178" s="22"/>
    </row>
    <row r="179" spans="1:28" ht="14.25">
      <c r="A179" s="45"/>
      <c r="B179" s="46"/>
      <c r="C179" s="46"/>
      <c r="D179" s="46"/>
      <c r="E179" s="55"/>
      <c r="F179" s="22"/>
      <c r="G179" s="22"/>
      <c r="H179" s="22"/>
      <c r="I179" s="22"/>
      <c r="J179" s="37"/>
      <c r="K179" s="22"/>
      <c r="L179" s="22"/>
      <c r="M179" s="22"/>
      <c r="N179" s="22"/>
      <c r="O179" s="22"/>
      <c r="P179" s="22"/>
      <c r="Q179" s="22"/>
      <c r="R179" s="22"/>
      <c r="S179" s="22"/>
      <c r="T179" s="22"/>
      <c r="U179" s="22"/>
      <c r="V179" s="22"/>
      <c r="W179" s="22"/>
      <c r="X179" s="22"/>
      <c r="Y179" s="22"/>
      <c r="Z179" s="22"/>
      <c r="AA179" s="22"/>
      <c r="AB179" s="22"/>
    </row>
    <row r="180" spans="1:28" ht="14.25">
      <c r="A180" s="45"/>
      <c r="B180" s="46"/>
      <c r="C180" s="46"/>
      <c r="D180" s="46"/>
      <c r="E180" s="55"/>
      <c r="F180" s="22"/>
      <c r="G180" s="22"/>
      <c r="H180" s="22"/>
      <c r="I180" s="22"/>
      <c r="J180" s="37"/>
      <c r="K180" s="22"/>
      <c r="L180" s="22"/>
      <c r="M180" s="22"/>
      <c r="N180" s="22"/>
      <c r="O180" s="22"/>
      <c r="P180" s="22"/>
      <c r="Q180" s="22"/>
      <c r="R180" s="22"/>
      <c r="S180" s="22"/>
      <c r="T180" s="22"/>
      <c r="U180" s="22"/>
      <c r="V180" s="22"/>
      <c r="W180" s="22"/>
      <c r="X180" s="22"/>
      <c r="Y180" s="22"/>
      <c r="Z180" s="22"/>
      <c r="AA180" s="22"/>
      <c r="AB180" s="22"/>
    </row>
    <row r="181" spans="1:28" ht="14.25">
      <c r="A181" s="45"/>
      <c r="B181" s="46"/>
      <c r="C181" s="46"/>
      <c r="D181" s="46"/>
      <c r="E181" s="55"/>
      <c r="F181" s="22"/>
      <c r="G181" s="22"/>
      <c r="H181" s="22"/>
      <c r="I181" s="22"/>
      <c r="J181" s="37"/>
      <c r="K181" s="22"/>
      <c r="L181" s="22"/>
      <c r="M181" s="22"/>
      <c r="N181" s="22"/>
      <c r="O181" s="22"/>
      <c r="P181" s="22"/>
      <c r="Q181" s="22"/>
      <c r="R181" s="22"/>
      <c r="S181" s="22"/>
      <c r="T181" s="22"/>
      <c r="U181" s="22"/>
      <c r="V181" s="22"/>
      <c r="W181" s="22"/>
      <c r="X181" s="22"/>
      <c r="Y181" s="22"/>
      <c r="Z181" s="22"/>
      <c r="AA181" s="22"/>
      <c r="AB181" s="22"/>
    </row>
    <row r="182" spans="1:28" ht="14.25">
      <c r="A182" s="45"/>
      <c r="B182" s="46"/>
      <c r="C182" s="46"/>
      <c r="D182" s="46"/>
      <c r="E182" s="55"/>
      <c r="F182" s="22"/>
      <c r="G182" s="22"/>
      <c r="H182" s="22"/>
      <c r="I182" s="22"/>
      <c r="J182" s="37"/>
      <c r="K182" s="22"/>
      <c r="L182" s="22"/>
      <c r="M182" s="22"/>
      <c r="N182" s="22"/>
      <c r="O182" s="22"/>
      <c r="P182" s="22"/>
      <c r="Q182" s="22"/>
      <c r="R182" s="22"/>
      <c r="S182" s="22"/>
      <c r="T182" s="22"/>
      <c r="U182" s="22"/>
      <c r="V182" s="22"/>
      <c r="W182" s="22"/>
      <c r="X182" s="22"/>
      <c r="Y182" s="22"/>
      <c r="Z182" s="22"/>
      <c r="AA182" s="22"/>
      <c r="AB182" s="22"/>
    </row>
    <row r="183" spans="1:28" ht="14.25">
      <c r="A183" s="45"/>
      <c r="B183" s="46"/>
      <c r="C183" s="46"/>
      <c r="D183" s="46"/>
      <c r="E183" s="55"/>
      <c r="F183" s="22"/>
      <c r="G183" s="22"/>
      <c r="H183" s="22"/>
      <c r="I183" s="22"/>
      <c r="J183" s="37"/>
      <c r="K183" s="22"/>
      <c r="L183" s="22"/>
      <c r="M183" s="22"/>
      <c r="N183" s="22"/>
      <c r="O183" s="22"/>
      <c r="P183" s="22"/>
      <c r="Q183" s="22"/>
      <c r="R183" s="22"/>
      <c r="S183" s="22"/>
      <c r="T183" s="22"/>
      <c r="U183" s="22"/>
      <c r="V183" s="22"/>
      <c r="W183" s="22"/>
      <c r="X183" s="22"/>
      <c r="Y183" s="22"/>
      <c r="Z183" s="22"/>
      <c r="AA183" s="22"/>
      <c r="AB183" s="22"/>
    </row>
    <row r="184" spans="1:28" ht="14.25">
      <c r="A184" s="45"/>
      <c r="B184" s="46"/>
      <c r="C184" s="46"/>
      <c r="D184" s="46"/>
      <c r="E184" s="55"/>
      <c r="F184" s="22"/>
      <c r="G184" s="22"/>
      <c r="H184" s="22"/>
      <c r="I184" s="22"/>
      <c r="J184" s="37"/>
      <c r="K184" s="22"/>
      <c r="L184" s="22"/>
      <c r="M184" s="22"/>
      <c r="N184" s="22"/>
      <c r="O184" s="22"/>
      <c r="P184" s="22"/>
      <c r="Q184" s="22"/>
      <c r="R184" s="22"/>
      <c r="S184" s="22"/>
      <c r="T184" s="22"/>
      <c r="U184" s="22"/>
      <c r="V184" s="22"/>
      <c r="W184" s="22"/>
      <c r="X184" s="22"/>
      <c r="Y184" s="22"/>
      <c r="Z184" s="22"/>
      <c r="AA184" s="22"/>
      <c r="AB184" s="22"/>
    </row>
    <row r="185" spans="1:28" ht="14.25">
      <c r="A185" s="45"/>
      <c r="B185" s="46"/>
      <c r="C185" s="46"/>
      <c r="D185" s="46"/>
      <c r="E185" s="55"/>
      <c r="F185" s="22"/>
      <c r="G185" s="22"/>
      <c r="H185" s="22"/>
      <c r="I185" s="22"/>
      <c r="J185" s="37"/>
      <c r="K185" s="22"/>
      <c r="L185" s="22"/>
      <c r="M185" s="22"/>
      <c r="N185" s="22"/>
      <c r="O185" s="22"/>
      <c r="P185" s="22"/>
      <c r="Q185" s="22"/>
      <c r="R185" s="22"/>
      <c r="S185" s="22"/>
      <c r="T185" s="22"/>
      <c r="U185" s="22"/>
      <c r="V185" s="22"/>
      <c r="W185" s="22"/>
      <c r="X185" s="22"/>
      <c r="Y185" s="22"/>
      <c r="Z185" s="22"/>
      <c r="AA185" s="22"/>
      <c r="AB185" s="22"/>
    </row>
    <row r="186" spans="1:28" ht="14.25">
      <c r="A186" s="45"/>
      <c r="B186" s="46"/>
      <c r="C186" s="46"/>
      <c r="D186" s="46"/>
      <c r="E186" s="55"/>
      <c r="F186" s="22"/>
      <c r="G186" s="22"/>
      <c r="H186" s="22"/>
      <c r="I186" s="22"/>
      <c r="J186" s="37"/>
      <c r="K186" s="22"/>
      <c r="L186" s="22"/>
      <c r="M186" s="22"/>
      <c r="N186" s="22"/>
      <c r="O186" s="22"/>
      <c r="P186" s="22"/>
      <c r="Q186" s="22"/>
      <c r="R186" s="22"/>
      <c r="S186" s="22"/>
      <c r="T186" s="22"/>
      <c r="U186" s="22"/>
      <c r="V186" s="22"/>
      <c r="W186" s="22"/>
      <c r="X186" s="22"/>
      <c r="Y186" s="22"/>
      <c r="Z186" s="22"/>
      <c r="AA186" s="22"/>
      <c r="AB186" s="22"/>
    </row>
    <row r="187" spans="1:28" ht="14.25">
      <c r="A187" s="45"/>
      <c r="B187" s="46"/>
      <c r="C187" s="46"/>
      <c r="D187" s="46"/>
      <c r="E187" s="55"/>
      <c r="F187" s="22"/>
      <c r="G187" s="22"/>
      <c r="H187" s="22"/>
      <c r="I187" s="22"/>
      <c r="J187" s="37"/>
      <c r="K187" s="22"/>
      <c r="L187" s="22"/>
      <c r="M187" s="22"/>
      <c r="N187" s="22"/>
      <c r="O187" s="22"/>
      <c r="P187" s="22"/>
      <c r="Q187" s="22"/>
      <c r="R187" s="22"/>
      <c r="S187" s="22"/>
      <c r="T187" s="22"/>
      <c r="U187" s="22"/>
      <c r="V187" s="22"/>
      <c r="W187" s="22"/>
      <c r="X187" s="22"/>
      <c r="Y187" s="22"/>
      <c r="Z187" s="22"/>
      <c r="AA187" s="22"/>
      <c r="AB187" s="22"/>
    </row>
    <row r="188" spans="1:28" ht="14.25">
      <c r="A188" s="45"/>
      <c r="B188" s="46"/>
      <c r="C188" s="46"/>
      <c r="D188" s="46"/>
      <c r="E188" s="55"/>
      <c r="F188" s="22"/>
      <c r="G188" s="22"/>
      <c r="H188" s="22"/>
      <c r="I188" s="22"/>
      <c r="J188" s="37"/>
      <c r="K188" s="22"/>
      <c r="L188" s="22"/>
      <c r="M188" s="22"/>
      <c r="N188" s="22"/>
      <c r="O188" s="22"/>
      <c r="P188" s="22"/>
      <c r="Q188" s="22"/>
      <c r="R188" s="22"/>
      <c r="S188" s="22"/>
      <c r="T188" s="22"/>
      <c r="U188" s="22"/>
      <c r="V188" s="22"/>
      <c r="W188" s="22"/>
      <c r="X188" s="22"/>
      <c r="Y188" s="22"/>
      <c r="Z188" s="22"/>
      <c r="AA188" s="22"/>
      <c r="AB188" s="22"/>
    </row>
    <row r="189" spans="1:28" ht="14.25">
      <c r="A189" s="45"/>
      <c r="B189" s="46"/>
      <c r="C189" s="46"/>
      <c r="D189" s="46"/>
      <c r="E189" s="55"/>
      <c r="F189" s="22"/>
      <c r="G189" s="22"/>
      <c r="H189" s="22"/>
      <c r="I189" s="22"/>
      <c r="J189" s="37"/>
      <c r="K189" s="22"/>
      <c r="L189" s="22"/>
      <c r="M189" s="22"/>
      <c r="N189" s="22"/>
      <c r="O189" s="22"/>
      <c r="P189" s="22"/>
      <c r="Q189" s="22"/>
      <c r="R189" s="22"/>
      <c r="S189" s="22"/>
      <c r="T189" s="22"/>
      <c r="U189" s="22"/>
      <c r="V189" s="22"/>
      <c r="W189" s="22"/>
      <c r="X189" s="22"/>
      <c r="Y189" s="22"/>
      <c r="Z189" s="22"/>
      <c r="AA189" s="22"/>
      <c r="AB189" s="22"/>
    </row>
    <row r="190" spans="1:28" ht="14.25">
      <c r="A190" s="45"/>
      <c r="B190" s="46"/>
      <c r="C190" s="46"/>
      <c r="D190" s="46"/>
      <c r="E190" s="55"/>
      <c r="F190" s="22"/>
      <c r="G190" s="22"/>
      <c r="H190" s="22"/>
      <c r="I190" s="22"/>
      <c r="J190" s="37"/>
      <c r="K190" s="22"/>
      <c r="L190" s="22"/>
      <c r="M190" s="22"/>
      <c r="N190" s="22"/>
      <c r="O190" s="22"/>
      <c r="P190" s="22"/>
      <c r="Q190" s="22"/>
      <c r="R190" s="22"/>
      <c r="S190" s="22"/>
      <c r="T190" s="22"/>
      <c r="U190" s="22"/>
      <c r="V190" s="22"/>
      <c r="W190" s="22"/>
      <c r="X190" s="22"/>
      <c r="Y190" s="22"/>
      <c r="Z190" s="22"/>
      <c r="AA190" s="22"/>
      <c r="AB190" s="22"/>
    </row>
    <row r="191" spans="1:28" ht="14.25">
      <c r="A191" s="45"/>
      <c r="B191" s="46"/>
      <c r="C191" s="46"/>
      <c r="D191" s="46"/>
      <c r="E191" s="55"/>
      <c r="F191" s="22"/>
      <c r="G191" s="22"/>
      <c r="H191" s="22"/>
      <c r="I191" s="22"/>
      <c r="J191" s="37"/>
      <c r="K191" s="22"/>
      <c r="L191" s="22"/>
      <c r="M191" s="22"/>
      <c r="N191" s="22"/>
      <c r="O191" s="22"/>
      <c r="P191" s="22"/>
      <c r="Q191" s="22"/>
      <c r="R191" s="22"/>
      <c r="S191" s="22"/>
      <c r="T191" s="22"/>
      <c r="U191" s="22"/>
      <c r="V191" s="22"/>
      <c r="W191" s="22"/>
      <c r="X191" s="22"/>
      <c r="Y191" s="22"/>
      <c r="Z191" s="22"/>
      <c r="AA191" s="22"/>
      <c r="AB191" s="22"/>
    </row>
    <row r="192" spans="1:28" ht="14.25">
      <c r="A192" s="45"/>
      <c r="B192" s="46"/>
      <c r="C192" s="46"/>
      <c r="D192" s="46"/>
      <c r="E192" s="55"/>
      <c r="F192" s="22"/>
      <c r="G192" s="22"/>
      <c r="H192" s="22"/>
      <c r="I192" s="22"/>
      <c r="J192" s="37"/>
      <c r="K192" s="22"/>
      <c r="L192" s="22"/>
      <c r="M192" s="22"/>
      <c r="N192" s="22"/>
      <c r="O192" s="22"/>
      <c r="P192" s="22"/>
      <c r="Q192" s="22"/>
      <c r="R192" s="22"/>
      <c r="S192" s="22"/>
      <c r="T192" s="22"/>
      <c r="U192" s="22"/>
      <c r="V192" s="22"/>
      <c r="W192" s="22"/>
      <c r="X192" s="22"/>
      <c r="Y192" s="22"/>
      <c r="Z192" s="22"/>
      <c r="AA192" s="22"/>
      <c r="AB192" s="22"/>
    </row>
    <row r="193" spans="1:28" ht="14.25">
      <c r="A193" s="45"/>
      <c r="B193" s="46"/>
      <c r="C193" s="46"/>
      <c r="D193" s="46"/>
      <c r="E193" s="55"/>
      <c r="F193" s="22"/>
      <c r="G193" s="22"/>
      <c r="H193" s="22"/>
      <c r="I193" s="22"/>
      <c r="J193" s="37"/>
      <c r="K193" s="22"/>
      <c r="L193" s="22"/>
      <c r="M193" s="22"/>
      <c r="N193" s="22"/>
      <c r="O193" s="22"/>
      <c r="P193" s="22"/>
      <c r="Q193" s="22"/>
      <c r="R193" s="22"/>
      <c r="S193" s="22"/>
      <c r="T193" s="22"/>
      <c r="U193" s="22"/>
      <c r="V193" s="22"/>
      <c r="W193" s="22"/>
      <c r="X193" s="22"/>
      <c r="Y193" s="22"/>
      <c r="Z193" s="22"/>
      <c r="AA193" s="22"/>
      <c r="AB193" s="22"/>
    </row>
    <row r="194" spans="1:28" ht="14.25">
      <c r="A194" s="45"/>
      <c r="B194" s="46"/>
      <c r="C194" s="46"/>
      <c r="D194" s="46"/>
      <c r="E194" s="55"/>
      <c r="F194" s="22"/>
      <c r="G194" s="22"/>
      <c r="H194" s="22"/>
      <c r="I194" s="22"/>
      <c r="J194" s="37"/>
      <c r="K194" s="22"/>
      <c r="L194" s="22"/>
      <c r="M194" s="22"/>
      <c r="N194" s="22"/>
      <c r="O194" s="22"/>
      <c r="P194" s="22"/>
      <c r="Q194" s="22"/>
      <c r="R194" s="22"/>
      <c r="S194" s="22"/>
      <c r="T194" s="22"/>
      <c r="U194" s="22"/>
      <c r="V194" s="22"/>
      <c r="W194" s="22"/>
      <c r="X194" s="22"/>
      <c r="Y194" s="22"/>
      <c r="Z194" s="22"/>
      <c r="AA194" s="22"/>
      <c r="AB194" s="22"/>
    </row>
    <row r="195" spans="1:28" ht="14.25">
      <c r="A195" s="45"/>
      <c r="B195" s="46"/>
      <c r="C195" s="46"/>
      <c r="D195" s="46"/>
      <c r="E195" s="55"/>
      <c r="F195" s="22"/>
      <c r="G195" s="22"/>
      <c r="H195" s="22"/>
      <c r="I195" s="22"/>
      <c r="J195" s="37"/>
      <c r="K195" s="22"/>
      <c r="L195" s="22"/>
      <c r="M195" s="22"/>
      <c r="N195" s="22"/>
      <c r="O195" s="22"/>
      <c r="P195" s="22"/>
      <c r="Q195" s="22"/>
      <c r="R195" s="22"/>
      <c r="S195" s="22"/>
      <c r="T195" s="22"/>
      <c r="U195" s="22"/>
      <c r="V195" s="22"/>
      <c r="W195" s="22"/>
      <c r="X195" s="22"/>
      <c r="Y195" s="22"/>
      <c r="Z195" s="22"/>
      <c r="AA195" s="22"/>
      <c r="AB195" s="22"/>
    </row>
    <row r="196" spans="1:28" ht="14.25">
      <c r="A196" s="45"/>
      <c r="B196" s="46"/>
      <c r="C196" s="46"/>
      <c r="D196" s="46"/>
      <c r="E196" s="55"/>
      <c r="F196" s="22"/>
      <c r="G196" s="22"/>
      <c r="H196" s="22"/>
      <c r="I196" s="22"/>
      <c r="J196" s="37"/>
      <c r="K196" s="22"/>
      <c r="L196" s="22"/>
      <c r="M196" s="22"/>
      <c r="N196" s="22"/>
      <c r="O196" s="22"/>
      <c r="P196" s="22"/>
      <c r="Q196" s="22"/>
      <c r="R196" s="22"/>
      <c r="S196" s="22"/>
      <c r="T196" s="22"/>
      <c r="U196" s="22"/>
      <c r="V196" s="22"/>
      <c r="W196" s="22"/>
      <c r="X196" s="22"/>
      <c r="Y196" s="22"/>
      <c r="Z196" s="22"/>
      <c r="AA196" s="22"/>
      <c r="AB196" s="22"/>
    </row>
    <row r="197" spans="1:28" ht="14.25">
      <c r="A197" s="45"/>
      <c r="B197" s="46"/>
      <c r="C197" s="46"/>
      <c r="D197" s="46"/>
      <c r="E197" s="55"/>
      <c r="F197" s="22"/>
      <c r="G197" s="22"/>
      <c r="H197" s="22"/>
      <c r="I197" s="22"/>
      <c r="J197" s="37"/>
      <c r="K197" s="22"/>
      <c r="L197" s="22"/>
      <c r="M197" s="22"/>
      <c r="N197" s="22"/>
      <c r="O197" s="22"/>
      <c r="P197" s="22"/>
      <c r="Q197" s="22"/>
      <c r="R197" s="22"/>
      <c r="S197" s="22"/>
      <c r="T197" s="22"/>
      <c r="U197" s="22"/>
      <c r="V197" s="22"/>
      <c r="W197" s="22"/>
      <c r="X197" s="22"/>
      <c r="Y197" s="22"/>
      <c r="Z197" s="22"/>
      <c r="AA197" s="22"/>
      <c r="AB197" s="22"/>
    </row>
    <row r="198" spans="1:28" ht="14.25">
      <c r="A198" s="45"/>
      <c r="B198" s="46"/>
      <c r="C198" s="46"/>
      <c r="D198" s="46"/>
      <c r="E198" s="55"/>
      <c r="F198" s="22"/>
      <c r="G198" s="22"/>
      <c r="H198" s="22"/>
      <c r="I198" s="22"/>
      <c r="J198" s="37"/>
      <c r="K198" s="22"/>
      <c r="L198" s="22"/>
      <c r="M198" s="22"/>
      <c r="N198" s="22"/>
      <c r="O198" s="22"/>
      <c r="P198" s="22"/>
      <c r="Q198" s="22"/>
      <c r="R198" s="22"/>
      <c r="S198" s="22"/>
      <c r="T198" s="22"/>
      <c r="U198" s="22"/>
      <c r="V198" s="22"/>
      <c r="W198" s="22"/>
      <c r="X198" s="22"/>
      <c r="Y198" s="22"/>
      <c r="Z198" s="22"/>
      <c r="AA198" s="22"/>
      <c r="AB198" s="22"/>
    </row>
    <row r="199" spans="1:28" ht="14.25">
      <c r="A199" s="45"/>
      <c r="B199" s="46"/>
      <c r="C199" s="46"/>
      <c r="D199" s="46"/>
      <c r="E199" s="55"/>
      <c r="F199" s="22"/>
      <c r="G199" s="22"/>
      <c r="H199" s="22"/>
      <c r="I199" s="22"/>
      <c r="J199" s="37"/>
      <c r="K199" s="22"/>
      <c r="L199" s="22"/>
      <c r="M199" s="22"/>
      <c r="N199" s="22"/>
      <c r="O199" s="22"/>
      <c r="P199" s="22"/>
      <c r="Q199" s="22"/>
      <c r="R199" s="22"/>
      <c r="S199" s="22"/>
      <c r="T199" s="22"/>
      <c r="U199" s="22"/>
      <c r="V199" s="22"/>
      <c r="W199" s="22"/>
      <c r="X199" s="22"/>
      <c r="Y199" s="22"/>
      <c r="Z199" s="22"/>
      <c r="AA199" s="22"/>
      <c r="AB199" s="22"/>
    </row>
    <row r="200" spans="1:28" ht="14.25">
      <c r="A200" s="45"/>
      <c r="B200" s="46"/>
      <c r="C200" s="46"/>
      <c r="D200" s="46"/>
      <c r="E200" s="55"/>
      <c r="F200" s="22"/>
      <c r="G200" s="22"/>
      <c r="H200" s="22"/>
      <c r="I200" s="22"/>
      <c r="J200" s="37"/>
      <c r="K200" s="22"/>
      <c r="L200" s="22"/>
      <c r="M200" s="22"/>
      <c r="N200" s="22"/>
      <c r="O200" s="22"/>
      <c r="P200" s="22"/>
      <c r="Q200" s="22"/>
      <c r="R200" s="22"/>
      <c r="S200" s="22"/>
      <c r="T200" s="22"/>
      <c r="U200" s="22"/>
      <c r="V200" s="22"/>
      <c r="W200" s="22"/>
      <c r="X200" s="22"/>
      <c r="Y200" s="22"/>
      <c r="Z200" s="22"/>
      <c r="AA200" s="22"/>
      <c r="AB200" s="22"/>
    </row>
    <row r="201" spans="1:28" ht="14.25">
      <c r="A201" s="45"/>
      <c r="B201" s="46"/>
      <c r="C201" s="46"/>
      <c r="D201" s="46"/>
      <c r="E201" s="55"/>
      <c r="F201" s="22"/>
      <c r="G201" s="22"/>
      <c r="H201" s="22"/>
      <c r="I201" s="22"/>
      <c r="J201" s="37"/>
      <c r="K201" s="22"/>
      <c r="L201" s="22"/>
      <c r="M201" s="22"/>
      <c r="N201" s="22"/>
      <c r="O201" s="22"/>
      <c r="P201" s="22"/>
      <c r="Q201" s="22"/>
      <c r="R201" s="22"/>
      <c r="S201" s="22"/>
      <c r="T201" s="22"/>
      <c r="U201" s="22"/>
      <c r="V201" s="22"/>
      <c r="W201" s="22"/>
      <c r="X201" s="22"/>
      <c r="Y201" s="22"/>
      <c r="Z201" s="22"/>
      <c r="AA201" s="22"/>
      <c r="AB201" s="22"/>
    </row>
    <row r="202" spans="1:28" ht="14.25">
      <c r="A202" s="45"/>
      <c r="B202" s="46"/>
      <c r="C202" s="46"/>
      <c r="D202" s="46"/>
      <c r="E202" s="55"/>
      <c r="F202" s="22"/>
      <c r="G202" s="22"/>
      <c r="H202" s="22"/>
      <c r="I202" s="22"/>
      <c r="J202" s="37"/>
      <c r="K202" s="22"/>
      <c r="L202" s="22"/>
      <c r="M202" s="22"/>
      <c r="N202" s="22"/>
      <c r="O202" s="22"/>
      <c r="P202" s="22"/>
      <c r="Q202" s="22"/>
      <c r="R202" s="22"/>
      <c r="S202" s="22"/>
      <c r="T202" s="22"/>
      <c r="U202" s="22"/>
      <c r="V202" s="22"/>
      <c r="W202" s="22"/>
      <c r="X202" s="22"/>
      <c r="Y202" s="22"/>
      <c r="Z202" s="22"/>
      <c r="AA202" s="22"/>
      <c r="AB202" s="22"/>
    </row>
    <row r="203" spans="1:28" ht="14.25">
      <c r="A203" s="45"/>
      <c r="B203" s="46"/>
      <c r="C203" s="46"/>
      <c r="D203" s="46"/>
      <c r="E203" s="55"/>
      <c r="F203" s="22"/>
      <c r="G203" s="22"/>
      <c r="H203" s="22"/>
      <c r="I203" s="22"/>
      <c r="J203" s="37"/>
      <c r="K203" s="22"/>
      <c r="L203" s="22"/>
      <c r="M203" s="22"/>
      <c r="N203" s="22"/>
      <c r="O203" s="22"/>
      <c r="P203" s="22"/>
      <c r="Q203" s="22"/>
      <c r="R203" s="22"/>
      <c r="S203" s="22"/>
      <c r="T203" s="22"/>
      <c r="U203" s="22"/>
      <c r="V203" s="22"/>
      <c r="W203" s="22"/>
      <c r="X203" s="22"/>
      <c r="Y203" s="22"/>
      <c r="Z203" s="22"/>
      <c r="AA203" s="22"/>
      <c r="AB203" s="22"/>
    </row>
    <row r="204" spans="1:28" ht="14.25">
      <c r="A204" s="45"/>
      <c r="B204" s="46"/>
      <c r="C204" s="46"/>
      <c r="D204" s="46"/>
      <c r="E204" s="55"/>
      <c r="F204" s="22"/>
      <c r="G204" s="22"/>
      <c r="H204" s="22"/>
      <c r="I204" s="22"/>
      <c r="J204" s="37"/>
      <c r="K204" s="22"/>
      <c r="L204" s="22"/>
      <c r="M204" s="22"/>
      <c r="N204" s="22"/>
      <c r="O204" s="22"/>
      <c r="P204" s="22"/>
      <c r="Q204" s="22"/>
      <c r="R204" s="22"/>
      <c r="S204" s="22"/>
      <c r="T204" s="22"/>
      <c r="U204" s="22"/>
      <c r="V204" s="22"/>
      <c r="W204" s="22"/>
      <c r="X204" s="22"/>
      <c r="Y204" s="22"/>
      <c r="Z204" s="22"/>
      <c r="AA204" s="22"/>
      <c r="AB204" s="22"/>
    </row>
    <row r="205" spans="1:28" ht="14.25">
      <c r="A205" s="45"/>
      <c r="B205" s="46"/>
      <c r="C205" s="46"/>
      <c r="D205" s="46"/>
      <c r="E205" s="55"/>
      <c r="F205" s="22"/>
      <c r="G205" s="22"/>
      <c r="H205" s="22"/>
      <c r="I205" s="22"/>
      <c r="J205" s="37"/>
      <c r="K205" s="22"/>
      <c r="L205" s="22"/>
      <c r="M205" s="22"/>
      <c r="N205" s="22"/>
      <c r="O205" s="22"/>
      <c r="P205" s="22"/>
      <c r="Q205" s="22"/>
      <c r="R205" s="22"/>
      <c r="S205" s="22"/>
      <c r="T205" s="22"/>
      <c r="U205" s="22"/>
      <c r="V205" s="22"/>
      <c r="W205" s="22"/>
      <c r="X205" s="22"/>
      <c r="Y205" s="22"/>
      <c r="Z205" s="22"/>
      <c r="AA205" s="22"/>
      <c r="AB205" s="22"/>
    </row>
    <row r="206" spans="1:28" ht="14.25">
      <c r="A206" s="45"/>
      <c r="B206" s="46"/>
      <c r="C206" s="46"/>
      <c r="D206" s="46"/>
      <c r="E206" s="55"/>
      <c r="F206" s="22"/>
      <c r="G206" s="22"/>
      <c r="H206" s="22"/>
      <c r="I206" s="22"/>
      <c r="J206" s="37"/>
      <c r="K206" s="22"/>
      <c r="L206" s="22"/>
      <c r="M206" s="22"/>
      <c r="N206" s="22"/>
      <c r="O206" s="22"/>
      <c r="P206" s="22"/>
      <c r="Q206" s="22"/>
      <c r="R206" s="22"/>
      <c r="S206" s="22"/>
      <c r="T206" s="22"/>
      <c r="U206" s="22"/>
      <c r="V206" s="22"/>
      <c r="W206" s="22"/>
      <c r="X206" s="22"/>
      <c r="Y206" s="22"/>
      <c r="Z206" s="22"/>
      <c r="AA206" s="22"/>
      <c r="AB206" s="22"/>
    </row>
    <row r="207" spans="1:28" ht="14.25">
      <c r="A207" s="45"/>
      <c r="B207" s="46"/>
      <c r="C207" s="46"/>
      <c r="D207" s="46"/>
      <c r="E207" s="55"/>
      <c r="F207" s="22"/>
      <c r="G207" s="22"/>
      <c r="H207" s="22"/>
      <c r="I207" s="22"/>
      <c r="J207" s="37"/>
      <c r="K207" s="22"/>
      <c r="L207" s="22"/>
      <c r="M207" s="22"/>
      <c r="N207" s="22"/>
      <c r="O207" s="22"/>
      <c r="P207" s="22"/>
      <c r="Q207" s="22"/>
      <c r="R207" s="22"/>
      <c r="S207" s="22"/>
      <c r="T207" s="22"/>
      <c r="U207" s="22"/>
      <c r="V207" s="22"/>
      <c r="W207" s="22"/>
      <c r="X207" s="22"/>
      <c r="Y207" s="22"/>
      <c r="Z207" s="22"/>
      <c r="AA207" s="22"/>
      <c r="AB207" s="22"/>
    </row>
    <row r="208" spans="1:28" ht="14.25">
      <c r="A208" s="45"/>
      <c r="B208" s="46"/>
      <c r="C208" s="46"/>
      <c r="D208" s="46"/>
      <c r="E208" s="55"/>
      <c r="F208" s="22"/>
      <c r="G208" s="22"/>
      <c r="H208" s="22"/>
      <c r="I208" s="22"/>
      <c r="J208" s="37"/>
      <c r="K208" s="22"/>
      <c r="L208" s="22"/>
      <c r="M208" s="22"/>
      <c r="N208" s="22"/>
      <c r="O208" s="22"/>
      <c r="P208" s="22"/>
      <c r="Q208" s="22"/>
      <c r="R208" s="22"/>
      <c r="S208" s="22"/>
      <c r="T208" s="22"/>
      <c r="U208" s="22"/>
      <c r="V208" s="22"/>
      <c r="W208" s="22"/>
      <c r="X208" s="22"/>
      <c r="Y208" s="22"/>
      <c r="Z208" s="22"/>
      <c r="AA208" s="22"/>
      <c r="AB208" s="22"/>
    </row>
    <row r="209" spans="1:28" ht="14.25">
      <c r="A209" s="45"/>
      <c r="B209" s="46"/>
      <c r="C209" s="46"/>
      <c r="D209" s="46"/>
      <c r="E209" s="55"/>
      <c r="F209" s="22"/>
      <c r="G209" s="22"/>
      <c r="H209" s="22"/>
      <c r="I209" s="22"/>
      <c r="J209" s="37"/>
      <c r="K209" s="22"/>
      <c r="L209" s="22"/>
      <c r="M209" s="22"/>
      <c r="N209" s="22"/>
      <c r="O209" s="22"/>
      <c r="P209" s="22"/>
      <c r="Q209" s="22"/>
      <c r="R209" s="22"/>
      <c r="S209" s="22"/>
      <c r="T209" s="22"/>
      <c r="U209" s="22"/>
      <c r="V209" s="22"/>
      <c r="W209" s="22"/>
      <c r="X209" s="22"/>
      <c r="Y209" s="22"/>
      <c r="Z209" s="22"/>
      <c r="AA209" s="22"/>
      <c r="AB209" s="22"/>
    </row>
    <row r="210" spans="1:28" ht="14.25">
      <c r="A210" s="45"/>
      <c r="B210" s="46"/>
      <c r="C210" s="46"/>
      <c r="D210" s="46"/>
      <c r="E210" s="55"/>
      <c r="F210" s="22"/>
      <c r="G210" s="22"/>
      <c r="H210" s="22"/>
      <c r="I210" s="22"/>
      <c r="J210" s="37"/>
      <c r="K210" s="22"/>
      <c r="L210" s="22"/>
      <c r="M210" s="22"/>
      <c r="N210" s="22"/>
      <c r="O210" s="22"/>
      <c r="P210" s="22"/>
      <c r="Q210" s="22"/>
      <c r="R210" s="22"/>
      <c r="S210" s="22"/>
      <c r="T210" s="22"/>
      <c r="U210" s="22"/>
      <c r="V210" s="22"/>
      <c r="W210" s="22"/>
      <c r="X210" s="22"/>
      <c r="Y210" s="22"/>
      <c r="Z210" s="22"/>
      <c r="AA210" s="22"/>
      <c r="AB210" s="22"/>
    </row>
    <row r="211" spans="1:28" ht="14.25">
      <c r="A211" s="45"/>
      <c r="B211" s="46"/>
      <c r="C211" s="46"/>
      <c r="D211" s="46"/>
      <c r="E211" s="55"/>
      <c r="F211" s="22"/>
      <c r="G211" s="22"/>
      <c r="H211" s="22"/>
      <c r="I211" s="22"/>
      <c r="J211" s="37"/>
      <c r="K211" s="22"/>
      <c r="L211" s="22"/>
      <c r="M211" s="22"/>
      <c r="N211" s="22"/>
      <c r="O211" s="22"/>
      <c r="P211" s="22"/>
      <c r="Q211" s="22"/>
      <c r="R211" s="22"/>
      <c r="S211" s="22"/>
      <c r="T211" s="22"/>
      <c r="U211" s="22"/>
      <c r="V211" s="22"/>
      <c r="W211" s="22"/>
      <c r="X211" s="22"/>
      <c r="Y211" s="22"/>
      <c r="Z211" s="22"/>
      <c r="AA211" s="22"/>
      <c r="AB211" s="22"/>
    </row>
    <row r="212" spans="1:28" ht="14.25">
      <c r="A212" s="45"/>
      <c r="B212" s="46"/>
      <c r="C212" s="46"/>
      <c r="D212" s="46"/>
      <c r="E212" s="55"/>
      <c r="F212" s="22"/>
      <c r="G212" s="22"/>
      <c r="H212" s="22"/>
      <c r="I212" s="22"/>
      <c r="J212" s="37"/>
      <c r="K212" s="22"/>
      <c r="L212" s="22"/>
      <c r="M212" s="22"/>
      <c r="N212" s="22"/>
      <c r="O212" s="22"/>
      <c r="P212" s="22"/>
      <c r="Q212" s="22"/>
      <c r="R212" s="22"/>
      <c r="S212" s="22"/>
      <c r="T212" s="22"/>
      <c r="U212" s="22"/>
      <c r="V212" s="22"/>
      <c r="W212" s="22"/>
      <c r="X212" s="22"/>
      <c r="Y212" s="22"/>
      <c r="Z212" s="22"/>
      <c r="AA212" s="22"/>
      <c r="AB212" s="22"/>
    </row>
    <row r="213" spans="1:28" ht="14.25">
      <c r="A213" s="45"/>
      <c r="B213" s="46"/>
      <c r="C213" s="46"/>
      <c r="D213" s="46"/>
      <c r="E213" s="55"/>
      <c r="F213" s="22"/>
      <c r="G213" s="22"/>
      <c r="H213" s="22"/>
      <c r="I213" s="22"/>
      <c r="J213" s="37"/>
      <c r="K213" s="22"/>
      <c r="L213" s="22"/>
      <c r="M213" s="22"/>
      <c r="N213" s="22"/>
      <c r="O213" s="22"/>
      <c r="P213" s="22"/>
      <c r="Q213" s="22"/>
      <c r="R213" s="22"/>
      <c r="S213" s="22"/>
      <c r="T213" s="22"/>
      <c r="U213" s="22"/>
      <c r="V213" s="22"/>
      <c r="W213" s="22"/>
      <c r="X213" s="22"/>
      <c r="Y213" s="22"/>
      <c r="Z213" s="22"/>
      <c r="AA213" s="22"/>
      <c r="AB213" s="22"/>
    </row>
    <row r="214" spans="1:28" ht="14.25">
      <c r="A214" s="45"/>
      <c r="B214" s="46"/>
      <c r="C214" s="46"/>
      <c r="D214" s="46"/>
      <c r="E214" s="55"/>
      <c r="F214" s="22"/>
      <c r="G214" s="22"/>
      <c r="H214" s="22"/>
      <c r="I214" s="22"/>
      <c r="J214" s="37"/>
      <c r="K214" s="22"/>
      <c r="L214" s="22"/>
      <c r="M214" s="22"/>
      <c r="N214" s="22"/>
      <c r="O214" s="22"/>
      <c r="P214" s="22"/>
      <c r="Q214" s="22"/>
      <c r="R214" s="22"/>
      <c r="S214" s="22"/>
      <c r="T214" s="22"/>
      <c r="U214" s="22"/>
      <c r="V214" s="22"/>
      <c r="W214" s="22"/>
      <c r="X214" s="22"/>
      <c r="Y214" s="22"/>
      <c r="Z214" s="22"/>
      <c r="AA214" s="22"/>
      <c r="AB214" s="22"/>
    </row>
    <row r="215" spans="1:28" ht="14.25">
      <c r="A215" s="45"/>
      <c r="B215" s="46"/>
      <c r="C215" s="46"/>
      <c r="D215" s="46"/>
      <c r="E215" s="55"/>
      <c r="F215" s="22"/>
      <c r="G215" s="22"/>
      <c r="H215" s="22"/>
      <c r="I215" s="22"/>
      <c r="J215" s="37"/>
      <c r="K215" s="22"/>
      <c r="L215" s="22"/>
      <c r="M215" s="22"/>
      <c r="N215" s="22"/>
      <c r="O215" s="22"/>
      <c r="P215" s="22"/>
      <c r="Q215" s="22"/>
      <c r="R215" s="22"/>
      <c r="S215" s="22"/>
      <c r="T215" s="22"/>
      <c r="U215" s="22"/>
      <c r="V215" s="22"/>
      <c r="W215" s="22"/>
      <c r="X215" s="22"/>
      <c r="Y215" s="22"/>
      <c r="Z215" s="22"/>
      <c r="AA215" s="22"/>
      <c r="AB215" s="22"/>
    </row>
    <row r="216" spans="1:28" ht="14.25">
      <c r="A216" s="45"/>
      <c r="B216" s="46"/>
      <c r="C216" s="46"/>
      <c r="D216" s="46"/>
      <c r="E216" s="55"/>
      <c r="F216" s="22"/>
      <c r="G216" s="22"/>
      <c r="H216" s="22"/>
      <c r="I216" s="22"/>
      <c r="J216" s="37"/>
      <c r="K216" s="22"/>
      <c r="L216" s="22"/>
      <c r="M216" s="22"/>
      <c r="N216" s="22"/>
      <c r="O216" s="22"/>
      <c r="P216" s="22"/>
      <c r="Q216" s="22"/>
      <c r="R216" s="22"/>
      <c r="S216" s="22"/>
      <c r="T216" s="22"/>
      <c r="U216" s="22"/>
      <c r="V216" s="22"/>
      <c r="W216" s="22"/>
      <c r="X216" s="22"/>
      <c r="Y216" s="22"/>
      <c r="Z216" s="22"/>
      <c r="AA216" s="22"/>
      <c r="AB216" s="22"/>
    </row>
    <row r="217" spans="1:28" ht="14.25">
      <c r="A217" s="45"/>
      <c r="B217" s="46"/>
      <c r="C217" s="46"/>
      <c r="D217" s="46"/>
      <c r="E217" s="55"/>
      <c r="F217" s="22"/>
      <c r="G217" s="22"/>
      <c r="H217" s="22"/>
      <c r="I217" s="22"/>
      <c r="J217" s="37"/>
      <c r="K217" s="22"/>
      <c r="L217" s="22"/>
      <c r="M217" s="22"/>
      <c r="N217" s="22"/>
      <c r="O217" s="22"/>
      <c r="P217" s="22"/>
      <c r="Q217" s="22"/>
      <c r="R217" s="22"/>
      <c r="S217" s="22"/>
      <c r="T217" s="22"/>
      <c r="U217" s="22"/>
      <c r="V217" s="22"/>
      <c r="W217" s="22"/>
      <c r="X217" s="22"/>
      <c r="Y217" s="22"/>
      <c r="Z217" s="22"/>
      <c r="AA217" s="22"/>
      <c r="AB217" s="22"/>
    </row>
    <row r="218" spans="1:28" ht="14.25">
      <c r="A218" s="45"/>
      <c r="B218" s="46"/>
      <c r="C218" s="46"/>
      <c r="D218" s="46"/>
      <c r="E218" s="55"/>
      <c r="F218" s="22"/>
      <c r="G218" s="22"/>
      <c r="H218" s="22"/>
      <c r="I218" s="22"/>
      <c r="J218" s="37"/>
      <c r="K218" s="22"/>
      <c r="L218" s="22"/>
      <c r="M218" s="22"/>
      <c r="N218" s="22"/>
      <c r="O218" s="22"/>
      <c r="P218" s="22"/>
      <c r="Q218" s="22"/>
      <c r="R218" s="22"/>
      <c r="S218" s="22"/>
      <c r="T218" s="22"/>
      <c r="U218" s="22"/>
      <c r="V218" s="22"/>
      <c r="W218" s="22"/>
      <c r="X218" s="22"/>
      <c r="Y218" s="22"/>
      <c r="Z218" s="22"/>
      <c r="AA218" s="22"/>
      <c r="AB218" s="22"/>
    </row>
    <row r="219" spans="1:28" ht="14.25">
      <c r="A219" s="45"/>
      <c r="B219" s="46"/>
      <c r="C219" s="46"/>
      <c r="D219" s="46"/>
      <c r="E219" s="55"/>
      <c r="F219" s="22"/>
      <c r="G219" s="22"/>
      <c r="H219" s="22"/>
      <c r="I219" s="22"/>
      <c r="J219" s="37"/>
      <c r="K219" s="22"/>
      <c r="L219" s="22"/>
      <c r="M219" s="22"/>
      <c r="N219" s="22"/>
      <c r="O219" s="22"/>
      <c r="P219" s="22"/>
      <c r="Q219" s="22"/>
      <c r="R219" s="22"/>
      <c r="S219" s="22"/>
      <c r="T219" s="22"/>
      <c r="U219" s="22"/>
      <c r="V219" s="22"/>
      <c r="W219" s="22"/>
      <c r="X219" s="22"/>
      <c r="Y219" s="22"/>
      <c r="Z219" s="22"/>
      <c r="AA219" s="22"/>
      <c r="AB219" s="22"/>
    </row>
    <row r="220" spans="1:28" ht="14.25">
      <c r="A220" s="45"/>
      <c r="B220" s="46"/>
      <c r="C220" s="46"/>
      <c r="D220" s="46"/>
      <c r="E220" s="55"/>
      <c r="F220" s="22"/>
      <c r="G220" s="22"/>
      <c r="H220" s="22"/>
      <c r="I220" s="22"/>
      <c r="J220" s="37"/>
      <c r="K220" s="22"/>
      <c r="L220" s="22"/>
      <c r="M220" s="22"/>
      <c r="N220" s="22"/>
      <c r="O220" s="22"/>
      <c r="P220" s="22"/>
      <c r="Q220" s="22"/>
      <c r="R220" s="22"/>
      <c r="S220" s="22"/>
      <c r="T220" s="22"/>
      <c r="U220" s="22"/>
      <c r="V220" s="22"/>
      <c r="W220" s="22"/>
      <c r="X220" s="22"/>
      <c r="Y220" s="22"/>
      <c r="Z220" s="22"/>
      <c r="AA220" s="22"/>
      <c r="AB220" s="22"/>
    </row>
    <row r="221" spans="1:28" ht="14.25">
      <c r="A221" s="45"/>
      <c r="B221" s="46"/>
      <c r="C221" s="46"/>
      <c r="D221" s="46"/>
      <c r="E221" s="55"/>
      <c r="F221" s="22"/>
      <c r="G221" s="22"/>
      <c r="H221" s="22"/>
      <c r="I221" s="22"/>
      <c r="J221" s="37"/>
      <c r="K221" s="22"/>
      <c r="L221" s="22"/>
      <c r="M221" s="22"/>
      <c r="N221" s="22"/>
      <c r="O221" s="22"/>
      <c r="P221" s="22"/>
      <c r="Q221" s="22"/>
      <c r="R221" s="22"/>
      <c r="S221" s="22"/>
      <c r="T221" s="22"/>
      <c r="U221" s="22"/>
      <c r="V221" s="22"/>
      <c r="W221" s="22"/>
      <c r="X221" s="22"/>
      <c r="Y221" s="22"/>
      <c r="Z221" s="22"/>
      <c r="AA221" s="22"/>
      <c r="AB221" s="22"/>
    </row>
    <row r="222" spans="1:28" ht="14.25">
      <c r="A222" s="45"/>
      <c r="B222" s="46"/>
      <c r="C222" s="46"/>
      <c r="D222" s="46"/>
      <c r="E222" s="55"/>
      <c r="F222" s="22"/>
      <c r="G222" s="22"/>
      <c r="H222" s="22"/>
      <c r="I222" s="22"/>
      <c r="J222" s="37"/>
      <c r="K222" s="22"/>
      <c r="L222" s="22"/>
      <c r="M222" s="22"/>
      <c r="N222" s="22"/>
      <c r="O222" s="22"/>
      <c r="P222" s="22"/>
      <c r="Q222" s="22"/>
      <c r="R222" s="22"/>
      <c r="S222" s="22"/>
      <c r="T222" s="22"/>
      <c r="U222" s="22"/>
      <c r="V222" s="22"/>
      <c r="W222" s="22"/>
      <c r="X222" s="22"/>
      <c r="Y222" s="22"/>
      <c r="Z222" s="22"/>
      <c r="AA222" s="22"/>
      <c r="AB222" s="22"/>
    </row>
    <row r="223" spans="1:28" ht="14.25">
      <c r="A223" s="45"/>
      <c r="B223" s="46"/>
      <c r="C223" s="46"/>
      <c r="D223" s="46"/>
      <c r="E223" s="55"/>
      <c r="F223" s="22"/>
      <c r="G223" s="22"/>
      <c r="H223" s="22"/>
      <c r="I223" s="22"/>
      <c r="J223" s="37"/>
      <c r="K223" s="22"/>
      <c r="L223" s="22"/>
      <c r="M223" s="22"/>
      <c r="N223" s="22"/>
      <c r="O223" s="22"/>
      <c r="P223" s="22"/>
      <c r="Q223" s="22"/>
      <c r="R223" s="22"/>
      <c r="S223" s="22"/>
      <c r="T223" s="22"/>
      <c r="U223" s="22"/>
      <c r="V223" s="22"/>
      <c r="W223" s="22"/>
      <c r="X223" s="22"/>
      <c r="Y223" s="22"/>
      <c r="Z223" s="22"/>
      <c r="AA223" s="22"/>
      <c r="AB223" s="22"/>
    </row>
    <row r="224" spans="1:28" ht="14.25">
      <c r="A224" s="45"/>
      <c r="B224" s="46"/>
      <c r="C224" s="46"/>
      <c r="D224" s="46"/>
      <c r="E224" s="55"/>
      <c r="F224" s="22"/>
      <c r="G224" s="22"/>
      <c r="H224" s="22"/>
      <c r="I224" s="22"/>
      <c r="J224" s="37"/>
      <c r="K224" s="22"/>
      <c r="L224" s="22"/>
      <c r="M224" s="22"/>
      <c r="N224" s="22"/>
      <c r="O224" s="22"/>
      <c r="P224" s="22"/>
      <c r="Q224" s="22"/>
      <c r="R224" s="22"/>
      <c r="S224" s="22"/>
      <c r="T224" s="22"/>
      <c r="U224" s="22"/>
      <c r="V224" s="22"/>
      <c r="W224" s="22"/>
      <c r="X224" s="22"/>
      <c r="Y224" s="22"/>
      <c r="Z224" s="22"/>
      <c r="AA224" s="22"/>
      <c r="AB224" s="22"/>
    </row>
    <row r="225" spans="1:28" ht="14.25">
      <c r="A225" s="45"/>
      <c r="B225" s="46"/>
      <c r="C225" s="46"/>
      <c r="D225" s="46"/>
      <c r="E225" s="55"/>
      <c r="F225" s="22"/>
      <c r="G225" s="22"/>
      <c r="H225" s="22"/>
      <c r="I225" s="22"/>
      <c r="J225" s="37"/>
      <c r="K225" s="22"/>
      <c r="L225" s="22"/>
      <c r="M225" s="22"/>
      <c r="N225" s="22"/>
      <c r="O225" s="22"/>
      <c r="P225" s="22"/>
      <c r="Q225" s="22"/>
      <c r="R225" s="22"/>
      <c r="S225" s="22"/>
      <c r="T225" s="22"/>
      <c r="U225" s="22"/>
      <c r="V225" s="22"/>
      <c r="W225" s="22"/>
      <c r="X225" s="22"/>
      <c r="Y225" s="22"/>
      <c r="Z225" s="22"/>
      <c r="AA225" s="22"/>
      <c r="AB225" s="22"/>
    </row>
    <row r="226" spans="1:28" ht="14.25">
      <c r="A226" s="45"/>
      <c r="B226" s="46"/>
      <c r="C226" s="46"/>
      <c r="D226" s="46"/>
      <c r="E226" s="55"/>
      <c r="F226" s="22"/>
      <c r="G226" s="22"/>
      <c r="H226" s="22"/>
      <c r="I226" s="22"/>
      <c r="J226" s="37"/>
      <c r="K226" s="22"/>
      <c r="L226" s="22"/>
      <c r="M226" s="22"/>
      <c r="N226" s="22"/>
      <c r="O226" s="22"/>
      <c r="P226" s="22"/>
      <c r="Q226" s="22"/>
      <c r="R226" s="22"/>
      <c r="S226" s="22"/>
      <c r="T226" s="22"/>
      <c r="U226" s="22"/>
      <c r="V226" s="22"/>
      <c r="W226" s="22"/>
      <c r="X226" s="22"/>
      <c r="Y226" s="22"/>
      <c r="Z226" s="22"/>
      <c r="AA226" s="22"/>
      <c r="AB226" s="22"/>
    </row>
    <row r="227" spans="1:28" ht="14.25">
      <c r="A227" s="45"/>
      <c r="B227" s="46"/>
      <c r="C227" s="46"/>
      <c r="D227" s="46"/>
      <c r="E227" s="55"/>
      <c r="F227" s="22"/>
      <c r="G227" s="22"/>
      <c r="H227" s="22"/>
      <c r="I227" s="22"/>
      <c r="J227" s="37"/>
      <c r="K227" s="22"/>
      <c r="L227" s="22"/>
      <c r="M227" s="22"/>
      <c r="N227" s="22"/>
      <c r="O227" s="22"/>
      <c r="P227" s="22"/>
      <c r="Q227" s="22"/>
      <c r="R227" s="22"/>
      <c r="S227" s="22"/>
      <c r="T227" s="22"/>
      <c r="U227" s="22"/>
      <c r="V227" s="22"/>
      <c r="W227" s="22"/>
      <c r="X227" s="22"/>
      <c r="Y227" s="22"/>
      <c r="Z227" s="22"/>
      <c r="AA227" s="22"/>
      <c r="AB227" s="22"/>
    </row>
    <row r="228" spans="1:28" ht="14.25">
      <c r="A228" s="45"/>
      <c r="B228" s="46"/>
      <c r="C228" s="46"/>
      <c r="D228" s="46"/>
      <c r="E228" s="55"/>
      <c r="F228" s="22"/>
      <c r="G228" s="22"/>
      <c r="H228" s="22"/>
      <c r="I228" s="22"/>
      <c r="J228" s="37"/>
      <c r="K228" s="22"/>
      <c r="L228" s="22"/>
      <c r="M228" s="22"/>
      <c r="N228" s="22"/>
      <c r="O228" s="22"/>
      <c r="P228" s="22"/>
      <c r="Q228" s="22"/>
      <c r="R228" s="22"/>
      <c r="S228" s="22"/>
      <c r="T228" s="22"/>
      <c r="U228" s="22"/>
      <c r="V228" s="22"/>
      <c r="W228" s="22"/>
      <c r="X228" s="22"/>
      <c r="Y228" s="22"/>
      <c r="Z228" s="22"/>
      <c r="AA228" s="22"/>
      <c r="AB228" s="22"/>
    </row>
    <row r="229" spans="1:28" ht="14.25">
      <c r="A229" s="45"/>
      <c r="B229" s="46"/>
      <c r="C229" s="46"/>
      <c r="D229" s="46"/>
      <c r="E229" s="55"/>
      <c r="F229" s="22"/>
      <c r="G229" s="22"/>
      <c r="H229" s="22"/>
      <c r="I229" s="22"/>
      <c r="J229" s="37"/>
      <c r="K229" s="22"/>
      <c r="L229" s="22"/>
      <c r="M229" s="22"/>
      <c r="N229" s="22"/>
      <c r="O229" s="22"/>
      <c r="P229" s="22"/>
      <c r="Q229" s="22"/>
      <c r="R229" s="22"/>
      <c r="S229" s="22"/>
      <c r="T229" s="22"/>
      <c r="U229" s="22"/>
      <c r="V229" s="22"/>
      <c r="W229" s="22"/>
      <c r="X229" s="22"/>
      <c r="Y229" s="22"/>
      <c r="Z229" s="22"/>
      <c r="AA229" s="22"/>
      <c r="AB229" s="22"/>
    </row>
    <row r="230" spans="1:28" ht="14.25">
      <c r="A230" s="45"/>
      <c r="B230" s="46"/>
      <c r="C230" s="46"/>
      <c r="D230" s="46"/>
      <c r="E230" s="55"/>
      <c r="F230" s="22"/>
      <c r="G230" s="22"/>
      <c r="H230" s="22"/>
      <c r="I230" s="22"/>
      <c r="J230" s="37"/>
      <c r="K230" s="22"/>
      <c r="L230" s="22"/>
      <c r="M230" s="22"/>
      <c r="N230" s="22"/>
      <c r="O230" s="22"/>
      <c r="P230" s="22"/>
      <c r="Q230" s="22"/>
      <c r="R230" s="22"/>
      <c r="S230" s="22"/>
      <c r="T230" s="22"/>
      <c r="U230" s="22"/>
      <c r="V230" s="22"/>
      <c r="W230" s="22"/>
      <c r="X230" s="22"/>
      <c r="Y230" s="22"/>
      <c r="Z230" s="22"/>
      <c r="AA230" s="22"/>
      <c r="AB230" s="22"/>
    </row>
    <row r="231" spans="1:28" ht="14.25">
      <c r="A231" s="45"/>
      <c r="B231" s="46"/>
      <c r="C231" s="46"/>
      <c r="D231" s="46"/>
      <c r="E231" s="55"/>
      <c r="F231" s="22"/>
      <c r="G231" s="22"/>
      <c r="H231" s="22"/>
      <c r="I231" s="22"/>
      <c r="J231" s="37"/>
      <c r="K231" s="22"/>
      <c r="L231" s="22"/>
      <c r="M231" s="22"/>
      <c r="N231" s="22"/>
      <c r="O231" s="22"/>
      <c r="P231" s="22"/>
      <c r="Q231" s="22"/>
      <c r="R231" s="22"/>
      <c r="S231" s="22"/>
      <c r="T231" s="22"/>
      <c r="U231" s="22"/>
      <c r="V231" s="22"/>
      <c r="W231" s="22"/>
      <c r="X231" s="22"/>
      <c r="Y231" s="22"/>
      <c r="Z231" s="22"/>
      <c r="AA231" s="22"/>
      <c r="AB231" s="22"/>
    </row>
    <row r="232" spans="1:28" ht="14.25">
      <c r="A232" s="45"/>
      <c r="B232" s="46"/>
      <c r="C232" s="46"/>
      <c r="D232" s="46"/>
      <c r="E232" s="55"/>
      <c r="F232" s="22"/>
      <c r="G232" s="22"/>
      <c r="H232" s="22"/>
      <c r="I232" s="22"/>
      <c r="J232" s="37"/>
      <c r="K232" s="22"/>
      <c r="L232" s="22"/>
      <c r="M232" s="22"/>
      <c r="N232" s="22"/>
      <c r="O232" s="22"/>
      <c r="P232" s="22"/>
      <c r="Q232" s="22"/>
      <c r="R232" s="22"/>
      <c r="S232" s="22"/>
      <c r="T232" s="22"/>
      <c r="U232" s="22"/>
      <c r="V232" s="22"/>
      <c r="W232" s="22"/>
      <c r="X232" s="22"/>
      <c r="Y232" s="22"/>
      <c r="Z232" s="22"/>
      <c r="AA232" s="22"/>
      <c r="AB232" s="22"/>
    </row>
    <row r="233" spans="1:28" ht="14.25">
      <c r="A233" s="45"/>
      <c r="B233" s="46"/>
      <c r="C233" s="46"/>
      <c r="D233" s="46"/>
      <c r="E233" s="55"/>
      <c r="F233" s="22"/>
      <c r="G233" s="22"/>
      <c r="H233" s="22"/>
      <c r="I233" s="22"/>
      <c r="J233" s="37"/>
      <c r="K233" s="22"/>
      <c r="L233" s="22"/>
      <c r="M233" s="22"/>
      <c r="N233" s="22"/>
      <c r="O233" s="22"/>
      <c r="P233" s="22"/>
      <c r="Q233" s="22"/>
      <c r="R233" s="22"/>
      <c r="S233" s="22"/>
      <c r="T233" s="22"/>
      <c r="U233" s="22"/>
      <c r="V233" s="22"/>
      <c r="W233" s="22"/>
      <c r="X233" s="22"/>
      <c r="Y233" s="22"/>
      <c r="Z233" s="22"/>
      <c r="AA233" s="22"/>
      <c r="AB233" s="22"/>
    </row>
    <row r="234" spans="1:28" ht="14.25">
      <c r="A234" s="45"/>
      <c r="B234" s="46"/>
      <c r="C234" s="46"/>
      <c r="D234" s="46"/>
      <c r="E234" s="55"/>
      <c r="F234" s="22"/>
      <c r="G234" s="22"/>
      <c r="H234" s="22"/>
      <c r="I234" s="22"/>
      <c r="J234" s="37"/>
      <c r="K234" s="22"/>
      <c r="L234" s="22"/>
      <c r="M234" s="22"/>
      <c r="N234" s="22"/>
      <c r="O234" s="22"/>
      <c r="P234" s="22"/>
      <c r="Q234" s="22"/>
      <c r="R234" s="22"/>
      <c r="S234" s="22"/>
      <c r="T234" s="22"/>
      <c r="U234" s="22"/>
      <c r="V234" s="22"/>
      <c r="W234" s="22"/>
      <c r="X234" s="22"/>
      <c r="Y234" s="22"/>
      <c r="Z234" s="22"/>
      <c r="AA234" s="22"/>
      <c r="AB234" s="22"/>
    </row>
    <row r="235" spans="1:28" ht="14.25">
      <c r="A235" s="45"/>
      <c r="B235" s="46"/>
      <c r="C235" s="46"/>
      <c r="D235" s="46"/>
      <c r="E235" s="55"/>
      <c r="F235" s="22"/>
      <c r="G235" s="22"/>
      <c r="H235" s="22"/>
      <c r="I235" s="22"/>
      <c r="J235" s="37"/>
      <c r="K235" s="22"/>
      <c r="L235" s="22"/>
      <c r="M235" s="22"/>
      <c r="N235" s="22"/>
      <c r="O235" s="22"/>
      <c r="P235" s="22"/>
      <c r="Q235" s="22"/>
      <c r="R235" s="22"/>
      <c r="S235" s="22"/>
      <c r="T235" s="22"/>
      <c r="U235" s="22"/>
      <c r="V235" s="22"/>
      <c r="W235" s="22"/>
      <c r="X235" s="22"/>
      <c r="Y235" s="22"/>
      <c r="Z235" s="22"/>
      <c r="AA235" s="22"/>
      <c r="AB235" s="22"/>
    </row>
    <row r="236" spans="1:28" ht="14.25">
      <c r="A236" s="45"/>
      <c r="B236" s="46"/>
      <c r="C236" s="46"/>
      <c r="D236" s="46"/>
      <c r="E236" s="55"/>
      <c r="F236" s="22"/>
      <c r="G236" s="22"/>
      <c r="H236" s="22"/>
      <c r="I236" s="22"/>
      <c r="J236" s="37"/>
      <c r="K236" s="22"/>
      <c r="L236" s="22"/>
      <c r="M236" s="22"/>
      <c r="N236" s="22"/>
      <c r="O236" s="22"/>
      <c r="P236" s="22"/>
      <c r="Q236" s="22"/>
      <c r="R236" s="22"/>
      <c r="S236" s="22"/>
      <c r="T236" s="22"/>
      <c r="U236" s="22"/>
      <c r="V236" s="22"/>
      <c r="W236" s="22"/>
      <c r="X236" s="22"/>
      <c r="Y236" s="22"/>
      <c r="Z236" s="22"/>
      <c r="AA236" s="22"/>
      <c r="AB236" s="22"/>
    </row>
    <row r="237" spans="1:28" ht="14.25">
      <c r="A237" s="45"/>
      <c r="B237" s="46"/>
      <c r="C237" s="46"/>
      <c r="D237" s="46"/>
      <c r="E237" s="55"/>
      <c r="F237" s="22"/>
      <c r="G237" s="22"/>
      <c r="H237" s="22"/>
      <c r="I237" s="22"/>
      <c r="J237" s="37"/>
      <c r="K237" s="22"/>
      <c r="L237" s="22"/>
      <c r="M237" s="22"/>
      <c r="N237" s="22"/>
      <c r="O237" s="22"/>
      <c r="P237" s="22"/>
      <c r="Q237" s="22"/>
      <c r="R237" s="22"/>
      <c r="S237" s="22"/>
      <c r="T237" s="22"/>
      <c r="U237" s="22"/>
      <c r="V237" s="22"/>
      <c r="W237" s="22"/>
      <c r="X237" s="22"/>
      <c r="Y237" s="22"/>
      <c r="Z237" s="22"/>
      <c r="AA237" s="22"/>
      <c r="AB237" s="22"/>
    </row>
    <row r="238" spans="1:28" ht="14.25">
      <c r="A238" s="45"/>
      <c r="B238" s="46"/>
      <c r="C238" s="46"/>
      <c r="D238" s="46"/>
      <c r="E238" s="55"/>
      <c r="F238" s="22"/>
      <c r="G238" s="22"/>
      <c r="H238" s="22"/>
      <c r="I238" s="22"/>
      <c r="J238" s="37"/>
      <c r="K238" s="22"/>
      <c r="L238" s="22"/>
      <c r="M238" s="22"/>
      <c r="N238" s="22"/>
      <c r="O238" s="22"/>
      <c r="P238" s="22"/>
      <c r="Q238" s="22"/>
      <c r="R238" s="22"/>
      <c r="S238" s="22"/>
      <c r="T238" s="22"/>
      <c r="U238" s="22"/>
      <c r="V238" s="22"/>
      <c r="W238" s="22"/>
      <c r="X238" s="22"/>
      <c r="Y238" s="22"/>
      <c r="Z238" s="22"/>
      <c r="AA238" s="22"/>
      <c r="AB238" s="22"/>
    </row>
    <row r="239" spans="1:28" ht="14.25">
      <c r="A239" s="45"/>
      <c r="B239" s="46"/>
      <c r="C239" s="46"/>
      <c r="D239" s="46"/>
      <c r="E239" s="55"/>
      <c r="F239" s="22"/>
      <c r="G239" s="22"/>
      <c r="H239" s="22"/>
      <c r="I239" s="22"/>
      <c r="J239" s="37"/>
      <c r="K239" s="22"/>
      <c r="L239" s="22"/>
      <c r="M239" s="22"/>
      <c r="N239" s="22"/>
      <c r="O239" s="22"/>
      <c r="P239" s="22"/>
      <c r="Q239" s="22"/>
      <c r="R239" s="22"/>
      <c r="S239" s="22"/>
      <c r="T239" s="22"/>
      <c r="U239" s="22"/>
      <c r="V239" s="22"/>
      <c r="W239" s="22"/>
      <c r="X239" s="22"/>
      <c r="Y239" s="22"/>
      <c r="Z239" s="22"/>
      <c r="AA239" s="22"/>
      <c r="AB239" s="22"/>
    </row>
    <row r="240" spans="1:28" ht="14.25">
      <c r="A240" s="45"/>
      <c r="B240" s="46"/>
      <c r="C240" s="46"/>
      <c r="D240" s="46"/>
      <c r="E240" s="55"/>
      <c r="F240" s="22"/>
      <c r="G240" s="22"/>
      <c r="H240" s="22"/>
      <c r="I240" s="22"/>
      <c r="J240" s="37"/>
      <c r="K240" s="22"/>
      <c r="L240" s="22"/>
      <c r="M240" s="22"/>
      <c r="N240" s="22"/>
      <c r="O240" s="22"/>
      <c r="P240" s="22"/>
      <c r="Q240" s="22"/>
      <c r="R240" s="22"/>
      <c r="S240" s="22"/>
      <c r="T240" s="22"/>
      <c r="U240" s="22"/>
      <c r="V240" s="22"/>
      <c r="W240" s="22"/>
      <c r="X240" s="22"/>
      <c r="Y240" s="22"/>
      <c r="Z240" s="22"/>
      <c r="AA240" s="22"/>
      <c r="AB240" s="22"/>
    </row>
    <row r="241" spans="1:28" ht="14.25">
      <c r="A241" s="45"/>
      <c r="B241" s="46"/>
      <c r="C241" s="46"/>
      <c r="D241" s="46"/>
      <c r="E241" s="55"/>
      <c r="F241" s="22"/>
      <c r="G241" s="22"/>
      <c r="H241" s="22"/>
      <c r="I241" s="22"/>
      <c r="J241" s="37"/>
      <c r="K241" s="22"/>
      <c r="L241" s="22"/>
      <c r="M241" s="22"/>
      <c r="N241" s="22"/>
      <c r="O241" s="22"/>
      <c r="P241" s="22"/>
      <c r="Q241" s="22"/>
      <c r="R241" s="22"/>
      <c r="S241" s="22"/>
      <c r="T241" s="22"/>
      <c r="U241" s="22"/>
      <c r="V241" s="22"/>
      <c r="W241" s="22"/>
      <c r="X241" s="22"/>
      <c r="Y241" s="22"/>
      <c r="Z241" s="22"/>
      <c r="AA241" s="22"/>
      <c r="AB241" s="22"/>
    </row>
    <row r="242" spans="1:28" ht="14.25">
      <c r="A242" s="45"/>
      <c r="B242" s="46"/>
      <c r="C242" s="46"/>
      <c r="D242" s="46"/>
      <c r="E242" s="55"/>
      <c r="F242" s="22"/>
      <c r="G242" s="22"/>
      <c r="H242" s="22"/>
      <c r="I242" s="22"/>
      <c r="J242" s="37"/>
      <c r="K242" s="22"/>
      <c r="L242" s="22"/>
      <c r="M242" s="22"/>
      <c r="N242" s="22"/>
      <c r="O242" s="22"/>
      <c r="P242" s="22"/>
      <c r="Q242" s="22"/>
      <c r="R242" s="22"/>
      <c r="S242" s="22"/>
      <c r="T242" s="22"/>
      <c r="U242" s="22"/>
      <c r="V242" s="22"/>
      <c r="W242" s="22"/>
      <c r="X242" s="22"/>
      <c r="Y242" s="22"/>
      <c r="Z242" s="22"/>
      <c r="AA242" s="22"/>
      <c r="AB242" s="22"/>
    </row>
    <row r="243" spans="1:28" ht="14.25">
      <c r="A243" s="45"/>
      <c r="B243" s="46"/>
      <c r="C243" s="46"/>
      <c r="D243" s="46"/>
      <c r="E243" s="55"/>
      <c r="F243" s="22"/>
      <c r="G243" s="22"/>
      <c r="H243" s="22"/>
      <c r="I243" s="22"/>
      <c r="J243" s="37"/>
      <c r="K243" s="22"/>
      <c r="L243" s="22"/>
      <c r="M243" s="22"/>
      <c r="N243" s="22"/>
      <c r="O243" s="22"/>
      <c r="P243" s="22"/>
      <c r="Q243" s="22"/>
      <c r="R243" s="22"/>
      <c r="S243" s="22"/>
      <c r="T243" s="22"/>
      <c r="U243" s="22"/>
      <c r="V243" s="22"/>
      <c r="W243" s="22"/>
      <c r="X243" s="22"/>
      <c r="Y243" s="22"/>
      <c r="Z243" s="22"/>
      <c r="AA243" s="22"/>
      <c r="AB243" s="22"/>
    </row>
    <row r="244" spans="1:28" ht="14.25">
      <c r="A244" s="45"/>
      <c r="B244" s="46"/>
      <c r="C244" s="46"/>
      <c r="D244" s="46"/>
      <c r="E244" s="55"/>
      <c r="F244" s="22"/>
      <c r="G244" s="22"/>
      <c r="H244" s="22"/>
      <c r="I244" s="22"/>
      <c r="J244" s="37"/>
      <c r="K244" s="22"/>
      <c r="L244" s="22"/>
      <c r="M244" s="22"/>
      <c r="N244" s="22"/>
      <c r="O244" s="22"/>
      <c r="P244" s="22"/>
      <c r="Q244" s="22"/>
      <c r="R244" s="22"/>
      <c r="S244" s="22"/>
      <c r="T244" s="22"/>
      <c r="U244" s="22"/>
      <c r="V244" s="22"/>
      <c r="W244" s="22"/>
      <c r="X244" s="22"/>
      <c r="Y244" s="22"/>
      <c r="Z244" s="22"/>
      <c r="AA244" s="22"/>
      <c r="AB244" s="22"/>
    </row>
    <row r="245" spans="1:28" ht="14.25">
      <c r="A245" s="45"/>
      <c r="B245" s="46"/>
      <c r="C245" s="46"/>
      <c r="D245" s="46"/>
      <c r="E245" s="55"/>
      <c r="F245" s="22"/>
      <c r="G245" s="22"/>
      <c r="H245" s="22"/>
      <c r="I245" s="22"/>
      <c r="J245" s="37"/>
      <c r="K245" s="22"/>
      <c r="L245" s="22"/>
      <c r="M245" s="22"/>
      <c r="N245" s="22"/>
      <c r="O245" s="22"/>
      <c r="P245" s="22"/>
      <c r="Q245" s="22"/>
      <c r="R245" s="22"/>
      <c r="S245" s="22"/>
      <c r="T245" s="22"/>
      <c r="U245" s="22"/>
      <c r="V245" s="22"/>
      <c r="W245" s="22"/>
      <c r="X245" s="22"/>
      <c r="Y245" s="22"/>
      <c r="Z245" s="22"/>
      <c r="AA245" s="22"/>
      <c r="AB245" s="22"/>
    </row>
    <row r="246" spans="1:28" ht="14.25">
      <c r="A246" s="45"/>
      <c r="B246" s="46"/>
      <c r="C246" s="46"/>
      <c r="D246" s="46"/>
      <c r="E246" s="55"/>
      <c r="F246" s="22"/>
      <c r="G246" s="22"/>
      <c r="H246" s="22"/>
      <c r="I246" s="22"/>
      <c r="J246" s="37"/>
      <c r="K246" s="22"/>
      <c r="L246" s="22"/>
      <c r="M246" s="22"/>
      <c r="N246" s="22"/>
      <c r="O246" s="22"/>
      <c r="P246" s="22"/>
      <c r="Q246" s="22"/>
      <c r="R246" s="22"/>
      <c r="S246" s="22"/>
      <c r="T246" s="22"/>
      <c r="U246" s="22"/>
      <c r="V246" s="22"/>
      <c r="W246" s="22"/>
      <c r="X246" s="22"/>
      <c r="Y246" s="22"/>
      <c r="Z246" s="22"/>
      <c r="AA246" s="22"/>
      <c r="AB246" s="22"/>
    </row>
    <row r="247" spans="1:28" ht="14.25">
      <c r="A247" s="45"/>
      <c r="B247" s="46"/>
      <c r="C247" s="46"/>
      <c r="D247" s="46"/>
      <c r="E247" s="55"/>
      <c r="F247" s="22"/>
      <c r="G247" s="22"/>
      <c r="H247" s="22"/>
      <c r="I247" s="22"/>
      <c r="J247" s="37"/>
      <c r="K247" s="22"/>
      <c r="L247" s="22"/>
      <c r="M247" s="22"/>
      <c r="N247" s="22"/>
      <c r="O247" s="22"/>
      <c r="P247" s="22"/>
      <c r="Q247" s="22"/>
      <c r="R247" s="22"/>
      <c r="S247" s="22"/>
      <c r="T247" s="22"/>
      <c r="U247" s="22"/>
      <c r="V247" s="22"/>
      <c r="W247" s="22"/>
      <c r="X247" s="22"/>
      <c r="Y247" s="22"/>
      <c r="Z247" s="22"/>
      <c r="AA247" s="22"/>
      <c r="AB247" s="22"/>
    </row>
    <row r="248" spans="1:28" ht="14.25">
      <c r="A248" s="45"/>
      <c r="B248" s="46"/>
      <c r="C248" s="46"/>
      <c r="D248" s="46"/>
      <c r="E248" s="55"/>
      <c r="F248" s="22"/>
      <c r="G248" s="22"/>
      <c r="H248" s="22"/>
      <c r="I248" s="22"/>
      <c r="J248" s="37"/>
      <c r="K248" s="22"/>
      <c r="L248" s="22"/>
      <c r="M248" s="22"/>
      <c r="N248" s="22"/>
      <c r="O248" s="22"/>
      <c r="P248" s="22"/>
      <c r="Q248" s="22"/>
      <c r="R248" s="22"/>
      <c r="S248" s="22"/>
      <c r="T248" s="22"/>
      <c r="U248" s="22"/>
      <c r="V248" s="22"/>
      <c r="W248" s="22"/>
      <c r="X248" s="22"/>
      <c r="Y248" s="22"/>
      <c r="Z248" s="22"/>
      <c r="AA248" s="22"/>
      <c r="AB248" s="22"/>
    </row>
    <row r="249" spans="1:28" ht="14.25">
      <c r="A249" s="45"/>
      <c r="B249" s="46"/>
      <c r="C249" s="46"/>
      <c r="D249" s="46"/>
      <c r="E249" s="55"/>
      <c r="F249" s="22"/>
      <c r="G249" s="22"/>
      <c r="H249" s="22"/>
      <c r="I249" s="22"/>
      <c r="J249" s="37"/>
      <c r="K249" s="22"/>
      <c r="L249" s="22"/>
      <c r="M249" s="22"/>
      <c r="N249" s="22"/>
      <c r="O249" s="22"/>
      <c r="P249" s="22"/>
      <c r="Q249" s="22"/>
      <c r="R249" s="22"/>
      <c r="S249" s="22"/>
      <c r="T249" s="22"/>
      <c r="U249" s="22"/>
      <c r="V249" s="22"/>
      <c r="W249" s="22"/>
      <c r="X249" s="22"/>
      <c r="Y249" s="22"/>
      <c r="Z249" s="22"/>
      <c r="AA249" s="22"/>
      <c r="AB249" s="22"/>
    </row>
    <row r="250" spans="1:28" ht="14.25">
      <c r="A250" s="45"/>
      <c r="B250" s="46"/>
      <c r="C250" s="46"/>
      <c r="D250" s="46"/>
      <c r="E250" s="55"/>
      <c r="F250" s="22"/>
      <c r="G250" s="22"/>
      <c r="H250" s="22"/>
      <c r="I250" s="22"/>
      <c r="J250" s="37"/>
      <c r="K250" s="22"/>
      <c r="L250" s="22"/>
      <c r="M250" s="22"/>
      <c r="N250" s="22"/>
      <c r="O250" s="22"/>
      <c r="P250" s="22"/>
      <c r="Q250" s="22"/>
      <c r="R250" s="22"/>
      <c r="S250" s="22"/>
      <c r="T250" s="22"/>
      <c r="U250" s="22"/>
      <c r="V250" s="22"/>
      <c r="W250" s="22"/>
      <c r="X250" s="22"/>
      <c r="Y250" s="22"/>
      <c r="Z250" s="22"/>
      <c r="AA250" s="22"/>
      <c r="AB250" s="22"/>
    </row>
    <row r="251" spans="1:28" ht="14.25">
      <c r="A251" s="45"/>
      <c r="B251" s="46"/>
      <c r="C251" s="46"/>
      <c r="D251" s="46"/>
      <c r="E251" s="55"/>
      <c r="F251" s="22"/>
      <c r="G251" s="22"/>
      <c r="H251" s="22"/>
      <c r="I251" s="22"/>
      <c r="J251" s="37"/>
      <c r="K251" s="22"/>
      <c r="L251" s="22"/>
      <c r="M251" s="22"/>
      <c r="N251" s="22"/>
      <c r="O251" s="22"/>
      <c r="P251" s="22"/>
      <c r="Q251" s="22"/>
      <c r="R251" s="22"/>
      <c r="S251" s="22"/>
      <c r="T251" s="22"/>
      <c r="U251" s="22"/>
      <c r="V251" s="22"/>
      <c r="W251" s="22"/>
      <c r="X251" s="22"/>
      <c r="Y251" s="22"/>
      <c r="Z251" s="22"/>
      <c r="AA251" s="22"/>
      <c r="AB251" s="22"/>
    </row>
    <row r="252" spans="1:28" ht="14.25">
      <c r="A252" s="45"/>
      <c r="B252" s="46"/>
      <c r="C252" s="46"/>
      <c r="D252" s="46"/>
      <c r="E252" s="55"/>
      <c r="F252" s="22"/>
      <c r="G252" s="22"/>
      <c r="H252" s="22"/>
      <c r="I252" s="22"/>
      <c r="J252" s="37"/>
      <c r="K252" s="22"/>
      <c r="L252" s="22"/>
      <c r="M252" s="22"/>
      <c r="N252" s="22"/>
      <c r="O252" s="22"/>
      <c r="P252" s="22"/>
      <c r="Q252" s="22"/>
      <c r="R252" s="22"/>
      <c r="S252" s="22"/>
      <c r="T252" s="22"/>
      <c r="U252" s="22"/>
      <c r="V252" s="22"/>
      <c r="W252" s="22"/>
      <c r="X252" s="22"/>
      <c r="Y252" s="22"/>
      <c r="Z252" s="22"/>
      <c r="AA252" s="22"/>
      <c r="AB252" s="22"/>
    </row>
    <row r="253" spans="1:28" ht="14.25">
      <c r="A253" s="45"/>
      <c r="B253" s="46"/>
      <c r="C253" s="46"/>
      <c r="D253" s="46"/>
      <c r="E253" s="55"/>
      <c r="F253" s="22"/>
      <c r="G253" s="22"/>
      <c r="H253" s="22"/>
      <c r="I253" s="22"/>
      <c r="J253" s="37"/>
      <c r="K253" s="22"/>
      <c r="L253" s="22"/>
      <c r="M253" s="22"/>
      <c r="N253" s="22"/>
      <c r="O253" s="22"/>
      <c r="P253" s="22"/>
      <c r="Q253" s="22"/>
      <c r="R253" s="22"/>
      <c r="S253" s="22"/>
      <c r="T253" s="22"/>
      <c r="U253" s="22"/>
      <c r="V253" s="22"/>
      <c r="W253" s="22"/>
      <c r="X253" s="22"/>
      <c r="Y253" s="22"/>
      <c r="Z253" s="22"/>
      <c r="AA253" s="22"/>
      <c r="AB253" s="22"/>
    </row>
    <row r="254" spans="1:28" ht="14.25">
      <c r="A254" s="45"/>
      <c r="B254" s="46"/>
      <c r="C254" s="46"/>
      <c r="D254" s="46"/>
      <c r="E254" s="55"/>
      <c r="F254" s="22"/>
      <c r="G254" s="22"/>
      <c r="H254" s="22"/>
      <c r="I254" s="22"/>
      <c r="J254" s="37"/>
      <c r="K254" s="22"/>
      <c r="L254" s="22"/>
      <c r="M254" s="22"/>
      <c r="N254" s="22"/>
      <c r="O254" s="22"/>
      <c r="P254" s="22"/>
      <c r="Q254" s="22"/>
      <c r="R254" s="22"/>
      <c r="S254" s="22"/>
      <c r="T254" s="22"/>
      <c r="U254" s="22"/>
      <c r="V254" s="22"/>
      <c r="W254" s="22"/>
      <c r="X254" s="22"/>
      <c r="Y254" s="22"/>
      <c r="Z254" s="22"/>
      <c r="AA254" s="22"/>
      <c r="AB254" s="22"/>
    </row>
    <row r="255" spans="1:28" ht="14.25">
      <c r="A255" s="45"/>
      <c r="B255" s="46"/>
      <c r="C255" s="46"/>
      <c r="D255" s="46"/>
      <c r="E255" s="55"/>
      <c r="F255" s="22"/>
      <c r="G255" s="22"/>
      <c r="H255" s="22"/>
      <c r="I255" s="22"/>
      <c r="J255" s="37"/>
      <c r="K255" s="22"/>
      <c r="L255" s="22"/>
      <c r="M255" s="22"/>
      <c r="N255" s="22"/>
      <c r="O255" s="22"/>
      <c r="P255" s="22"/>
      <c r="Q255" s="22"/>
      <c r="R255" s="22"/>
      <c r="S255" s="22"/>
      <c r="T255" s="22"/>
      <c r="U255" s="22"/>
      <c r="V255" s="22"/>
      <c r="W255" s="22"/>
      <c r="X255" s="22"/>
      <c r="Y255" s="22"/>
      <c r="Z255" s="22"/>
      <c r="AA255" s="22"/>
      <c r="AB255" s="22"/>
    </row>
    <row r="256" spans="1:28" ht="14.25">
      <c r="A256" s="45"/>
      <c r="B256" s="46"/>
      <c r="C256" s="46"/>
      <c r="D256" s="46"/>
      <c r="E256" s="55"/>
      <c r="F256" s="22"/>
      <c r="G256" s="22"/>
      <c r="H256" s="22"/>
      <c r="I256" s="22"/>
      <c r="J256" s="37"/>
      <c r="K256" s="22"/>
      <c r="L256" s="22"/>
      <c r="M256" s="22"/>
      <c r="N256" s="22"/>
      <c r="O256" s="22"/>
      <c r="P256" s="22"/>
      <c r="Q256" s="22"/>
      <c r="R256" s="22"/>
      <c r="S256" s="22"/>
      <c r="T256" s="22"/>
      <c r="U256" s="22"/>
      <c r="V256" s="22"/>
      <c r="W256" s="22"/>
      <c r="X256" s="22"/>
      <c r="Y256" s="22"/>
      <c r="Z256" s="22"/>
      <c r="AA256" s="22"/>
      <c r="AB256" s="22"/>
    </row>
    <row r="257" spans="1:28" ht="14.25">
      <c r="A257" s="45"/>
      <c r="B257" s="46"/>
      <c r="C257" s="46"/>
      <c r="D257" s="46"/>
      <c r="E257" s="55"/>
      <c r="F257" s="22"/>
      <c r="G257" s="22"/>
      <c r="H257" s="22"/>
      <c r="I257" s="22"/>
      <c r="J257" s="37"/>
      <c r="K257" s="22"/>
      <c r="L257" s="22"/>
      <c r="M257" s="22"/>
      <c r="N257" s="22"/>
      <c r="O257" s="22"/>
      <c r="P257" s="22"/>
      <c r="Q257" s="22"/>
      <c r="R257" s="22"/>
      <c r="S257" s="22"/>
      <c r="T257" s="22"/>
      <c r="U257" s="22"/>
      <c r="V257" s="22"/>
      <c r="W257" s="22"/>
      <c r="X257" s="22"/>
      <c r="Y257" s="22"/>
      <c r="Z257" s="22"/>
      <c r="AA257" s="22"/>
      <c r="AB257" s="22"/>
    </row>
    <row r="258" spans="1:28" ht="14.25">
      <c r="A258" s="45"/>
      <c r="B258" s="46"/>
      <c r="C258" s="46"/>
      <c r="D258" s="46"/>
      <c r="E258" s="55"/>
      <c r="F258" s="22"/>
      <c r="G258" s="22"/>
      <c r="H258" s="22"/>
      <c r="I258" s="22"/>
      <c r="J258" s="37"/>
      <c r="K258" s="22"/>
      <c r="L258" s="22"/>
      <c r="M258" s="22"/>
      <c r="N258" s="22"/>
      <c r="O258" s="22"/>
      <c r="P258" s="22"/>
      <c r="Q258" s="22"/>
      <c r="R258" s="22"/>
      <c r="S258" s="22"/>
      <c r="T258" s="22"/>
      <c r="U258" s="22"/>
      <c r="V258" s="22"/>
      <c r="W258" s="22"/>
      <c r="X258" s="22"/>
      <c r="Y258" s="22"/>
      <c r="Z258" s="22"/>
      <c r="AA258" s="22"/>
      <c r="AB258" s="22"/>
    </row>
    <row r="259" spans="1:28" ht="14.25">
      <c r="A259" s="45"/>
      <c r="B259" s="46"/>
      <c r="C259" s="46"/>
      <c r="D259" s="46"/>
      <c r="E259" s="55"/>
      <c r="F259" s="22"/>
      <c r="G259" s="22"/>
      <c r="H259" s="22"/>
      <c r="I259" s="22"/>
      <c r="J259" s="37"/>
      <c r="K259" s="22"/>
      <c r="L259" s="22"/>
      <c r="M259" s="22"/>
      <c r="N259" s="22"/>
      <c r="O259" s="22"/>
      <c r="P259" s="22"/>
      <c r="Q259" s="22"/>
      <c r="R259" s="22"/>
      <c r="S259" s="22"/>
      <c r="T259" s="22"/>
      <c r="U259" s="22"/>
      <c r="V259" s="22"/>
      <c r="W259" s="22"/>
      <c r="X259" s="22"/>
      <c r="Y259" s="22"/>
      <c r="Z259" s="22"/>
      <c r="AA259" s="22"/>
      <c r="AB259" s="22"/>
    </row>
    <row r="260" spans="1:28" ht="14.25">
      <c r="A260" s="45"/>
      <c r="B260" s="46"/>
      <c r="C260" s="46"/>
      <c r="D260" s="46"/>
      <c r="E260" s="55"/>
      <c r="F260" s="22"/>
      <c r="G260" s="22"/>
      <c r="H260" s="22"/>
      <c r="I260" s="22"/>
      <c r="J260" s="37"/>
      <c r="K260" s="22"/>
      <c r="L260" s="22"/>
      <c r="M260" s="22"/>
      <c r="N260" s="22"/>
      <c r="O260" s="22"/>
      <c r="P260" s="22"/>
      <c r="Q260" s="22"/>
      <c r="R260" s="22"/>
      <c r="S260" s="22"/>
      <c r="T260" s="22"/>
      <c r="U260" s="22"/>
      <c r="V260" s="22"/>
      <c r="W260" s="22"/>
      <c r="X260" s="22"/>
      <c r="Y260" s="22"/>
      <c r="Z260" s="22"/>
      <c r="AA260" s="22"/>
      <c r="AB260" s="22"/>
    </row>
    <row r="261" spans="1:28" ht="14.25">
      <c r="A261" s="45"/>
      <c r="B261" s="46"/>
      <c r="C261" s="46"/>
      <c r="D261" s="46"/>
      <c r="E261" s="55"/>
      <c r="F261" s="22"/>
      <c r="G261" s="22"/>
      <c r="H261" s="22"/>
      <c r="I261" s="22"/>
      <c r="J261" s="37"/>
      <c r="K261" s="22"/>
      <c r="L261" s="22"/>
      <c r="M261" s="22"/>
      <c r="N261" s="22"/>
      <c r="O261" s="22"/>
      <c r="P261" s="22"/>
      <c r="Q261" s="22"/>
      <c r="R261" s="22"/>
      <c r="S261" s="22"/>
      <c r="T261" s="22"/>
      <c r="U261" s="22"/>
      <c r="V261" s="22"/>
      <c r="W261" s="22"/>
      <c r="X261" s="22"/>
      <c r="Y261" s="22"/>
      <c r="Z261" s="22"/>
      <c r="AA261" s="22"/>
      <c r="AB261" s="22"/>
    </row>
    <row r="262" spans="1:28" ht="14.25">
      <c r="A262" s="45"/>
      <c r="B262" s="46"/>
      <c r="C262" s="46"/>
      <c r="D262" s="46"/>
      <c r="E262" s="55"/>
      <c r="F262" s="22"/>
      <c r="G262" s="22"/>
      <c r="H262" s="22"/>
      <c r="I262" s="22"/>
      <c r="J262" s="37"/>
      <c r="K262" s="22"/>
      <c r="L262" s="22"/>
      <c r="M262" s="22"/>
      <c r="N262" s="22"/>
      <c r="O262" s="22"/>
      <c r="P262" s="22"/>
      <c r="Q262" s="22"/>
      <c r="R262" s="22"/>
      <c r="S262" s="22"/>
      <c r="T262" s="22"/>
      <c r="U262" s="22"/>
      <c r="V262" s="22"/>
      <c r="W262" s="22"/>
      <c r="X262" s="22"/>
      <c r="Y262" s="22"/>
      <c r="Z262" s="22"/>
      <c r="AA262" s="22"/>
      <c r="AB262" s="22"/>
    </row>
    <row r="263" spans="1:28" ht="14.25">
      <c r="A263" s="45"/>
      <c r="B263" s="46"/>
      <c r="C263" s="46"/>
      <c r="D263" s="46"/>
      <c r="E263" s="55"/>
      <c r="F263" s="22"/>
      <c r="G263" s="22"/>
      <c r="H263" s="22"/>
      <c r="I263" s="22"/>
      <c r="J263" s="37"/>
      <c r="K263" s="22"/>
      <c r="L263" s="22"/>
      <c r="M263" s="22"/>
      <c r="N263" s="22"/>
      <c r="O263" s="22"/>
      <c r="P263" s="22"/>
      <c r="Q263" s="22"/>
      <c r="R263" s="22"/>
      <c r="S263" s="22"/>
      <c r="T263" s="22"/>
      <c r="U263" s="22"/>
      <c r="V263" s="22"/>
      <c r="W263" s="22"/>
      <c r="X263" s="22"/>
      <c r="Y263" s="22"/>
      <c r="Z263" s="22"/>
      <c r="AA263" s="22"/>
      <c r="AB263" s="22"/>
    </row>
    <row r="264" spans="1:28" ht="14.25">
      <c r="A264" s="45"/>
      <c r="B264" s="46"/>
      <c r="C264" s="46"/>
      <c r="D264" s="46"/>
      <c r="E264" s="55"/>
      <c r="F264" s="22"/>
      <c r="G264" s="22"/>
      <c r="H264" s="22"/>
      <c r="I264" s="22"/>
      <c r="J264" s="37"/>
      <c r="K264" s="22"/>
      <c r="L264" s="22"/>
      <c r="M264" s="22"/>
      <c r="N264" s="22"/>
      <c r="O264" s="22"/>
      <c r="P264" s="22"/>
      <c r="Q264" s="22"/>
      <c r="R264" s="22"/>
      <c r="S264" s="22"/>
      <c r="T264" s="22"/>
      <c r="U264" s="22"/>
      <c r="V264" s="22"/>
      <c r="W264" s="22"/>
      <c r="X264" s="22"/>
      <c r="Y264" s="22"/>
      <c r="Z264" s="22"/>
      <c r="AA264" s="22"/>
      <c r="AB264" s="22"/>
    </row>
    <row r="265" spans="1:28" ht="14.25">
      <c r="A265" s="45"/>
      <c r="B265" s="46"/>
      <c r="C265" s="46"/>
      <c r="D265" s="46"/>
      <c r="E265" s="55"/>
      <c r="F265" s="22"/>
      <c r="G265" s="22"/>
      <c r="H265" s="22"/>
      <c r="I265" s="22"/>
      <c r="J265" s="37"/>
      <c r="K265" s="22"/>
      <c r="L265" s="22"/>
      <c r="M265" s="22"/>
      <c r="N265" s="22"/>
      <c r="O265" s="22"/>
      <c r="P265" s="22"/>
      <c r="Q265" s="22"/>
      <c r="R265" s="22"/>
      <c r="S265" s="22"/>
      <c r="T265" s="22"/>
      <c r="U265" s="22"/>
      <c r="V265" s="22"/>
      <c r="W265" s="22"/>
      <c r="X265" s="22"/>
      <c r="Y265" s="22"/>
      <c r="Z265" s="22"/>
      <c r="AA265" s="22"/>
      <c r="AB265" s="22"/>
    </row>
    <row r="266" spans="1:28" ht="14.25">
      <c r="A266" s="45"/>
      <c r="B266" s="46"/>
      <c r="C266" s="46"/>
      <c r="D266" s="46"/>
      <c r="E266" s="55"/>
      <c r="F266" s="22"/>
      <c r="G266" s="22"/>
      <c r="H266" s="22"/>
      <c r="I266" s="22"/>
      <c r="J266" s="37"/>
      <c r="K266" s="22"/>
      <c r="L266" s="22"/>
      <c r="M266" s="22"/>
      <c r="N266" s="22"/>
      <c r="O266" s="22"/>
      <c r="P266" s="22"/>
      <c r="Q266" s="22"/>
      <c r="R266" s="22"/>
      <c r="S266" s="22"/>
      <c r="T266" s="22"/>
      <c r="U266" s="22"/>
      <c r="V266" s="22"/>
      <c r="W266" s="22"/>
      <c r="X266" s="22"/>
      <c r="Y266" s="22"/>
      <c r="Z266" s="22"/>
      <c r="AA266" s="22"/>
      <c r="AB266" s="22"/>
    </row>
    <row r="267" spans="1:28" ht="14.25">
      <c r="A267" s="45"/>
      <c r="B267" s="46"/>
      <c r="C267" s="46"/>
      <c r="D267" s="46"/>
      <c r="E267" s="55"/>
      <c r="F267" s="22"/>
      <c r="G267" s="22"/>
      <c r="H267" s="22"/>
      <c r="I267" s="22"/>
      <c r="J267" s="37"/>
      <c r="K267" s="22"/>
      <c r="L267" s="22"/>
      <c r="M267" s="22"/>
      <c r="N267" s="22"/>
      <c r="O267" s="22"/>
      <c r="P267" s="22"/>
      <c r="Q267" s="22"/>
      <c r="R267" s="22"/>
      <c r="S267" s="22"/>
      <c r="T267" s="22"/>
      <c r="U267" s="22"/>
      <c r="V267" s="22"/>
      <c r="W267" s="22"/>
      <c r="X267" s="22"/>
      <c r="Y267" s="22"/>
      <c r="Z267" s="22"/>
      <c r="AA267" s="22"/>
      <c r="AB267" s="22"/>
    </row>
    <row r="268" spans="1:28" ht="14.25">
      <c r="A268" s="45"/>
      <c r="B268" s="46"/>
      <c r="C268" s="46"/>
      <c r="D268" s="46"/>
      <c r="E268" s="55"/>
      <c r="F268" s="22"/>
      <c r="G268" s="22"/>
      <c r="H268" s="22"/>
      <c r="I268" s="22"/>
      <c r="J268" s="37"/>
      <c r="K268" s="22"/>
      <c r="L268" s="22"/>
      <c r="M268" s="22"/>
      <c r="N268" s="22"/>
      <c r="O268" s="22"/>
      <c r="P268" s="22"/>
      <c r="Q268" s="22"/>
      <c r="R268" s="22"/>
      <c r="S268" s="22"/>
      <c r="T268" s="22"/>
      <c r="U268" s="22"/>
      <c r="V268" s="22"/>
      <c r="W268" s="22"/>
      <c r="X268" s="22"/>
      <c r="Y268" s="22"/>
      <c r="Z268" s="22"/>
      <c r="AA268" s="22"/>
      <c r="AB268" s="22"/>
    </row>
    <row r="269" spans="1:28" ht="14.25">
      <c r="A269" s="45"/>
      <c r="B269" s="46"/>
      <c r="C269" s="46"/>
      <c r="D269" s="46"/>
      <c r="E269" s="55"/>
      <c r="F269" s="22"/>
      <c r="G269" s="22"/>
      <c r="H269" s="22"/>
      <c r="I269" s="22"/>
      <c r="J269" s="37"/>
      <c r="K269" s="22"/>
      <c r="L269" s="22"/>
      <c r="M269" s="22"/>
      <c r="N269" s="22"/>
      <c r="O269" s="22"/>
      <c r="P269" s="22"/>
      <c r="Q269" s="22"/>
      <c r="R269" s="22"/>
      <c r="S269" s="22"/>
      <c r="T269" s="22"/>
      <c r="U269" s="22"/>
      <c r="V269" s="22"/>
      <c r="W269" s="22"/>
      <c r="X269" s="22"/>
      <c r="Y269" s="22"/>
      <c r="Z269" s="22"/>
      <c r="AA269" s="22"/>
      <c r="AB269" s="22"/>
    </row>
    <row r="270" spans="1:28" ht="14.25">
      <c r="A270" s="45"/>
      <c r="B270" s="46"/>
      <c r="C270" s="46"/>
      <c r="D270" s="46"/>
      <c r="E270" s="55"/>
      <c r="F270" s="22"/>
      <c r="G270" s="22"/>
      <c r="H270" s="22"/>
      <c r="I270" s="22"/>
      <c r="J270" s="37"/>
      <c r="K270" s="22"/>
      <c r="L270" s="22"/>
      <c r="M270" s="22"/>
      <c r="N270" s="22"/>
      <c r="O270" s="22"/>
      <c r="P270" s="22"/>
      <c r="Q270" s="22"/>
      <c r="R270" s="22"/>
      <c r="S270" s="22"/>
      <c r="T270" s="22"/>
      <c r="U270" s="22"/>
      <c r="V270" s="22"/>
      <c r="W270" s="22"/>
      <c r="X270" s="22"/>
      <c r="Y270" s="22"/>
      <c r="Z270" s="22"/>
      <c r="AA270" s="22"/>
      <c r="AB270" s="22"/>
    </row>
    <row r="271" spans="1:28" ht="14.25">
      <c r="A271" s="45"/>
      <c r="B271" s="46"/>
      <c r="C271" s="46"/>
      <c r="D271" s="46"/>
      <c r="E271" s="55"/>
      <c r="F271" s="22"/>
      <c r="G271" s="22"/>
      <c r="H271" s="22"/>
      <c r="I271" s="22"/>
      <c r="J271" s="37"/>
      <c r="K271" s="22"/>
      <c r="L271" s="22"/>
      <c r="M271" s="22"/>
      <c r="N271" s="22"/>
      <c r="O271" s="22"/>
      <c r="P271" s="22"/>
      <c r="Q271" s="22"/>
      <c r="R271" s="22"/>
      <c r="S271" s="22"/>
      <c r="T271" s="22"/>
      <c r="U271" s="22"/>
      <c r="V271" s="22"/>
      <c r="W271" s="22"/>
      <c r="X271" s="22"/>
      <c r="Y271" s="22"/>
      <c r="Z271" s="22"/>
      <c r="AA271" s="22"/>
      <c r="AB271" s="22"/>
    </row>
    <row r="272" spans="1:28" ht="14.25">
      <c r="A272" s="45"/>
      <c r="B272" s="46"/>
      <c r="C272" s="46"/>
      <c r="D272" s="46"/>
      <c r="E272" s="55"/>
      <c r="F272" s="22"/>
      <c r="G272" s="22"/>
      <c r="H272" s="22"/>
      <c r="I272" s="22"/>
      <c r="J272" s="37"/>
      <c r="K272" s="22"/>
      <c r="L272" s="22"/>
      <c r="M272" s="22"/>
      <c r="N272" s="22"/>
      <c r="O272" s="22"/>
      <c r="P272" s="22"/>
      <c r="Q272" s="22"/>
      <c r="R272" s="22"/>
      <c r="S272" s="22"/>
      <c r="T272" s="22"/>
      <c r="U272" s="22"/>
      <c r="V272" s="22"/>
      <c r="W272" s="22"/>
      <c r="X272" s="22"/>
      <c r="Y272" s="22"/>
      <c r="Z272" s="22"/>
      <c r="AA272" s="22"/>
      <c r="AB272" s="22"/>
    </row>
    <row r="273" spans="1:28" ht="14.25">
      <c r="A273" s="45"/>
      <c r="B273" s="46"/>
      <c r="C273" s="46"/>
      <c r="D273" s="46"/>
      <c r="E273" s="55"/>
      <c r="F273" s="22"/>
      <c r="G273" s="22"/>
      <c r="H273" s="22"/>
      <c r="I273" s="22"/>
      <c r="J273" s="37"/>
      <c r="K273" s="22"/>
      <c r="L273" s="22"/>
      <c r="M273" s="22"/>
      <c r="N273" s="22"/>
      <c r="O273" s="22"/>
      <c r="P273" s="22"/>
      <c r="Q273" s="22"/>
      <c r="R273" s="22"/>
      <c r="S273" s="22"/>
      <c r="T273" s="22"/>
      <c r="U273" s="22"/>
      <c r="V273" s="22"/>
      <c r="W273" s="22"/>
      <c r="X273" s="22"/>
      <c r="Y273" s="22"/>
      <c r="Z273" s="22"/>
      <c r="AA273" s="22"/>
      <c r="AB273" s="22"/>
    </row>
    <row r="274" spans="1:28" ht="14.25">
      <c r="A274" s="45"/>
      <c r="B274" s="46"/>
      <c r="C274" s="46"/>
      <c r="D274" s="46"/>
      <c r="E274" s="55"/>
      <c r="F274" s="22"/>
      <c r="G274" s="22"/>
      <c r="H274" s="22"/>
      <c r="I274" s="22"/>
      <c r="J274" s="37"/>
      <c r="K274" s="22"/>
      <c r="L274" s="22"/>
      <c r="M274" s="22"/>
      <c r="N274" s="22"/>
      <c r="O274" s="22"/>
      <c r="P274" s="22"/>
      <c r="Q274" s="22"/>
      <c r="R274" s="22"/>
      <c r="S274" s="22"/>
      <c r="T274" s="22"/>
      <c r="U274" s="22"/>
      <c r="V274" s="22"/>
      <c r="W274" s="22"/>
      <c r="X274" s="22"/>
      <c r="Y274" s="22"/>
      <c r="Z274" s="22"/>
      <c r="AA274" s="22"/>
      <c r="AB274" s="22"/>
    </row>
    <row r="275" spans="1:28" ht="14.25">
      <c r="A275" s="45"/>
      <c r="B275" s="46"/>
      <c r="C275" s="46"/>
      <c r="D275" s="46"/>
      <c r="E275" s="55"/>
      <c r="F275" s="22"/>
      <c r="G275" s="22"/>
      <c r="H275" s="22"/>
      <c r="I275" s="22"/>
      <c r="J275" s="37"/>
      <c r="K275" s="22"/>
      <c r="L275" s="22"/>
      <c r="M275" s="22"/>
      <c r="N275" s="22"/>
      <c r="O275" s="22"/>
      <c r="P275" s="22"/>
      <c r="Q275" s="22"/>
      <c r="R275" s="22"/>
      <c r="S275" s="22"/>
      <c r="T275" s="22"/>
      <c r="U275" s="22"/>
      <c r="V275" s="22"/>
      <c r="W275" s="22"/>
      <c r="X275" s="22"/>
      <c r="Y275" s="22"/>
      <c r="Z275" s="22"/>
      <c r="AA275" s="22"/>
      <c r="AB275" s="22"/>
    </row>
    <row r="276" spans="1:28" ht="14.25">
      <c r="A276" s="45"/>
      <c r="B276" s="46"/>
      <c r="C276" s="46"/>
      <c r="D276" s="46"/>
      <c r="E276" s="55"/>
      <c r="F276" s="22"/>
      <c r="G276" s="22"/>
      <c r="H276" s="22"/>
      <c r="I276" s="22"/>
      <c r="J276" s="37"/>
      <c r="K276" s="22"/>
      <c r="L276" s="22"/>
      <c r="M276" s="22"/>
      <c r="N276" s="22"/>
      <c r="O276" s="22"/>
      <c r="P276" s="22"/>
      <c r="Q276" s="22"/>
      <c r="R276" s="22"/>
      <c r="S276" s="22"/>
      <c r="T276" s="22"/>
      <c r="U276" s="22"/>
      <c r="V276" s="22"/>
      <c r="W276" s="22"/>
      <c r="X276" s="22"/>
      <c r="Y276" s="22"/>
      <c r="Z276" s="22"/>
      <c r="AA276" s="22"/>
      <c r="AB276" s="22"/>
    </row>
    <row r="277" spans="1:28" ht="14.25">
      <c r="A277" s="45"/>
      <c r="B277" s="46"/>
      <c r="C277" s="46"/>
      <c r="D277" s="46"/>
      <c r="E277" s="55"/>
      <c r="F277" s="22"/>
      <c r="G277" s="22"/>
      <c r="H277" s="22"/>
      <c r="I277" s="22"/>
      <c r="J277" s="37"/>
      <c r="K277" s="22"/>
      <c r="L277" s="22"/>
      <c r="M277" s="22"/>
      <c r="N277" s="22"/>
      <c r="O277" s="22"/>
      <c r="P277" s="22"/>
      <c r="Q277" s="22"/>
      <c r="R277" s="22"/>
      <c r="S277" s="22"/>
      <c r="T277" s="22"/>
      <c r="U277" s="22"/>
      <c r="V277" s="22"/>
      <c r="W277" s="22"/>
      <c r="X277" s="22"/>
      <c r="Y277" s="22"/>
      <c r="Z277" s="22"/>
      <c r="AA277" s="22"/>
      <c r="AB277" s="22"/>
    </row>
    <row r="278" spans="1:28" ht="14.25">
      <c r="A278" s="45"/>
      <c r="B278" s="46"/>
      <c r="C278" s="46"/>
      <c r="D278" s="46"/>
      <c r="E278" s="55"/>
      <c r="F278" s="22"/>
      <c r="G278" s="22"/>
      <c r="H278" s="22"/>
      <c r="I278" s="22"/>
      <c r="J278" s="37"/>
      <c r="K278" s="22"/>
      <c r="L278" s="22"/>
      <c r="M278" s="22"/>
      <c r="N278" s="22"/>
      <c r="O278" s="22"/>
      <c r="P278" s="22"/>
      <c r="Q278" s="22"/>
      <c r="R278" s="22"/>
      <c r="S278" s="22"/>
      <c r="T278" s="22"/>
      <c r="U278" s="22"/>
      <c r="V278" s="22"/>
      <c r="W278" s="22"/>
      <c r="X278" s="22"/>
      <c r="Y278" s="22"/>
      <c r="Z278" s="22"/>
      <c r="AA278" s="22"/>
      <c r="AB278" s="22"/>
    </row>
    <row r="279" spans="1:28" ht="14.25">
      <c r="A279" s="45"/>
      <c r="B279" s="46"/>
      <c r="C279" s="46"/>
      <c r="D279" s="46"/>
      <c r="E279" s="55"/>
      <c r="F279" s="22"/>
      <c r="G279" s="22"/>
      <c r="H279" s="22"/>
      <c r="I279" s="22"/>
      <c r="J279" s="37"/>
      <c r="K279" s="22"/>
      <c r="L279" s="22"/>
      <c r="M279" s="22"/>
      <c r="N279" s="22"/>
      <c r="O279" s="22"/>
      <c r="P279" s="22"/>
      <c r="Q279" s="22"/>
      <c r="R279" s="22"/>
      <c r="S279" s="22"/>
      <c r="T279" s="22"/>
      <c r="U279" s="22"/>
      <c r="V279" s="22"/>
      <c r="W279" s="22"/>
      <c r="X279" s="22"/>
      <c r="Y279" s="22"/>
      <c r="Z279" s="22"/>
      <c r="AA279" s="22"/>
      <c r="AB279" s="22"/>
    </row>
    <row r="280" spans="1:28" ht="14.25">
      <c r="A280" s="45"/>
      <c r="B280" s="46"/>
      <c r="C280" s="46"/>
      <c r="D280" s="46"/>
      <c r="E280" s="55"/>
      <c r="F280" s="22"/>
      <c r="G280" s="22"/>
      <c r="H280" s="22"/>
      <c r="I280" s="22"/>
      <c r="J280" s="37"/>
      <c r="K280" s="22"/>
      <c r="L280" s="22"/>
      <c r="M280" s="22"/>
      <c r="N280" s="22"/>
      <c r="O280" s="22"/>
      <c r="P280" s="22"/>
      <c r="Q280" s="22"/>
      <c r="R280" s="22"/>
      <c r="S280" s="22"/>
      <c r="T280" s="22"/>
      <c r="U280" s="22"/>
      <c r="V280" s="22"/>
      <c r="W280" s="22"/>
      <c r="X280" s="22"/>
      <c r="Y280" s="22"/>
      <c r="Z280" s="22"/>
      <c r="AA280" s="22"/>
      <c r="AB280" s="22"/>
    </row>
    <row r="281" spans="1:28" ht="14.25">
      <c r="A281" s="45"/>
      <c r="B281" s="46"/>
      <c r="C281" s="46"/>
      <c r="D281" s="46"/>
      <c r="E281" s="55"/>
      <c r="F281" s="22"/>
      <c r="G281" s="22"/>
      <c r="H281" s="22"/>
      <c r="I281" s="22"/>
      <c r="J281" s="37"/>
      <c r="K281" s="22"/>
      <c r="L281" s="22"/>
      <c r="M281" s="22"/>
      <c r="N281" s="22"/>
      <c r="O281" s="22"/>
      <c r="P281" s="22"/>
      <c r="Q281" s="22"/>
      <c r="R281" s="22"/>
      <c r="S281" s="22"/>
      <c r="T281" s="22"/>
      <c r="U281" s="22"/>
      <c r="V281" s="22"/>
      <c r="W281" s="22"/>
      <c r="X281" s="22"/>
      <c r="Y281" s="22"/>
      <c r="Z281" s="22"/>
      <c r="AA281" s="22"/>
      <c r="AB281" s="22"/>
    </row>
    <row r="282" spans="1:28" ht="14.25">
      <c r="A282" s="45"/>
      <c r="B282" s="46"/>
      <c r="C282" s="46"/>
      <c r="D282" s="46"/>
      <c r="E282" s="55"/>
      <c r="F282" s="22"/>
      <c r="G282" s="22"/>
      <c r="H282" s="22"/>
      <c r="I282" s="22"/>
      <c r="J282" s="37"/>
      <c r="K282" s="22"/>
      <c r="L282" s="22"/>
      <c r="M282" s="22"/>
      <c r="N282" s="22"/>
      <c r="O282" s="22"/>
      <c r="P282" s="22"/>
      <c r="Q282" s="22"/>
      <c r="R282" s="22"/>
      <c r="S282" s="22"/>
      <c r="T282" s="22"/>
      <c r="U282" s="22"/>
      <c r="V282" s="22"/>
      <c r="W282" s="22"/>
      <c r="X282" s="22"/>
      <c r="Y282" s="22"/>
      <c r="Z282" s="22"/>
      <c r="AA282" s="22"/>
      <c r="AB282" s="22"/>
    </row>
    <row r="283" spans="1:28" ht="14.25">
      <c r="A283" s="45"/>
      <c r="B283" s="46"/>
      <c r="C283" s="46"/>
      <c r="D283" s="46"/>
      <c r="E283" s="55"/>
      <c r="F283" s="22"/>
      <c r="G283" s="22"/>
      <c r="H283" s="22"/>
      <c r="I283" s="22"/>
      <c r="J283" s="37"/>
      <c r="K283" s="22"/>
      <c r="L283" s="22"/>
      <c r="M283" s="22"/>
      <c r="N283" s="22"/>
      <c r="O283" s="22"/>
      <c r="P283" s="22"/>
      <c r="Q283" s="22"/>
      <c r="R283" s="22"/>
      <c r="S283" s="22"/>
      <c r="T283" s="22"/>
      <c r="U283" s="22"/>
      <c r="V283" s="22"/>
      <c r="W283" s="22"/>
      <c r="X283" s="22"/>
      <c r="Y283" s="22"/>
      <c r="Z283" s="22"/>
      <c r="AA283" s="22"/>
      <c r="AB283" s="22"/>
    </row>
    <row r="284" spans="1:28" ht="14.25">
      <c r="A284" s="45"/>
      <c r="B284" s="46"/>
      <c r="C284" s="46"/>
      <c r="D284" s="46"/>
      <c r="E284" s="55"/>
      <c r="F284" s="22"/>
      <c r="G284" s="22"/>
      <c r="H284" s="22"/>
      <c r="I284" s="22"/>
      <c r="J284" s="37"/>
      <c r="K284" s="22"/>
      <c r="L284" s="22"/>
      <c r="M284" s="22"/>
      <c r="N284" s="22"/>
      <c r="O284" s="22"/>
      <c r="P284" s="22"/>
      <c r="Q284" s="22"/>
      <c r="R284" s="22"/>
      <c r="S284" s="22"/>
      <c r="T284" s="22"/>
      <c r="U284" s="22"/>
      <c r="V284" s="22"/>
      <c r="W284" s="22"/>
      <c r="X284" s="22"/>
      <c r="Y284" s="22"/>
      <c r="Z284" s="22"/>
      <c r="AA284" s="22"/>
      <c r="AB284" s="22"/>
    </row>
    <row r="285" spans="1:28" ht="14.25">
      <c r="A285" s="45"/>
      <c r="B285" s="46"/>
      <c r="C285" s="46"/>
      <c r="D285" s="46"/>
      <c r="E285" s="55"/>
      <c r="F285" s="22"/>
      <c r="G285" s="22"/>
      <c r="H285" s="22"/>
      <c r="I285" s="22"/>
      <c r="J285" s="37"/>
      <c r="K285" s="22"/>
      <c r="L285" s="22"/>
      <c r="M285" s="22"/>
      <c r="N285" s="22"/>
      <c r="O285" s="22"/>
      <c r="P285" s="22"/>
      <c r="Q285" s="22"/>
      <c r="R285" s="22"/>
      <c r="S285" s="22"/>
      <c r="T285" s="22"/>
      <c r="U285" s="22"/>
      <c r="V285" s="22"/>
      <c r="W285" s="22"/>
      <c r="X285" s="22"/>
      <c r="Y285" s="22"/>
      <c r="Z285" s="22"/>
      <c r="AA285" s="22"/>
      <c r="AB285" s="22"/>
    </row>
    <row r="286" spans="1:28" ht="14.25">
      <c r="A286" s="45"/>
      <c r="B286" s="46"/>
      <c r="C286" s="46"/>
      <c r="D286" s="46"/>
      <c r="E286" s="55"/>
      <c r="F286" s="22"/>
      <c r="G286" s="22"/>
      <c r="H286" s="22"/>
      <c r="I286" s="22"/>
      <c r="J286" s="37"/>
      <c r="K286" s="22"/>
      <c r="L286" s="22"/>
      <c r="M286" s="22"/>
      <c r="N286" s="22"/>
      <c r="O286" s="22"/>
      <c r="P286" s="22"/>
      <c r="Q286" s="22"/>
      <c r="R286" s="22"/>
      <c r="S286" s="22"/>
      <c r="T286" s="22"/>
      <c r="U286" s="22"/>
      <c r="V286" s="22"/>
      <c r="W286" s="22"/>
      <c r="X286" s="22"/>
      <c r="Y286" s="22"/>
      <c r="Z286" s="22"/>
      <c r="AA286" s="22"/>
      <c r="AB286" s="22"/>
    </row>
    <row r="287" spans="1:28" ht="14.25">
      <c r="A287" s="45"/>
      <c r="B287" s="46"/>
      <c r="C287" s="46"/>
      <c r="D287" s="46"/>
      <c r="E287" s="55"/>
      <c r="F287" s="22"/>
      <c r="G287" s="22"/>
      <c r="H287" s="22"/>
      <c r="I287" s="22"/>
      <c r="J287" s="37"/>
      <c r="K287" s="22"/>
      <c r="L287" s="22"/>
      <c r="M287" s="22"/>
      <c r="N287" s="22"/>
      <c r="O287" s="22"/>
      <c r="P287" s="22"/>
      <c r="Q287" s="22"/>
      <c r="R287" s="22"/>
      <c r="S287" s="22"/>
      <c r="T287" s="22"/>
      <c r="U287" s="22"/>
      <c r="V287" s="22"/>
      <c r="W287" s="22"/>
      <c r="X287" s="22"/>
      <c r="Y287" s="22"/>
      <c r="Z287" s="22"/>
      <c r="AA287" s="22"/>
      <c r="AB287" s="22"/>
    </row>
    <row r="288" spans="1:28" ht="14.25">
      <c r="A288" s="45"/>
      <c r="B288" s="46"/>
      <c r="C288" s="46"/>
      <c r="D288" s="46"/>
      <c r="E288" s="55"/>
      <c r="F288" s="22"/>
      <c r="G288" s="22"/>
      <c r="H288" s="22"/>
      <c r="I288" s="22"/>
      <c r="J288" s="37"/>
      <c r="K288" s="22"/>
      <c r="L288" s="22"/>
      <c r="M288" s="22"/>
      <c r="N288" s="22"/>
      <c r="O288" s="22"/>
      <c r="P288" s="22"/>
      <c r="Q288" s="22"/>
      <c r="R288" s="22"/>
      <c r="S288" s="22"/>
      <c r="T288" s="22"/>
      <c r="U288" s="22"/>
      <c r="V288" s="22"/>
      <c r="W288" s="22"/>
      <c r="X288" s="22"/>
      <c r="Y288" s="22"/>
      <c r="Z288" s="22"/>
      <c r="AA288" s="22"/>
      <c r="AB288" s="22"/>
    </row>
    <row r="289" spans="1:28" ht="14.25">
      <c r="A289" s="45"/>
      <c r="B289" s="46"/>
      <c r="C289" s="46"/>
      <c r="D289" s="46"/>
      <c r="E289" s="55"/>
      <c r="F289" s="22"/>
      <c r="G289" s="22"/>
      <c r="H289" s="22"/>
      <c r="I289" s="22"/>
      <c r="J289" s="37"/>
      <c r="K289" s="22"/>
      <c r="L289" s="22"/>
      <c r="M289" s="22"/>
      <c r="N289" s="22"/>
      <c r="O289" s="22"/>
      <c r="P289" s="22"/>
      <c r="Q289" s="22"/>
      <c r="R289" s="22"/>
      <c r="S289" s="22"/>
      <c r="T289" s="22"/>
      <c r="U289" s="22"/>
      <c r="V289" s="22"/>
      <c r="W289" s="22"/>
      <c r="X289" s="22"/>
      <c r="Y289" s="22"/>
      <c r="Z289" s="22"/>
      <c r="AA289" s="22"/>
      <c r="AB289" s="22"/>
    </row>
    <row r="290" spans="1:28" ht="14.25">
      <c r="A290" s="45"/>
      <c r="B290" s="46"/>
      <c r="C290" s="46"/>
      <c r="D290" s="46"/>
      <c r="E290" s="55"/>
      <c r="F290" s="22"/>
      <c r="G290" s="22"/>
      <c r="H290" s="22"/>
      <c r="I290" s="22"/>
      <c r="J290" s="37"/>
      <c r="K290" s="22"/>
      <c r="L290" s="22"/>
      <c r="M290" s="22"/>
      <c r="N290" s="22"/>
      <c r="O290" s="22"/>
      <c r="P290" s="22"/>
      <c r="Q290" s="22"/>
      <c r="R290" s="22"/>
      <c r="S290" s="22"/>
      <c r="T290" s="22"/>
      <c r="U290" s="22"/>
      <c r="V290" s="22"/>
      <c r="W290" s="22"/>
      <c r="X290" s="22"/>
      <c r="Y290" s="22"/>
      <c r="Z290" s="22"/>
      <c r="AA290" s="22"/>
      <c r="AB290" s="22"/>
    </row>
    <row r="291" spans="1:28" ht="14.25">
      <c r="A291" s="45"/>
      <c r="B291" s="46"/>
      <c r="C291" s="46"/>
      <c r="D291" s="46"/>
      <c r="E291" s="55"/>
      <c r="F291" s="22"/>
      <c r="G291" s="22"/>
      <c r="H291" s="22"/>
      <c r="I291" s="22"/>
      <c r="J291" s="37"/>
      <c r="K291" s="22"/>
      <c r="L291" s="22"/>
      <c r="M291" s="22"/>
      <c r="N291" s="22"/>
      <c r="O291" s="22"/>
      <c r="P291" s="22"/>
      <c r="Q291" s="22"/>
      <c r="R291" s="22"/>
      <c r="S291" s="22"/>
      <c r="T291" s="22"/>
      <c r="U291" s="22"/>
      <c r="V291" s="22"/>
      <c r="W291" s="22"/>
      <c r="X291" s="22"/>
      <c r="Y291" s="22"/>
      <c r="Z291" s="22"/>
      <c r="AA291" s="22"/>
      <c r="AB291" s="22"/>
    </row>
    <row r="292" spans="1:28" ht="14.25">
      <c r="A292" s="45"/>
      <c r="B292" s="46"/>
      <c r="C292" s="46"/>
      <c r="D292" s="46"/>
      <c r="E292" s="55"/>
      <c r="F292" s="22"/>
      <c r="G292" s="22"/>
      <c r="H292" s="22"/>
      <c r="I292" s="22"/>
      <c r="J292" s="37"/>
      <c r="K292" s="22"/>
      <c r="L292" s="22"/>
      <c r="M292" s="22"/>
      <c r="N292" s="22"/>
      <c r="O292" s="22"/>
      <c r="P292" s="22"/>
      <c r="Q292" s="22"/>
      <c r="R292" s="22"/>
      <c r="S292" s="22"/>
      <c r="T292" s="22"/>
      <c r="U292" s="22"/>
      <c r="V292" s="22"/>
      <c r="W292" s="22"/>
      <c r="X292" s="22"/>
      <c r="Y292" s="22"/>
      <c r="Z292" s="22"/>
      <c r="AA292" s="22"/>
      <c r="AB292" s="22"/>
    </row>
    <row r="293" spans="1:28" ht="14.25">
      <c r="A293" s="45"/>
      <c r="B293" s="46"/>
      <c r="C293" s="46"/>
      <c r="D293" s="46"/>
      <c r="E293" s="55"/>
      <c r="F293" s="22"/>
      <c r="G293" s="22"/>
      <c r="H293" s="22"/>
      <c r="I293" s="22"/>
      <c r="J293" s="37"/>
      <c r="K293" s="22"/>
      <c r="L293" s="22"/>
      <c r="M293" s="22"/>
      <c r="N293" s="22"/>
      <c r="O293" s="22"/>
      <c r="P293" s="22"/>
      <c r="Q293" s="22"/>
      <c r="R293" s="22"/>
      <c r="S293" s="22"/>
      <c r="T293" s="22"/>
      <c r="U293" s="22"/>
      <c r="V293" s="22"/>
      <c r="W293" s="22"/>
      <c r="X293" s="22"/>
      <c r="Y293" s="22"/>
      <c r="Z293" s="22"/>
      <c r="AA293" s="22"/>
      <c r="AB293" s="22"/>
    </row>
    <row r="294" spans="1:28" ht="14.25">
      <c r="A294" s="45"/>
      <c r="B294" s="46"/>
      <c r="C294" s="46"/>
      <c r="D294" s="46"/>
      <c r="E294" s="55"/>
      <c r="F294" s="22"/>
      <c r="G294" s="22"/>
      <c r="H294" s="22"/>
      <c r="I294" s="22"/>
      <c r="J294" s="37"/>
      <c r="K294" s="22"/>
      <c r="L294" s="22"/>
      <c r="M294" s="22"/>
      <c r="N294" s="22"/>
      <c r="O294" s="22"/>
      <c r="P294" s="22"/>
      <c r="Q294" s="22"/>
      <c r="R294" s="22"/>
      <c r="S294" s="22"/>
      <c r="T294" s="22"/>
      <c r="U294" s="22"/>
      <c r="V294" s="22"/>
      <c r="W294" s="22"/>
      <c r="X294" s="22"/>
      <c r="Y294" s="22"/>
      <c r="Z294" s="22"/>
      <c r="AA294" s="22"/>
      <c r="AB294" s="22"/>
    </row>
    <row r="295" spans="1:28" ht="14.25">
      <c r="A295" s="45"/>
      <c r="B295" s="46"/>
      <c r="C295" s="46"/>
      <c r="D295" s="46"/>
      <c r="E295" s="55"/>
      <c r="F295" s="22"/>
      <c r="G295" s="22"/>
      <c r="H295" s="22"/>
      <c r="I295" s="22"/>
      <c r="J295" s="37"/>
      <c r="K295" s="22"/>
      <c r="L295" s="22"/>
      <c r="M295" s="22"/>
      <c r="N295" s="22"/>
      <c r="O295" s="22"/>
      <c r="P295" s="22"/>
      <c r="Q295" s="22"/>
      <c r="R295" s="22"/>
      <c r="S295" s="22"/>
      <c r="T295" s="22"/>
      <c r="U295" s="22"/>
      <c r="V295" s="22"/>
      <c r="W295" s="22"/>
      <c r="X295" s="22"/>
      <c r="Y295" s="22"/>
      <c r="Z295" s="22"/>
      <c r="AA295" s="22"/>
      <c r="AB295" s="22"/>
    </row>
    <row r="296" spans="1:28" ht="14.25">
      <c r="A296" s="45"/>
      <c r="B296" s="46"/>
      <c r="C296" s="46"/>
      <c r="D296" s="46"/>
      <c r="E296" s="55"/>
      <c r="F296" s="22"/>
      <c r="G296" s="22"/>
      <c r="H296" s="22"/>
      <c r="I296" s="22"/>
      <c r="J296" s="37"/>
      <c r="K296" s="22"/>
      <c r="L296" s="22"/>
      <c r="M296" s="22"/>
      <c r="N296" s="22"/>
      <c r="O296" s="22"/>
      <c r="P296" s="22"/>
      <c r="Q296" s="22"/>
      <c r="R296" s="22"/>
      <c r="S296" s="22"/>
      <c r="T296" s="22"/>
      <c r="U296" s="22"/>
      <c r="V296" s="22"/>
      <c r="W296" s="22"/>
      <c r="X296" s="22"/>
      <c r="Y296" s="22"/>
      <c r="Z296" s="22"/>
      <c r="AA296" s="22"/>
      <c r="AB296" s="22"/>
    </row>
    <row r="297" spans="1:28" ht="14.25">
      <c r="A297" s="45"/>
      <c r="B297" s="46"/>
      <c r="C297" s="46"/>
      <c r="D297" s="46"/>
      <c r="E297" s="55"/>
      <c r="F297" s="22"/>
      <c r="G297" s="22"/>
      <c r="H297" s="22"/>
      <c r="I297" s="22"/>
      <c r="J297" s="37"/>
      <c r="K297" s="22"/>
      <c r="L297" s="22"/>
      <c r="M297" s="22"/>
      <c r="N297" s="22"/>
      <c r="O297" s="22"/>
      <c r="P297" s="22"/>
      <c r="Q297" s="22"/>
      <c r="R297" s="22"/>
      <c r="S297" s="22"/>
      <c r="T297" s="22"/>
      <c r="U297" s="22"/>
      <c r="V297" s="22"/>
      <c r="W297" s="22"/>
      <c r="X297" s="22"/>
      <c r="Y297" s="22"/>
      <c r="Z297" s="22"/>
      <c r="AA297" s="22"/>
      <c r="AB297" s="22"/>
    </row>
    <row r="298" spans="1:28" ht="14.25">
      <c r="A298" s="45"/>
      <c r="B298" s="46"/>
      <c r="C298" s="46"/>
      <c r="D298" s="46"/>
      <c r="E298" s="55"/>
      <c r="F298" s="22"/>
      <c r="G298" s="22"/>
      <c r="H298" s="22"/>
      <c r="I298" s="22"/>
      <c r="J298" s="37"/>
      <c r="K298" s="22"/>
      <c r="L298" s="22"/>
      <c r="M298" s="22"/>
      <c r="N298" s="22"/>
      <c r="O298" s="22"/>
      <c r="P298" s="22"/>
      <c r="Q298" s="22"/>
      <c r="R298" s="22"/>
      <c r="S298" s="22"/>
      <c r="T298" s="22"/>
      <c r="U298" s="22"/>
      <c r="V298" s="22"/>
      <c r="W298" s="22"/>
      <c r="X298" s="22"/>
      <c r="Y298" s="22"/>
      <c r="Z298" s="22"/>
      <c r="AA298" s="22"/>
      <c r="AB298" s="22"/>
    </row>
    <row r="299" spans="1:28" ht="14.25">
      <c r="A299" s="45"/>
      <c r="B299" s="46"/>
      <c r="C299" s="46"/>
      <c r="D299" s="46"/>
      <c r="E299" s="55"/>
      <c r="F299" s="22"/>
      <c r="G299" s="22"/>
      <c r="H299" s="22"/>
      <c r="I299" s="22"/>
      <c r="J299" s="37"/>
      <c r="K299" s="22"/>
      <c r="L299" s="22"/>
      <c r="M299" s="22"/>
      <c r="N299" s="22"/>
      <c r="O299" s="22"/>
      <c r="P299" s="22"/>
      <c r="Q299" s="22"/>
      <c r="R299" s="22"/>
      <c r="S299" s="22"/>
      <c r="T299" s="22"/>
      <c r="U299" s="22"/>
      <c r="V299" s="22"/>
      <c r="W299" s="22"/>
      <c r="X299" s="22"/>
      <c r="Y299" s="22"/>
      <c r="Z299" s="22"/>
      <c r="AA299" s="22"/>
      <c r="AB299" s="22"/>
    </row>
    <row r="300" spans="1:28" ht="14.25">
      <c r="A300" s="45"/>
      <c r="B300" s="46"/>
      <c r="C300" s="46"/>
      <c r="D300" s="46"/>
      <c r="E300" s="55"/>
      <c r="F300" s="22"/>
      <c r="G300" s="22"/>
      <c r="H300" s="22"/>
      <c r="I300" s="22"/>
      <c r="J300" s="37"/>
      <c r="K300" s="22"/>
      <c r="L300" s="22"/>
      <c r="M300" s="22"/>
      <c r="N300" s="22"/>
      <c r="O300" s="22"/>
      <c r="P300" s="22"/>
      <c r="Q300" s="22"/>
      <c r="R300" s="22"/>
      <c r="S300" s="22"/>
      <c r="T300" s="22"/>
      <c r="U300" s="22"/>
      <c r="V300" s="22"/>
      <c r="W300" s="22"/>
      <c r="X300" s="22"/>
      <c r="Y300" s="22"/>
      <c r="Z300" s="22"/>
      <c r="AA300" s="22"/>
      <c r="AB300" s="22"/>
    </row>
    <row r="301" spans="1:28" ht="14.25">
      <c r="A301" s="45"/>
      <c r="B301" s="46"/>
      <c r="C301" s="46"/>
      <c r="D301" s="46"/>
      <c r="E301" s="55"/>
      <c r="F301" s="22"/>
      <c r="G301" s="22"/>
      <c r="H301" s="22"/>
      <c r="I301" s="22"/>
      <c r="J301" s="37"/>
      <c r="K301" s="22"/>
      <c r="L301" s="22"/>
      <c r="M301" s="22"/>
      <c r="N301" s="22"/>
      <c r="O301" s="22"/>
      <c r="P301" s="22"/>
      <c r="Q301" s="22"/>
      <c r="R301" s="22"/>
      <c r="S301" s="22"/>
      <c r="T301" s="22"/>
      <c r="U301" s="22"/>
      <c r="V301" s="22"/>
      <c r="W301" s="22"/>
      <c r="X301" s="22"/>
      <c r="Y301" s="22"/>
      <c r="Z301" s="22"/>
      <c r="AA301" s="22"/>
      <c r="AB301" s="22"/>
    </row>
    <row r="302" spans="1:28" ht="14.25">
      <c r="A302" s="45"/>
      <c r="B302" s="46"/>
      <c r="C302" s="46"/>
      <c r="D302" s="46"/>
      <c r="E302" s="55"/>
      <c r="F302" s="22"/>
      <c r="G302" s="22"/>
      <c r="H302" s="22"/>
      <c r="I302" s="22"/>
      <c r="J302" s="37"/>
      <c r="K302" s="22"/>
      <c r="L302" s="22"/>
      <c r="M302" s="22"/>
      <c r="N302" s="22"/>
      <c r="O302" s="22"/>
      <c r="P302" s="22"/>
      <c r="Q302" s="22"/>
      <c r="R302" s="22"/>
      <c r="S302" s="22"/>
      <c r="T302" s="22"/>
      <c r="U302" s="22"/>
      <c r="V302" s="22"/>
      <c r="W302" s="22"/>
      <c r="X302" s="22"/>
      <c r="Y302" s="22"/>
      <c r="Z302" s="22"/>
      <c r="AA302" s="22"/>
      <c r="AB302" s="22"/>
    </row>
    <row r="303" spans="1:28" ht="14.25">
      <c r="A303" s="45"/>
      <c r="B303" s="46"/>
      <c r="C303" s="46"/>
      <c r="D303" s="46"/>
      <c r="E303" s="55"/>
      <c r="F303" s="22"/>
      <c r="G303" s="22"/>
      <c r="H303" s="22"/>
      <c r="I303" s="22"/>
      <c r="J303" s="37"/>
      <c r="K303" s="22"/>
      <c r="L303" s="22"/>
      <c r="M303" s="22"/>
      <c r="N303" s="22"/>
      <c r="O303" s="22"/>
      <c r="P303" s="22"/>
      <c r="Q303" s="22"/>
      <c r="R303" s="22"/>
      <c r="S303" s="22"/>
      <c r="T303" s="22"/>
      <c r="U303" s="22"/>
      <c r="V303" s="22"/>
      <c r="W303" s="22"/>
      <c r="X303" s="22"/>
      <c r="Y303" s="22"/>
      <c r="Z303" s="22"/>
      <c r="AA303" s="22"/>
      <c r="AB303" s="22"/>
    </row>
    <row r="304" spans="1:28" ht="14.25">
      <c r="A304" s="45"/>
      <c r="B304" s="46"/>
      <c r="C304" s="46"/>
      <c r="D304" s="46"/>
      <c r="E304" s="55"/>
      <c r="F304" s="22"/>
      <c r="G304" s="22"/>
      <c r="H304" s="22"/>
      <c r="I304" s="22"/>
      <c r="J304" s="37"/>
      <c r="K304" s="22"/>
      <c r="L304" s="22"/>
      <c r="M304" s="22"/>
      <c r="N304" s="22"/>
      <c r="O304" s="22"/>
      <c r="P304" s="22"/>
      <c r="Q304" s="22"/>
      <c r="R304" s="22"/>
      <c r="S304" s="22"/>
      <c r="T304" s="22"/>
      <c r="U304" s="22"/>
      <c r="V304" s="22"/>
      <c r="W304" s="22"/>
      <c r="X304" s="22"/>
      <c r="Y304" s="22"/>
      <c r="Z304" s="22"/>
      <c r="AA304" s="22"/>
      <c r="AB304" s="22"/>
    </row>
    <row r="305" spans="1:28" ht="14.25">
      <c r="A305" s="45"/>
      <c r="B305" s="46"/>
      <c r="C305" s="46"/>
      <c r="D305" s="46"/>
      <c r="E305" s="55"/>
      <c r="F305" s="22"/>
      <c r="G305" s="22"/>
      <c r="H305" s="22"/>
      <c r="I305" s="22"/>
      <c r="J305" s="37"/>
      <c r="K305" s="22"/>
      <c r="L305" s="22"/>
      <c r="M305" s="22"/>
      <c r="N305" s="22"/>
      <c r="O305" s="22"/>
      <c r="P305" s="22"/>
      <c r="Q305" s="22"/>
      <c r="R305" s="22"/>
      <c r="S305" s="22"/>
      <c r="T305" s="22"/>
      <c r="U305" s="22"/>
      <c r="V305" s="22"/>
      <c r="W305" s="22"/>
      <c r="X305" s="22"/>
      <c r="Y305" s="22"/>
      <c r="Z305" s="22"/>
      <c r="AA305" s="22"/>
      <c r="AB305" s="22"/>
    </row>
    <row r="306" spans="1:28" ht="14.25">
      <c r="A306" s="45"/>
      <c r="B306" s="46"/>
      <c r="C306" s="46"/>
      <c r="D306" s="46"/>
      <c r="E306" s="55"/>
      <c r="F306" s="22"/>
      <c r="G306" s="22"/>
      <c r="H306" s="22"/>
      <c r="I306" s="22"/>
      <c r="J306" s="37"/>
      <c r="K306" s="22"/>
      <c r="L306" s="22"/>
      <c r="M306" s="22"/>
      <c r="N306" s="22"/>
      <c r="O306" s="22"/>
      <c r="P306" s="22"/>
      <c r="Q306" s="22"/>
      <c r="R306" s="22"/>
      <c r="S306" s="22"/>
      <c r="T306" s="22"/>
      <c r="U306" s="22"/>
      <c r="V306" s="22"/>
      <c r="W306" s="22"/>
      <c r="X306" s="22"/>
      <c r="Y306" s="22"/>
      <c r="Z306" s="22"/>
      <c r="AA306" s="22"/>
      <c r="AB306" s="22"/>
    </row>
    <row r="307" spans="1:28" ht="14.25">
      <c r="A307" s="45"/>
      <c r="B307" s="46"/>
      <c r="C307" s="46"/>
      <c r="D307" s="46"/>
      <c r="E307" s="55"/>
      <c r="F307" s="22"/>
      <c r="G307" s="22"/>
      <c r="H307" s="22"/>
      <c r="I307" s="22"/>
      <c r="J307" s="37"/>
      <c r="K307" s="22"/>
      <c r="L307" s="22"/>
      <c r="M307" s="22"/>
      <c r="N307" s="22"/>
      <c r="O307" s="22"/>
      <c r="P307" s="22"/>
      <c r="Q307" s="22"/>
      <c r="R307" s="22"/>
      <c r="S307" s="22"/>
      <c r="T307" s="22"/>
      <c r="U307" s="22"/>
      <c r="V307" s="22"/>
      <c r="W307" s="22"/>
      <c r="X307" s="22"/>
      <c r="Y307" s="22"/>
      <c r="Z307" s="22"/>
      <c r="AA307" s="22"/>
      <c r="AB307" s="22"/>
    </row>
    <row r="308" spans="1:28" ht="14.25">
      <c r="A308" s="45"/>
      <c r="B308" s="46"/>
      <c r="C308" s="46"/>
      <c r="D308" s="46"/>
      <c r="E308" s="55"/>
      <c r="F308" s="22"/>
      <c r="G308" s="22"/>
      <c r="H308" s="22"/>
      <c r="I308" s="22"/>
      <c r="J308" s="37"/>
      <c r="K308" s="22"/>
      <c r="L308" s="22"/>
      <c r="M308" s="22"/>
      <c r="N308" s="22"/>
      <c r="O308" s="22"/>
      <c r="P308" s="22"/>
      <c r="Q308" s="22"/>
      <c r="R308" s="22"/>
      <c r="S308" s="22"/>
      <c r="T308" s="22"/>
      <c r="U308" s="22"/>
      <c r="V308" s="22"/>
      <c r="W308" s="22"/>
      <c r="X308" s="22"/>
      <c r="Y308" s="22"/>
      <c r="Z308" s="22"/>
      <c r="AA308" s="22"/>
      <c r="AB308" s="22"/>
    </row>
    <row r="309" spans="1:28" ht="14.25">
      <c r="A309" s="45"/>
      <c r="B309" s="46"/>
      <c r="C309" s="46"/>
      <c r="D309" s="46"/>
      <c r="E309" s="55"/>
      <c r="F309" s="22"/>
      <c r="G309" s="22"/>
      <c r="H309" s="22"/>
      <c r="I309" s="22"/>
      <c r="J309" s="37"/>
      <c r="K309" s="22"/>
      <c r="L309" s="22"/>
      <c r="M309" s="22"/>
      <c r="N309" s="22"/>
      <c r="O309" s="22"/>
      <c r="P309" s="22"/>
      <c r="Q309" s="22"/>
      <c r="R309" s="22"/>
      <c r="S309" s="22"/>
      <c r="T309" s="22"/>
      <c r="U309" s="22"/>
      <c r="V309" s="22"/>
      <c r="W309" s="22"/>
      <c r="X309" s="22"/>
      <c r="Y309" s="22"/>
      <c r="Z309" s="22"/>
      <c r="AA309" s="22"/>
      <c r="AB309" s="22"/>
    </row>
    <row r="310" spans="1:28" ht="14.25">
      <c r="A310" s="45"/>
      <c r="B310" s="46"/>
      <c r="C310" s="46"/>
      <c r="D310" s="46"/>
      <c r="E310" s="55"/>
      <c r="F310" s="22"/>
      <c r="G310" s="22"/>
      <c r="H310" s="22"/>
      <c r="I310" s="22"/>
      <c r="J310" s="37"/>
      <c r="K310" s="22"/>
      <c r="L310" s="22"/>
      <c r="M310" s="22"/>
      <c r="N310" s="22"/>
      <c r="O310" s="22"/>
      <c r="P310" s="22"/>
      <c r="Q310" s="22"/>
      <c r="R310" s="22"/>
      <c r="S310" s="22"/>
      <c r="T310" s="22"/>
      <c r="U310" s="22"/>
      <c r="V310" s="22"/>
      <c r="W310" s="22"/>
      <c r="X310" s="22"/>
      <c r="Y310" s="22"/>
      <c r="Z310" s="22"/>
      <c r="AA310" s="22"/>
      <c r="AB310" s="22"/>
    </row>
    <row r="311" spans="1:28" ht="14.25">
      <c r="A311" s="45"/>
      <c r="B311" s="46"/>
      <c r="C311" s="46"/>
      <c r="D311" s="46"/>
      <c r="E311" s="55"/>
      <c r="F311" s="22"/>
      <c r="G311" s="22"/>
      <c r="H311" s="22"/>
      <c r="I311" s="22"/>
      <c r="J311" s="37"/>
      <c r="K311" s="22"/>
      <c r="L311" s="22"/>
      <c r="M311" s="22"/>
      <c r="N311" s="22"/>
      <c r="O311" s="22"/>
      <c r="P311" s="22"/>
      <c r="Q311" s="22"/>
      <c r="R311" s="22"/>
      <c r="S311" s="22"/>
      <c r="T311" s="22"/>
      <c r="U311" s="22"/>
      <c r="V311" s="22"/>
      <c r="W311" s="22"/>
      <c r="X311" s="22"/>
      <c r="Y311" s="22"/>
      <c r="Z311" s="22"/>
      <c r="AA311" s="22"/>
      <c r="AB311" s="22"/>
    </row>
    <row r="312" spans="1:28" ht="14.25">
      <c r="A312" s="45"/>
      <c r="B312" s="46"/>
      <c r="C312" s="46"/>
      <c r="D312" s="46"/>
      <c r="E312" s="55"/>
      <c r="F312" s="22"/>
      <c r="G312" s="22"/>
      <c r="H312" s="22"/>
      <c r="I312" s="22"/>
      <c r="J312" s="37"/>
      <c r="K312" s="22"/>
      <c r="L312" s="22"/>
      <c r="M312" s="22"/>
      <c r="N312" s="22"/>
      <c r="O312" s="22"/>
      <c r="P312" s="22"/>
      <c r="Q312" s="22"/>
      <c r="R312" s="22"/>
      <c r="S312" s="22"/>
      <c r="T312" s="22"/>
      <c r="U312" s="22"/>
      <c r="V312" s="22"/>
      <c r="W312" s="22"/>
      <c r="X312" s="22"/>
      <c r="Y312" s="22"/>
      <c r="Z312" s="22"/>
      <c r="AA312" s="22"/>
      <c r="AB312" s="22"/>
    </row>
    <row r="313" spans="1:28" ht="14.25">
      <c r="A313" s="45"/>
      <c r="B313" s="46"/>
      <c r="C313" s="46"/>
      <c r="D313" s="46"/>
      <c r="E313" s="55"/>
      <c r="F313" s="22"/>
      <c r="G313" s="22"/>
      <c r="H313" s="22"/>
      <c r="I313" s="22"/>
      <c r="J313" s="37"/>
      <c r="K313" s="22"/>
      <c r="L313" s="22"/>
      <c r="M313" s="22"/>
      <c r="N313" s="22"/>
      <c r="O313" s="22"/>
      <c r="P313" s="22"/>
      <c r="Q313" s="22"/>
      <c r="R313" s="22"/>
      <c r="S313" s="22"/>
      <c r="T313" s="22"/>
      <c r="U313" s="22"/>
      <c r="V313" s="22"/>
      <c r="W313" s="22"/>
      <c r="X313" s="22"/>
      <c r="Y313" s="22"/>
      <c r="Z313" s="22"/>
      <c r="AA313" s="22"/>
      <c r="AB313" s="22"/>
    </row>
    <row r="314" spans="1:28" ht="14.25">
      <c r="A314" s="45"/>
      <c r="B314" s="46"/>
      <c r="C314" s="46"/>
      <c r="D314" s="46"/>
      <c r="E314" s="55"/>
      <c r="F314" s="22"/>
      <c r="G314" s="22"/>
      <c r="H314" s="22"/>
      <c r="I314" s="22"/>
      <c r="J314" s="37"/>
      <c r="K314" s="22"/>
      <c r="L314" s="22"/>
      <c r="M314" s="22"/>
      <c r="N314" s="22"/>
      <c r="O314" s="22"/>
      <c r="P314" s="22"/>
      <c r="Q314" s="22"/>
      <c r="R314" s="22"/>
      <c r="S314" s="22"/>
      <c r="T314" s="22"/>
      <c r="U314" s="22"/>
      <c r="V314" s="22"/>
      <c r="W314" s="22"/>
      <c r="X314" s="22"/>
      <c r="Y314" s="22"/>
      <c r="Z314" s="22"/>
      <c r="AA314" s="22"/>
      <c r="AB314" s="22"/>
    </row>
    <row r="315" spans="1:28" ht="14.25">
      <c r="A315" s="45"/>
      <c r="B315" s="46"/>
      <c r="C315" s="46"/>
      <c r="D315" s="46"/>
      <c r="E315" s="55"/>
      <c r="F315" s="22"/>
      <c r="G315" s="22"/>
      <c r="H315" s="22"/>
      <c r="I315" s="22"/>
      <c r="J315" s="37"/>
      <c r="K315" s="22"/>
      <c r="L315" s="22"/>
      <c r="M315" s="22"/>
      <c r="N315" s="22"/>
      <c r="O315" s="22"/>
      <c r="P315" s="22"/>
      <c r="Q315" s="22"/>
      <c r="R315" s="22"/>
      <c r="S315" s="22"/>
      <c r="T315" s="22"/>
      <c r="U315" s="22"/>
      <c r="V315" s="22"/>
      <c r="W315" s="22"/>
      <c r="X315" s="22"/>
      <c r="Y315" s="22"/>
      <c r="Z315" s="22"/>
      <c r="AA315" s="22"/>
      <c r="AB315" s="22"/>
    </row>
    <row r="316" spans="1:28" ht="14.25">
      <c r="A316" s="45"/>
      <c r="B316" s="46"/>
      <c r="C316" s="46"/>
      <c r="D316" s="46"/>
      <c r="E316" s="55"/>
      <c r="F316" s="22"/>
      <c r="G316" s="22"/>
      <c r="H316" s="22"/>
      <c r="I316" s="22"/>
      <c r="J316" s="37"/>
      <c r="K316" s="22"/>
      <c r="L316" s="22"/>
      <c r="M316" s="22"/>
      <c r="N316" s="22"/>
      <c r="O316" s="22"/>
      <c r="P316" s="22"/>
      <c r="Q316" s="22"/>
      <c r="R316" s="22"/>
      <c r="S316" s="22"/>
      <c r="T316" s="22"/>
      <c r="U316" s="22"/>
      <c r="V316" s="22"/>
      <c r="W316" s="22"/>
      <c r="X316" s="22"/>
      <c r="Y316" s="22"/>
      <c r="Z316" s="22"/>
      <c r="AA316" s="22"/>
      <c r="AB316" s="22"/>
    </row>
    <row r="317" spans="1:28" ht="14.25">
      <c r="A317" s="45"/>
      <c r="B317" s="46"/>
      <c r="C317" s="46"/>
      <c r="D317" s="46"/>
      <c r="E317" s="55"/>
      <c r="F317" s="22"/>
      <c r="G317" s="22"/>
      <c r="H317" s="22"/>
      <c r="I317" s="22"/>
      <c r="J317" s="37"/>
      <c r="K317" s="22"/>
      <c r="L317" s="22"/>
      <c r="M317" s="22"/>
      <c r="N317" s="22"/>
      <c r="O317" s="22"/>
      <c r="P317" s="22"/>
      <c r="Q317" s="22"/>
      <c r="R317" s="22"/>
      <c r="S317" s="22"/>
      <c r="T317" s="22"/>
      <c r="U317" s="22"/>
      <c r="V317" s="22"/>
      <c r="W317" s="22"/>
      <c r="X317" s="22"/>
      <c r="Y317" s="22"/>
      <c r="Z317" s="22"/>
      <c r="AA317" s="22"/>
      <c r="AB317" s="22"/>
    </row>
    <row r="318" spans="1:28" ht="14.25">
      <c r="A318" s="45"/>
      <c r="B318" s="46"/>
      <c r="C318" s="46"/>
      <c r="D318" s="46"/>
      <c r="E318" s="55"/>
      <c r="F318" s="22"/>
      <c r="G318" s="22"/>
      <c r="H318" s="22"/>
      <c r="I318" s="22"/>
      <c r="J318" s="37"/>
      <c r="K318" s="22"/>
      <c r="L318" s="22"/>
      <c r="M318" s="22"/>
      <c r="N318" s="22"/>
      <c r="O318" s="22"/>
      <c r="P318" s="22"/>
      <c r="Q318" s="22"/>
      <c r="R318" s="22"/>
      <c r="S318" s="22"/>
      <c r="T318" s="22"/>
      <c r="U318" s="22"/>
      <c r="V318" s="22"/>
      <c r="W318" s="22"/>
      <c r="X318" s="22"/>
      <c r="Y318" s="22"/>
      <c r="Z318" s="22"/>
      <c r="AA318" s="22"/>
      <c r="AB318" s="22"/>
    </row>
    <row r="319" spans="1:28" ht="14.25">
      <c r="A319" s="45"/>
      <c r="B319" s="46"/>
      <c r="C319" s="46"/>
      <c r="D319" s="46"/>
      <c r="E319" s="55"/>
      <c r="F319" s="22"/>
      <c r="G319" s="22"/>
      <c r="H319" s="22"/>
      <c r="I319" s="22"/>
      <c r="J319" s="37"/>
      <c r="K319" s="22"/>
      <c r="L319" s="22"/>
      <c r="M319" s="22"/>
      <c r="N319" s="22"/>
      <c r="O319" s="22"/>
      <c r="P319" s="22"/>
      <c r="Q319" s="22"/>
      <c r="R319" s="22"/>
      <c r="S319" s="22"/>
      <c r="T319" s="22"/>
      <c r="U319" s="22"/>
      <c r="V319" s="22"/>
      <c r="W319" s="22"/>
      <c r="X319" s="22"/>
      <c r="Y319" s="22"/>
      <c r="Z319" s="22"/>
      <c r="AA319" s="22"/>
      <c r="AB319" s="22"/>
    </row>
    <row r="320" spans="1:28" ht="14.25">
      <c r="A320" s="45"/>
      <c r="B320" s="46"/>
      <c r="C320" s="46"/>
      <c r="D320" s="46"/>
      <c r="E320" s="55"/>
      <c r="F320" s="22"/>
      <c r="G320" s="22"/>
      <c r="H320" s="22"/>
      <c r="I320" s="22"/>
      <c r="J320" s="37"/>
      <c r="K320" s="22"/>
      <c r="L320" s="22"/>
      <c r="M320" s="22"/>
      <c r="N320" s="22"/>
      <c r="O320" s="22"/>
      <c r="P320" s="22"/>
      <c r="Q320" s="22"/>
      <c r="R320" s="22"/>
      <c r="S320" s="22"/>
      <c r="T320" s="22"/>
      <c r="U320" s="22"/>
      <c r="V320" s="22"/>
      <c r="W320" s="22"/>
      <c r="X320" s="22"/>
      <c r="Y320" s="22"/>
      <c r="Z320" s="22"/>
      <c r="AA320" s="22"/>
      <c r="AB320" s="22"/>
    </row>
    <row r="321" spans="1:28" ht="14.25">
      <c r="A321" s="45"/>
      <c r="B321" s="46"/>
      <c r="C321" s="46"/>
      <c r="D321" s="46"/>
      <c r="E321" s="55"/>
      <c r="F321" s="22"/>
      <c r="G321" s="22"/>
      <c r="H321" s="22"/>
      <c r="I321" s="22"/>
      <c r="J321" s="37"/>
      <c r="K321" s="22"/>
      <c r="L321" s="22"/>
      <c r="M321" s="22"/>
      <c r="N321" s="22"/>
      <c r="O321" s="22"/>
      <c r="P321" s="22"/>
      <c r="Q321" s="22"/>
      <c r="R321" s="22"/>
      <c r="S321" s="22"/>
      <c r="T321" s="22"/>
      <c r="U321" s="22"/>
      <c r="V321" s="22"/>
      <c r="W321" s="22"/>
      <c r="X321" s="22"/>
      <c r="Y321" s="22"/>
      <c r="Z321" s="22"/>
      <c r="AA321" s="22"/>
      <c r="AB321" s="22"/>
    </row>
    <row r="322" spans="1:28" ht="14.25">
      <c r="A322" s="45"/>
      <c r="B322" s="46"/>
      <c r="C322" s="46"/>
      <c r="D322" s="46"/>
      <c r="E322" s="55"/>
      <c r="F322" s="22"/>
      <c r="G322" s="22"/>
      <c r="H322" s="22"/>
      <c r="I322" s="22"/>
      <c r="J322" s="37"/>
      <c r="K322" s="22"/>
      <c r="L322" s="22"/>
      <c r="M322" s="22"/>
      <c r="N322" s="22"/>
      <c r="O322" s="22"/>
      <c r="P322" s="22"/>
      <c r="Q322" s="22"/>
      <c r="R322" s="22"/>
      <c r="S322" s="22"/>
      <c r="T322" s="22"/>
      <c r="U322" s="22"/>
      <c r="V322" s="22"/>
      <c r="W322" s="22"/>
      <c r="X322" s="22"/>
      <c r="Y322" s="22"/>
      <c r="Z322" s="22"/>
      <c r="AA322" s="22"/>
      <c r="AB322" s="22"/>
    </row>
    <row r="323" spans="1:28" ht="14.25">
      <c r="A323" s="45"/>
      <c r="B323" s="46"/>
      <c r="C323" s="46"/>
      <c r="D323" s="46"/>
      <c r="E323" s="55"/>
      <c r="F323" s="22"/>
      <c r="G323" s="22"/>
      <c r="H323" s="22"/>
      <c r="I323" s="22"/>
      <c r="J323" s="37"/>
      <c r="K323" s="22"/>
      <c r="L323" s="22"/>
      <c r="M323" s="22"/>
      <c r="N323" s="22"/>
      <c r="O323" s="22"/>
      <c r="P323" s="22"/>
      <c r="Q323" s="22"/>
      <c r="R323" s="22"/>
      <c r="S323" s="22"/>
      <c r="T323" s="22"/>
      <c r="U323" s="22"/>
      <c r="V323" s="22"/>
      <c r="W323" s="22"/>
      <c r="X323" s="22"/>
      <c r="Y323" s="22"/>
      <c r="Z323" s="22"/>
      <c r="AA323" s="22"/>
      <c r="AB323" s="22"/>
    </row>
    <row r="324" spans="1:28" ht="14.25">
      <c r="A324" s="45"/>
      <c r="B324" s="46"/>
      <c r="C324" s="46"/>
      <c r="D324" s="46"/>
      <c r="E324" s="55"/>
      <c r="F324" s="22"/>
      <c r="G324" s="22"/>
      <c r="H324" s="22"/>
      <c r="I324" s="22"/>
      <c r="J324" s="37"/>
      <c r="K324" s="22"/>
      <c r="L324" s="22"/>
      <c r="M324" s="22"/>
      <c r="N324" s="22"/>
      <c r="O324" s="22"/>
      <c r="P324" s="22"/>
      <c r="Q324" s="22"/>
      <c r="R324" s="22"/>
      <c r="S324" s="22"/>
      <c r="T324" s="22"/>
      <c r="U324" s="22"/>
      <c r="V324" s="22"/>
      <c r="W324" s="22"/>
      <c r="X324" s="22"/>
      <c r="Y324" s="22"/>
      <c r="Z324" s="22"/>
      <c r="AA324" s="22"/>
      <c r="AB324" s="22"/>
    </row>
    <row r="325" spans="1:28" ht="14.25">
      <c r="A325" s="45"/>
      <c r="B325" s="46"/>
      <c r="C325" s="46"/>
      <c r="D325" s="46"/>
      <c r="E325" s="55"/>
      <c r="F325" s="22"/>
      <c r="G325" s="22"/>
      <c r="H325" s="22"/>
      <c r="I325" s="22"/>
      <c r="J325" s="37"/>
      <c r="K325" s="22"/>
      <c r="L325" s="22"/>
      <c r="M325" s="22"/>
      <c r="N325" s="22"/>
      <c r="O325" s="22"/>
      <c r="P325" s="22"/>
      <c r="Q325" s="22"/>
      <c r="R325" s="22"/>
      <c r="S325" s="22"/>
      <c r="T325" s="22"/>
      <c r="U325" s="22"/>
      <c r="V325" s="22"/>
      <c r="W325" s="22"/>
      <c r="X325" s="22"/>
      <c r="Y325" s="22"/>
      <c r="Z325" s="22"/>
      <c r="AA325" s="22"/>
      <c r="AB325" s="22"/>
    </row>
    <row r="326" spans="1:28" ht="14.25">
      <c r="A326" s="45"/>
      <c r="B326" s="46"/>
      <c r="C326" s="46"/>
      <c r="D326" s="46"/>
      <c r="E326" s="55"/>
      <c r="F326" s="22"/>
      <c r="G326" s="22"/>
      <c r="H326" s="22"/>
      <c r="I326" s="22"/>
      <c r="J326" s="37"/>
      <c r="K326" s="22"/>
      <c r="L326" s="22"/>
      <c r="M326" s="22"/>
      <c r="N326" s="22"/>
      <c r="O326" s="22"/>
      <c r="P326" s="22"/>
      <c r="Q326" s="22"/>
      <c r="R326" s="22"/>
      <c r="S326" s="22"/>
      <c r="T326" s="22"/>
      <c r="U326" s="22"/>
      <c r="V326" s="22"/>
      <c r="W326" s="22"/>
      <c r="X326" s="22"/>
      <c r="Y326" s="22"/>
      <c r="Z326" s="22"/>
      <c r="AA326" s="22"/>
      <c r="AB326" s="22"/>
    </row>
    <row r="327" spans="1:28" ht="14.25">
      <c r="A327" s="45"/>
      <c r="B327" s="46"/>
      <c r="C327" s="46"/>
      <c r="D327" s="46"/>
      <c r="E327" s="55"/>
      <c r="F327" s="22"/>
      <c r="G327" s="22"/>
      <c r="H327" s="22"/>
      <c r="I327" s="22"/>
      <c r="J327" s="37"/>
      <c r="K327" s="22"/>
      <c r="L327" s="22"/>
      <c r="M327" s="22"/>
      <c r="N327" s="22"/>
      <c r="O327" s="22"/>
      <c r="P327" s="22"/>
      <c r="Q327" s="22"/>
      <c r="R327" s="22"/>
      <c r="S327" s="22"/>
      <c r="T327" s="22"/>
      <c r="U327" s="22"/>
      <c r="V327" s="22"/>
      <c r="W327" s="22"/>
      <c r="X327" s="22"/>
      <c r="Y327" s="22"/>
      <c r="Z327" s="22"/>
      <c r="AA327" s="22"/>
      <c r="AB327" s="22"/>
    </row>
    <row r="328" spans="1:28" ht="14.25">
      <c r="A328" s="45"/>
      <c r="B328" s="46"/>
      <c r="C328" s="46"/>
      <c r="D328" s="46"/>
      <c r="E328" s="55"/>
      <c r="F328" s="22"/>
      <c r="G328" s="22"/>
      <c r="H328" s="22"/>
      <c r="I328" s="22"/>
      <c r="J328" s="37"/>
      <c r="K328" s="22"/>
      <c r="L328" s="22"/>
      <c r="M328" s="22"/>
      <c r="N328" s="22"/>
      <c r="O328" s="22"/>
      <c r="P328" s="22"/>
      <c r="Q328" s="22"/>
      <c r="R328" s="22"/>
      <c r="S328" s="22"/>
      <c r="T328" s="22"/>
      <c r="U328" s="22"/>
      <c r="V328" s="22"/>
      <c r="W328" s="22"/>
      <c r="X328" s="22"/>
      <c r="Y328" s="22"/>
      <c r="Z328" s="22"/>
      <c r="AA328" s="22"/>
      <c r="AB328" s="22"/>
    </row>
    <row r="329" spans="1:28" ht="14.25">
      <c r="A329" s="45"/>
      <c r="B329" s="46"/>
      <c r="C329" s="46"/>
      <c r="D329" s="46"/>
      <c r="E329" s="55"/>
      <c r="F329" s="22"/>
      <c r="G329" s="22"/>
      <c r="H329" s="22"/>
      <c r="I329" s="22"/>
      <c r="J329" s="37"/>
      <c r="K329" s="22"/>
      <c r="L329" s="22"/>
      <c r="M329" s="22"/>
      <c r="N329" s="22"/>
      <c r="O329" s="22"/>
      <c r="P329" s="22"/>
      <c r="Q329" s="22"/>
      <c r="R329" s="22"/>
      <c r="S329" s="22"/>
      <c r="T329" s="22"/>
      <c r="U329" s="22"/>
      <c r="V329" s="22"/>
      <c r="W329" s="22"/>
      <c r="X329" s="22"/>
      <c r="Y329" s="22"/>
      <c r="Z329" s="22"/>
      <c r="AA329" s="22"/>
      <c r="AB329" s="22"/>
    </row>
    <row r="330" spans="1:28" ht="14.25">
      <c r="A330" s="45"/>
      <c r="B330" s="46"/>
      <c r="C330" s="46"/>
      <c r="D330" s="46"/>
      <c r="E330" s="55"/>
      <c r="F330" s="22"/>
      <c r="G330" s="22"/>
      <c r="H330" s="22"/>
      <c r="I330" s="22"/>
      <c r="J330" s="37"/>
      <c r="K330" s="22"/>
      <c r="L330" s="22"/>
      <c r="M330" s="22"/>
      <c r="N330" s="22"/>
      <c r="O330" s="22"/>
      <c r="P330" s="22"/>
      <c r="Q330" s="22"/>
      <c r="R330" s="22"/>
      <c r="S330" s="22"/>
      <c r="T330" s="22"/>
      <c r="U330" s="22"/>
      <c r="V330" s="22"/>
      <c r="W330" s="22"/>
      <c r="X330" s="22"/>
      <c r="Y330" s="22"/>
      <c r="Z330" s="22"/>
      <c r="AA330" s="22"/>
      <c r="AB330" s="22"/>
    </row>
    <row r="331" spans="1:28" ht="14.25">
      <c r="A331" s="45"/>
      <c r="B331" s="46"/>
      <c r="C331" s="46"/>
      <c r="D331" s="46"/>
      <c r="E331" s="55"/>
      <c r="F331" s="22"/>
      <c r="G331" s="22"/>
      <c r="H331" s="22"/>
      <c r="I331" s="22"/>
      <c r="J331" s="37"/>
      <c r="K331" s="22"/>
      <c r="L331" s="22"/>
      <c r="M331" s="22"/>
      <c r="N331" s="22"/>
      <c r="O331" s="22"/>
      <c r="P331" s="22"/>
      <c r="Q331" s="22"/>
      <c r="R331" s="22"/>
      <c r="S331" s="22"/>
      <c r="T331" s="22"/>
      <c r="U331" s="22"/>
      <c r="V331" s="22"/>
      <c r="W331" s="22"/>
      <c r="X331" s="22"/>
      <c r="Y331" s="22"/>
      <c r="Z331" s="22"/>
      <c r="AA331" s="22"/>
      <c r="AB331" s="22"/>
    </row>
    <row r="332" spans="1:28" ht="14.25">
      <c r="A332" s="45"/>
      <c r="B332" s="46"/>
      <c r="C332" s="46"/>
      <c r="D332" s="46"/>
      <c r="E332" s="55"/>
      <c r="F332" s="22"/>
      <c r="G332" s="22"/>
      <c r="H332" s="22"/>
      <c r="I332" s="22"/>
      <c r="J332" s="37"/>
      <c r="K332" s="22"/>
      <c r="L332" s="22"/>
      <c r="M332" s="22"/>
      <c r="N332" s="22"/>
      <c r="O332" s="22"/>
      <c r="P332" s="22"/>
      <c r="Q332" s="22"/>
      <c r="R332" s="22"/>
      <c r="S332" s="22"/>
      <c r="T332" s="22"/>
      <c r="U332" s="22"/>
      <c r="V332" s="22"/>
      <c r="W332" s="22"/>
      <c r="X332" s="22"/>
      <c r="Y332" s="22"/>
      <c r="Z332" s="22"/>
      <c r="AA332" s="22"/>
      <c r="AB332" s="22"/>
    </row>
    <row r="333" spans="1:28" ht="14.25">
      <c r="A333" s="45"/>
      <c r="B333" s="46"/>
      <c r="C333" s="46"/>
      <c r="D333" s="46"/>
      <c r="E333" s="55"/>
      <c r="F333" s="22"/>
      <c r="G333" s="22"/>
      <c r="H333" s="22"/>
      <c r="I333" s="22"/>
      <c r="J333" s="37"/>
      <c r="K333" s="22"/>
      <c r="L333" s="22"/>
      <c r="M333" s="22"/>
      <c r="N333" s="22"/>
      <c r="O333" s="22"/>
      <c r="P333" s="22"/>
      <c r="Q333" s="22"/>
      <c r="R333" s="22"/>
      <c r="S333" s="22"/>
      <c r="T333" s="22"/>
      <c r="U333" s="22"/>
      <c r="V333" s="22"/>
      <c r="W333" s="22"/>
      <c r="X333" s="22"/>
      <c r="Y333" s="22"/>
      <c r="Z333" s="22"/>
      <c r="AA333" s="22"/>
      <c r="AB333" s="22"/>
    </row>
    <row r="334" spans="1:28" ht="14.25">
      <c r="A334" s="45"/>
      <c r="B334" s="46"/>
      <c r="C334" s="46"/>
      <c r="D334" s="46"/>
      <c r="E334" s="55"/>
      <c r="F334" s="22"/>
      <c r="G334" s="22"/>
      <c r="H334" s="22"/>
      <c r="I334" s="22"/>
      <c r="J334" s="37"/>
      <c r="K334" s="22"/>
      <c r="L334" s="22"/>
      <c r="M334" s="22"/>
      <c r="N334" s="22"/>
      <c r="O334" s="22"/>
      <c r="P334" s="22"/>
      <c r="Q334" s="22"/>
      <c r="R334" s="22"/>
      <c r="S334" s="22"/>
      <c r="T334" s="22"/>
      <c r="U334" s="22"/>
      <c r="V334" s="22"/>
      <c r="W334" s="22"/>
      <c r="X334" s="22"/>
      <c r="Y334" s="22"/>
      <c r="Z334" s="22"/>
      <c r="AA334" s="22"/>
      <c r="AB334" s="22"/>
    </row>
    <row r="335" spans="1:28" ht="14.25">
      <c r="A335" s="45"/>
      <c r="B335" s="46"/>
      <c r="C335" s="46"/>
      <c r="D335" s="46"/>
      <c r="E335" s="55"/>
      <c r="F335" s="22"/>
      <c r="G335" s="22"/>
      <c r="H335" s="22"/>
      <c r="I335" s="22"/>
      <c r="J335" s="37"/>
      <c r="K335" s="22"/>
      <c r="L335" s="22"/>
      <c r="M335" s="22"/>
      <c r="N335" s="22"/>
      <c r="O335" s="22"/>
      <c r="P335" s="22"/>
      <c r="Q335" s="22"/>
      <c r="R335" s="22"/>
      <c r="S335" s="22"/>
      <c r="T335" s="22"/>
      <c r="U335" s="22"/>
      <c r="V335" s="22"/>
      <c r="W335" s="22"/>
      <c r="X335" s="22"/>
      <c r="Y335" s="22"/>
      <c r="Z335" s="22"/>
      <c r="AA335" s="22"/>
      <c r="AB335" s="22"/>
    </row>
    <row r="336" spans="1:28" ht="14.25">
      <c r="A336" s="45"/>
      <c r="B336" s="46"/>
      <c r="C336" s="46"/>
      <c r="D336" s="46"/>
      <c r="E336" s="55"/>
      <c r="F336" s="22"/>
      <c r="G336" s="22"/>
      <c r="H336" s="22"/>
      <c r="I336" s="22"/>
      <c r="J336" s="37"/>
      <c r="K336" s="22"/>
      <c r="L336" s="22"/>
      <c r="M336" s="22"/>
      <c r="N336" s="22"/>
      <c r="O336" s="22"/>
      <c r="P336" s="22"/>
      <c r="Q336" s="22"/>
      <c r="R336" s="22"/>
      <c r="S336" s="22"/>
      <c r="T336" s="22"/>
      <c r="U336" s="22"/>
      <c r="V336" s="22"/>
      <c r="W336" s="22"/>
      <c r="X336" s="22"/>
      <c r="Y336" s="22"/>
      <c r="Z336" s="22"/>
      <c r="AA336" s="22"/>
      <c r="AB336" s="22"/>
    </row>
    <row r="337" spans="1:28" ht="14.25">
      <c r="A337" s="45"/>
      <c r="B337" s="46"/>
      <c r="C337" s="46"/>
      <c r="D337" s="46"/>
      <c r="E337" s="55"/>
      <c r="F337" s="22"/>
      <c r="G337" s="22"/>
      <c r="H337" s="22"/>
      <c r="I337" s="22"/>
      <c r="J337" s="37"/>
      <c r="K337" s="22"/>
      <c r="L337" s="22"/>
      <c r="M337" s="22"/>
      <c r="N337" s="22"/>
      <c r="O337" s="22"/>
      <c r="P337" s="22"/>
      <c r="Q337" s="22"/>
      <c r="R337" s="22"/>
      <c r="S337" s="22"/>
      <c r="T337" s="22"/>
      <c r="U337" s="22"/>
      <c r="V337" s="22"/>
      <c r="W337" s="22"/>
      <c r="X337" s="22"/>
      <c r="Y337" s="22"/>
      <c r="Z337" s="22"/>
      <c r="AA337" s="22"/>
      <c r="AB337" s="22"/>
    </row>
    <row r="338" spans="1:28" ht="14.25">
      <c r="A338" s="45"/>
      <c r="B338" s="46"/>
      <c r="C338" s="46"/>
      <c r="D338" s="46"/>
      <c r="E338" s="55"/>
      <c r="F338" s="22"/>
      <c r="G338" s="22"/>
      <c r="H338" s="22"/>
      <c r="I338" s="22"/>
      <c r="J338" s="37"/>
      <c r="K338" s="22"/>
      <c r="L338" s="22"/>
      <c r="M338" s="22"/>
      <c r="N338" s="22"/>
      <c r="O338" s="22"/>
      <c r="P338" s="22"/>
      <c r="Q338" s="22"/>
      <c r="R338" s="22"/>
      <c r="S338" s="22"/>
      <c r="T338" s="22"/>
      <c r="U338" s="22"/>
      <c r="V338" s="22"/>
      <c r="W338" s="22"/>
      <c r="X338" s="22"/>
      <c r="Y338" s="22"/>
      <c r="Z338" s="22"/>
      <c r="AA338" s="22"/>
      <c r="AB338" s="22"/>
    </row>
    <row r="339" spans="1:28" ht="14.25">
      <c r="A339" s="45"/>
      <c r="B339" s="46"/>
      <c r="C339" s="46"/>
      <c r="D339" s="46"/>
      <c r="E339" s="55"/>
      <c r="F339" s="22"/>
      <c r="G339" s="22"/>
      <c r="H339" s="22"/>
      <c r="I339" s="22"/>
      <c r="J339" s="37"/>
      <c r="K339" s="22"/>
      <c r="L339" s="22"/>
      <c r="M339" s="22"/>
      <c r="N339" s="22"/>
      <c r="O339" s="22"/>
      <c r="P339" s="22"/>
      <c r="Q339" s="22"/>
      <c r="R339" s="22"/>
      <c r="S339" s="22"/>
      <c r="T339" s="22"/>
      <c r="U339" s="22"/>
      <c r="V339" s="22"/>
      <c r="W339" s="22"/>
      <c r="X339" s="22"/>
      <c r="Y339" s="22"/>
      <c r="Z339" s="22"/>
      <c r="AA339" s="22"/>
      <c r="AB339" s="22"/>
    </row>
    <row r="340" spans="1:28" ht="14.25">
      <c r="A340" s="45"/>
      <c r="B340" s="46"/>
      <c r="C340" s="46"/>
      <c r="D340" s="46"/>
      <c r="E340" s="55"/>
      <c r="F340" s="22"/>
      <c r="G340" s="22"/>
      <c r="H340" s="22"/>
      <c r="I340" s="22"/>
      <c r="J340" s="37"/>
      <c r="K340" s="22"/>
      <c r="L340" s="22"/>
      <c r="M340" s="22"/>
      <c r="N340" s="22"/>
      <c r="O340" s="22"/>
      <c r="P340" s="22"/>
      <c r="Q340" s="22"/>
      <c r="R340" s="22"/>
      <c r="S340" s="22"/>
      <c r="T340" s="22"/>
      <c r="U340" s="22"/>
      <c r="V340" s="22"/>
      <c r="W340" s="22"/>
      <c r="X340" s="22"/>
      <c r="Y340" s="22"/>
      <c r="Z340" s="22"/>
      <c r="AA340" s="22"/>
      <c r="AB340" s="22"/>
    </row>
    <row r="341" spans="1:28" ht="14.25">
      <c r="A341" s="45"/>
      <c r="B341" s="46"/>
      <c r="C341" s="46"/>
      <c r="D341" s="46"/>
      <c r="E341" s="55"/>
      <c r="F341" s="22"/>
      <c r="G341" s="22"/>
      <c r="H341" s="22"/>
      <c r="I341" s="22"/>
      <c r="J341" s="37"/>
      <c r="K341" s="22"/>
      <c r="L341" s="22"/>
      <c r="M341" s="22"/>
      <c r="N341" s="22"/>
      <c r="O341" s="22"/>
      <c r="P341" s="22"/>
      <c r="Q341" s="22"/>
      <c r="R341" s="22"/>
      <c r="S341" s="22"/>
      <c r="T341" s="22"/>
      <c r="U341" s="22"/>
      <c r="V341" s="22"/>
      <c r="W341" s="22"/>
      <c r="X341" s="22"/>
      <c r="Y341" s="22"/>
      <c r="Z341" s="22"/>
      <c r="AA341" s="22"/>
      <c r="AB341" s="22"/>
    </row>
    <row r="342" spans="1:28" ht="14.25">
      <c r="A342" s="45"/>
      <c r="B342" s="46"/>
      <c r="C342" s="46"/>
      <c r="D342" s="46"/>
      <c r="E342" s="55"/>
      <c r="F342" s="22"/>
      <c r="G342" s="22"/>
      <c r="H342" s="22"/>
      <c r="I342" s="22"/>
      <c r="J342" s="37"/>
      <c r="K342" s="22"/>
      <c r="L342" s="22"/>
      <c r="M342" s="22"/>
      <c r="N342" s="22"/>
      <c r="O342" s="22"/>
      <c r="P342" s="22"/>
      <c r="Q342" s="22"/>
      <c r="R342" s="22"/>
      <c r="S342" s="22"/>
      <c r="T342" s="22"/>
      <c r="U342" s="22"/>
      <c r="V342" s="22"/>
      <c r="W342" s="22"/>
      <c r="X342" s="22"/>
      <c r="Y342" s="22"/>
      <c r="Z342" s="22"/>
      <c r="AA342" s="22"/>
      <c r="AB342" s="22"/>
    </row>
    <row r="343" spans="1:28" ht="14.25">
      <c r="A343" s="45"/>
      <c r="B343" s="46"/>
      <c r="C343" s="46"/>
      <c r="D343" s="46"/>
      <c r="E343" s="55"/>
      <c r="F343" s="22"/>
      <c r="G343" s="22"/>
      <c r="H343" s="22"/>
      <c r="I343" s="22"/>
      <c r="J343" s="37"/>
      <c r="K343" s="22"/>
      <c r="L343" s="22"/>
      <c r="M343" s="22"/>
      <c r="N343" s="22"/>
      <c r="O343" s="22"/>
      <c r="P343" s="22"/>
      <c r="Q343" s="22"/>
      <c r="R343" s="22"/>
      <c r="S343" s="22"/>
      <c r="T343" s="22"/>
      <c r="U343" s="22"/>
      <c r="V343" s="22"/>
      <c r="W343" s="22"/>
      <c r="X343" s="22"/>
      <c r="Y343" s="22"/>
      <c r="Z343" s="22"/>
      <c r="AA343" s="22"/>
      <c r="AB343" s="22"/>
    </row>
    <row r="344" spans="1:28" ht="14.25">
      <c r="A344" s="45"/>
      <c r="B344" s="46"/>
      <c r="C344" s="46"/>
      <c r="D344" s="46"/>
      <c r="E344" s="55"/>
      <c r="F344" s="22"/>
      <c r="G344" s="22"/>
      <c r="H344" s="22"/>
      <c r="I344" s="22"/>
      <c r="J344" s="37"/>
      <c r="K344" s="22"/>
      <c r="L344" s="22"/>
      <c r="M344" s="22"/>
      <c r="N344" s="22"/>
      <c r="O344" s="22"/>
      <c r="P344" s="22"/>
      <c r="Q344" s="22"/>
      <c r="R344" s="22"/>
      <c r="S344" s="22"/>
      <c r="T344" s="22"/>
      <c r="U344" s="22"/>
      <c r="V344" s="22"/>
      <c r="W344" s="22"/>
      <c r="X344" s="22"/>
      <c r="Y344" s="22"/>
      <c r="Z344" s="22"/>
      <c r="AA344" s="22"/>
      <c r="AB344" s="22"/>
    </row>
    <row r="345" spans="1:28" ht="14.25">
      <c r="A345" s="45"/>
      <c r="B345" s="46"/>
      <c r="C345" s="46"/>
      <c r="D345" s="46"/>
      <c r="E345" s="55"/>
      <c r="F345" s="22"/>
      <c r="G345" s="22"/>
      <c r="H345" s="22"/>
      <c r="I345" s="22"/>
      <c r="J345" s="37"/>
      <c r="K345" s="22"/>
      <c r="L345" s="22"/>
      <c r="M345" s="22"/>
      <c r="N345" s="22"/>
      <c r="O345" s="22"/>
      <c r="P345" s="22"/>
      <c r="Q345" s="22"/>
      <c r="R345" s="22"/>
      <c r="S345" s="22"/>
      <c r="T345" s="22"/>
      <c r="U345" s="22"/>
      <c r="V345" s="22"/>
      <c r="W345" s="22"/>
      <c r="X345" s="22"/>
      <c r="Y345" s="22"/>
      <c r="Z345" s="22"/>
      <c r="AA345" s="22"/>
      <c r="AB345" s="22"/>
    </row>
    <row r="346" spans="1:28" ht="14.25">
      <c r="A346" s="45"/>
      <c r="B346" s="46"/>
      <c r="C346" s="46"/>
      <c r="D346" s="46"/>
      <c r="E346" s="55"/>
      <c r="F346" s="22"/>
      <c r="G346" s="22"/>
      <c r="H346" s="22"/>
      <c r="I346" s="22"/>
      <c r="J346" s="37"/>
      <c r="K346" s="22"/>
      <c r="L346" s="22"/>
      <c r="M346" s="22"/>
      <c r="N346" s="22"/>
      <c r="O346" s="22"/>
      <c r="P346" s="22"/>
      <c r="Q346" s="22"/>
      <c r="R346" s="22"/>
      <c r="S346" s="22"/>
      <c r="T346" s="22"/>
      <c r="U346" s="22"/>
      <c r="V346" s="22"/>
      <c r="W346" s="22"/>
      <c r="X346" s="22"/>
      <c r="Y346" s="22"/>
      <c r="Z346" s="22"/>
      <c r="AA346" s="22"/>
      <c r="AB346" s="22"/>
    </row>
    <row r="347" spans="1:28" ht="14.25">
      <c r="A347" s="45"/>
      <c r="B347" s="46"/>
      <c r="C347" s="46"/>
      <c r="D347" s="46"/>
      <c r="E347" s="55"/>
      <c r="F347" s="22"/>
      <c r="G347" s="22"/>
      <c r="H347" s="22"/>
      <c r="I347" s="22"/>
      <c r="J347" s="37"/>
      <c r="K347" s="22"/>
      <c r="L347" s="22"/>
      <c r="M347" s="22"/>
      <c r="N347" s="22"/>
      <c r="O347" s="22"/>
      <c r="P347" s="22"/>
      <c r="Q347" s="22"/>
      <c r="R347" s="22"/>
      <c r="S347" s="22"/>
      <c r="T347" s="22"/>
      <c r="U347" s="22"/>
      <c r="V347" s="22"/>
      <c r="W347" s="22"/>
      <c r="X347" s="22"/>
      <c r="Y347" s="22"/>
      <c r="Z347" s="22"/>
      <c r="AA347" s="22"/>
      <c r="AB347" s="22"/>
    </row>
    <row r="348" spans="1:28" ht="14.25">
      <c r="A348" s="45"/>
      <c r="B348" s="46"/>
      <c r="C348" s="46"/>
      <c r="D348" s="46"/>
      <c r="E348" s="55"/>
      <c r="F348" s="22"/>
      <c r="G348" s="22"/>
      <c r="H348" s="22"/>
      <c r="I348" s="22"/>
      <c r="J348" s="37"/>
      <c r="K348" s="22"/>
      <c r="L348" s="22"/>
      <c r="M348" s="22"/>
      <c r="N348" s="22"/>
      <c r="O348" s="22"/>
      <c r="P348" s="22"/>
      <c r="Q348" s="22"/>
      <c r="R348" s="22"/>
      <c r="S348" s="22"/>
      <c r="T348" s="22"/>
      <c r="U348" s="22"/>
      <c r="V348" s="22"/>
      <c r="W348" s="22"/>
      <c r="X348" s="22"/>
      <c r="Y348" s="22"/>
      <c r="Z348" s="22"/>
      <c r="AA348" s="22"/>
      <c r="AB348" s="22"/>
    </row>
    <row r="349" spans="1:28" ht="14.25">
      <c r="A349" s="45"/>
      <c r="B349" s="46"/>
      <c r="C349" s="46"/>
      <c r="D349" s="46"/>
      <c r="E349" s="55"/>
      <c r="F349" s="22"/>
      <c r="G349" s="22"/>
      <c r="H349" s="22"/>
      <c r="I349" s="22"/>
      <c r="J349" s="37"/>
      <c r="K349" s="22"/>
      <c r="L349" s="22"/>
      <c r="M349" s="22"/>
      <c r="N349" s="22"/>
      <c r="O349" s="22"/>
      <c r="P349" s="22"/>
      <c r="Q349" s="22"/>
      <c r="R349" s="22"/>
      <c r="S349" s="22"/>
      <c r="T349" s="22"/>
      <c r="U349" s="22"/>
      <c r="V349" s="22"/>
      <c r="W349" s="22"/>
      <c r="X349" s="22"/>
      <c r="Y349" s="22"/>
      <c r="Z349" s="22"/>
      <c r="AA349" s="22"/>
      <c r="AB349" s="22"/>
    </row>
    <row r="350" spans="1:28" ht="14.25">
      <c r="A350" s="45"/>
      <c r="B350" s="46"/>
      <c r="C350" s="46"/>
      <c r="D350" s="46"/>
      <c r="E350" s="55"/>
      <c r="F350" s="22"/>
      <c r="G350" s="22"/>
      <c r="H350" s="22"/>
      <c r="I350" s="22"/>
      <c r="J350" s="37"/>
      <c r="K350" s="22"/>
      <c r="L350" s="22"/>
      <c r="M350" s="22"/>
      <c r="N350" s="22"/>
      <c r="O350" s="22"/>
      <c r="P350" s="22"/>
      <c r="Q350" s="22"/>
      <c r="R350" s="22"/>
      <c r="S350" s="22"/>
      <c r="T350" s="22"/>
      <c r="U350" s="22"/>
      <c r="V350" s="22"/>
      <c r="W350" s="22"/>
      <c r="X350" s="22"/>
      <c r="Y350" s="22"/>
      <c r="Z350" s="22"/>
      <c r="AA350" s="22"/>
      <c r="AB350" s="22"/>
    </row>
    <row r="351" spans="1:28" ht="14.25">
      <c r="A351" s="45"/>
      <c r="B351" s="46"/>
      <c r="C351" s="46"/>
      <c r="D351" s="46"/>
      <c r="E351" s="55"/>
      <c r="F351" s="22"/>
      <c r="G351" s="22"/>
      <c r="H351" s="22"/>
      <c r="I351" s="22"/>
      <c r="J351" s="37"/>
      <c r="K351" s="22"/>
      <c r="L351" s="22"/>
      <c r="M351" s="22"/>
      <c r="N351" s="22"/>
      <c r="O351" s="22"/>
      <c r="P351" s="22"/>
      <c r="Q351" s="22"/>
      <c r="R351" s="22"/>
      <c r="S351" s="22"/>
      <c r="T351" s="22"/>
      <c r="U351" s="22"/>
      <c r="V351" s="22"/>
      <c r="W351" s="22"/>
      <c r="X351" s="22"/>
      <c r="Y351" s="22"/>
      <c r="Z351" s="22"/>
      <c r="AA351" s="22"/>
      <c r="AB351" s="22"/>
    </row>
    <row r="352" spans="1:28" ht="14.25">
      <c r="A352" s="45"/>
      <c r="B352" s="46"/>
      <c r="C352" s="46"/>
      <c r="D352" s="46"/>
      <c r="E352" s="55"/>
      <c r="F352" s="22"/>
      <c r="G352" s="22"/>
      <c r="H352" s="22"/>
      <c r="I352" s="22"/>
      <c r="J352" s="37"/>
      <c r="K352" s="22"/>
      <c r="L352" s="22"/>
      <c r="M352" s="22"/>
      <c r="N352" s="22"/>
      <c r="O352" s="22"/>
      <c r="P352" s="22"/>
      <c r="Q352" s="22"/>
      <c r="R352" s="22"/>
      <c r="S352" s="22"/>
      <c r="T352" s="22"/>
      <c r="U352" s="22"/>
      <c r="V352" s="22"/>
      <c r="W352" s="22"/>
      <c r="X352" s="22"/>
      <c r="Y352" s="22"/>
      <c r="Z352" s="22"/>
      <c r="AA352" s="22"/>
      <c r="AB352" s="22"/>
    </row>
    <row r="353" spans="1:28" ht="14.25">
      <c r="A353" s="45"/>
      <c r="B353" s="46"/>
      <c r="C353" s="46"/>
      <c r="D353" s="46"/>
      <c r="E353" s="55"/>
      <c r="F353" s="22"/>
      <c r="G353" s="22"/>
      <c r="H353" s="22"/>
      <c r="I353" s="22"/>
      <c r="J353" s="37"/>
      <c r="K353" s="22"/>
      <c r="L353" s="22"/>
      <c r="M353" s="22"/>
      <c r="N353" s="22"/>
      <c r="O353" s="22"/>
      <c r="P353" s="22"/>
      <c r="Q353" s="22"/>
      <c r="R353" s="22"/>
      <c r="S353" s="22"/>
      <c r="T353" s="22"/>
      <c r="U353" s="22"/>
      <c r="V353" s="22"/>
      <c r="W353" s="22"/>
      <c r="X353" s="22"/>
      <c r="Y353" s="22"/>
      <c r="Z353" s="22"/>
      <c r="AA353" s="22"/>
      <c r="AB353" s="22"/>
    </row>
    <row r="354" spans="1:28" ht="14.25">
      <c r="A354" s="45"/>
      <c r="B354" s="46"/>
      <c r="C354" s="46"/>
      <c r="D354" s="46"/>
      <c r="E354" s="55"/>
      <c r="F354" s="22"/>
      <c r="G354" s="22"/>
      <c r="H354" s="22"/>
      <c r="I354" s="22"/>
      <c r="J354" s="37"/>
      <c r="K354" s="22"/>
      <c r="L354" s="22"/>
      <c r="M354" s="22"/>
      <c r="N354" s="22"/>
      <c r="O354" s="22"/>
      <c r="P354" s="22"/>
      <c r="Q354" s="22"/>
      <c r="R354" s="22"/>
      <c r="S354" s="22"/>
      <c r="T354" s="22"/>
      <c r="U354" s="22"/>
      <c r="V354" s="22"/>
      <c r="W354" s="22"/>
      <c r="X354" s="22"/>
      <c r="Y354" s="22"/>
      <c r="Z354" s="22"/>
      <c r="AA354" s="22"/>
      <c r="AB354" s="22"/>
    </row>
    <row r="355" spans="1:28" ht="14.25">
      <c r="A355" s="45"/>
      <c r="B355" s="46"/>
      <c r="C355" s="46"/>
      <c r="D355" s="46"/>
      <c r="E355" s="55"/>
      <c r="F355" s="22"/>
      <c r="G355" s="22"/>
      <c r="H355" s="22"/>
      <c r="I355" s="22"/>
      <c r="J355" s="37"/>
      <c r="K355" s="22"/>
      <c r="L355" s="22"/>
      <c r="M355" s="22"/>
      <c r="N355" s="22"/>
      <c r="O355" s="22"/>
      <c r="P355" s="22"/>
      <c r="Q355" s="22"/>
      <c r="R355" s="22"/>
      <c r="S355" s="22"/>
      <c r="T355" s="22"/>
      <c r="U355" s="22"/>
      <c r="V355" s="22"/>
      <c r="W355" s="22"/>
      <c r="X355" s="22"/>
      <c r="Y355" s="22"/>
      <c r="Z355" s="22"/>
      <c r="AA355" s="22"/>
      <c r="AB355" s="22"/>
    </row>
    <row r="356" spans="1:28" ht="14.25">
      <c r="A356" s="45"/>
      <c r="B356" s="46"/>
      <c r="C356" s="46"/>
      <c r="D356" s="46"/>
      <c r="E356" s="55"/>
      <c r="F356" s="22"/>
      <c r="G356" s="22"/>
      <c r="H356" s="22"/>
      <c r="I356" s="22"/>
      <c r="J356" s="37"/>
      <c r="K356" s="22"/>
      <c r="L356" s="22"/>
      <c r="M356" s="22"/>
      <c r="N356" s="22"/>
      <c r="O356" s="22"/>
      <c r="P356" s="22"/>
      <c r="Q356" s="22"/>
      <c r="R356" s="22"/>
      <c r="S356" s="22"/>
      <c r="T356" s="22"/>
      <c r="U356" s="22"/>
      <c r="V356" s="22"/>
      <c r="W356" s="22"/>
      <c r="X356" s="22"/>
      <c r="Y356" s="22"/>
      <c r="Z356" s="22"/>
      <c r="AA356" s="22"/>
      <c r="AB356" s="22"/>
    </row>
    <row r="357" spans="1:28" ht="14.25">
      <c r="A357" s="45"/>
      <c r="B357" s="46"/>
      <c r="C357" s="46"/>
      <c r="D357" s="46"/>
      <c r="E357" s="55"/>
      <c r="F357" s="22"/>
      <c r="G357" s="22"/>
      <c r="H357" s="22"/>
      <c r="I357" s="22"/>
      <c r="J357" s="37"/>
      <c r="K357" s="22"/>
      <c r="L357" s="22"/>
      <c r="M357" s="22"/>
      <c r="N357" s="22"/>
      <c r="O357" s="22"/>
      <c r="P357" s="22"/>
      <c r="Q357" s="22"/>
      <c r="R357" s="22"/>
      <c r="S357" s="22"/>
      <c r="T357" s="22"/>
      <c r="U357" s="22"/>
      <c r="V357" s="22"/>
      <c r="W357" s="22"/>
      <c r="X357" s="22"/>
      <c r="Y357" s="22"/>
      <c r="Z357" s="22"/>
      <c r="AA357" s="22"/>
      <c r="AB357" s="22"/>
    </row>
    <row r="358" spans="1:28" ht="14.25">
      <c r="A358" s="45"/>
      <c r="B358" s="46"/>
      <c r="C358" s="46"/>
      <c r="D358" s="46"/>
      <c r="E358" s="55"/>
      <c r="F358" s="22"/>
      <c r="G358" s="22"/>
      <c r="H358" s="22"/>
      <c r="I358" s="22"/>
      <c r="J358" s="37"/>
      <c r="K358" s="22"/>
      <c r="L358" s="22"/>
      <c r="M358" s="22"/>
      <c r="N358" s="22"/>
      <c r="O358" s="22"/>
      <c r="P358" s="22"/>
      <c r="Q358" s="22"/>
      <c r="R358" s="22"/>
      <c r="S358" s="22"/>
      <c r="T358" s="22"/>
      <c r="U358" s="22"/>
      <c r="V358" s="22"/>
      <c r="W358" s="22"/>
      <c r="X358" s="22"/>
      <c r="Y358" s="22"/>
      <c r="Z358" s="22"/>
      <c r="AA358" s="22"/>
      <c r="AB358" s="22"/>
    </row>
    <row r="359" spans="1:28" ht="14.25">
      <c r="A359" s="45"/>
      <c r="B359" s="46"/>
      <c r="C359" s="46"/>
      <c r="D359" s="46"/>
      <c r="E359" s="55"/>
      <c r="F359" s="22"/>
      <c r="G359" s="22"/>
      <c r="H359" s="22"/>
      <c r="I359" s="22"/>
      <c r="J359" s="37"/>
      <c r="K359" s="22"/>
      <c r="L359" s="22"/>
      <c r="M359" s="22"/>
      <c r="N359" s="22"/>
      <c r="O359" s="22"/>
      <c r="P359" s="22"/>
      <c r="Q359" s="22"/>
      <c r="R359" s="22"/>
      <c r="S359" s="22"/>
      <c r="T359" s="22"/>
      <c r="U359" s="22"/>
      <c r="V359" s="22"/>
      <c r="W359" s="22"/>
      <c r="X359" s="22"/>
      <c r="Y359" s="22"/>
      <c r="Z359" s="22"/>
      <c r="AA359" s="22"/>
      <c r="AB359" s="22"/>
    </row>
    <row r="360" spans="1:28" ht="14.25">
      <c r="A360" s="45"/>
      <c r="B360" s="46"/>
      <c r="C360" s="46"/>
      <c r="D360" s="46"/>
      <c r="E360" s="55"/>
      <c r="F360" s="22"/>
      <c r="G360" s="22"/>
      <c r="H360" s="22"/>
      <c r="I360" s="22"/>
      <c r="J360" s="37"/>
      <c r="K360" s="22"/>
      <c r="L360" s="22"/>
      <c r="M360" s="22"/>
      <c r="N360" s="22"/>
      <c r="O360" s="22"/>
      <c r="P360" s="22"/>
      <c r="Q360" s="22"/>
      <c r="R360" s="22"/>
      <c r="S360" s="22"/>
      <c r="T360" s="22"/>
      <c r="U360" s="22"/>
      <c r="V360" s="22"/>
      <c r="W360" s="22"/>
      <c r="X360" s="22"/>
      <c r="Y360" s="22"/>
      <c r="Z360" s="22"/>
      <c r="AA360" s="22"/>
      <c r="AB360" s="22"/>
    </row>
    <row r="361" spans="1:28" ht="14.25">
      <c r="A361" s="45"/>
      <c r="B361" s="46"/>
      <c r="C361" s="46"/>
      <c r="D361" s="46"/>
      <c r="E361" s="55"/>
      <c r="F361" s="22"/>
      <c r="G361" s="22"/>
      <c r="H361" s="22"/>
      <c r="I361" s="22"/>
      <c r="J361" s="37"/>
      <c r="K361" s="22"/>
      <c r="L361" s="22"/>
      <c r="M361" s="22"/>
      <c r="N361" s="22"/>
      <c r="O361" s="22"/>
      <c r="P361" s="22"/>
      <c r="Q361" s="22"/>
      <c r="R361" s="22"/>
      <c r="S361" s="22"/>
      <c r="T361" s="22"/>
      <c r="U361" s="22"/>
      <c r="V361" s="22"/>
      <c r="W361" s="22"/>
      <c r="X361" s="22"/>
      <c r="Y361" s="22"/>
      <c r="Z361" s="22"/>
      <c r="AA361" s="22"/>
      <c r="AB361" s="22"/>
    </row>
    <row r="362" spans="1:28" ht="14.25">
      <c r="A362" s="45"/>
      <c r="B362" s="46"/>
      <c r="C362" s="46"/>
      <c r="D362" s="46"/>
      <c r="E362" s="55"/>
      <c r="F362" s="22"/>
      <c r="G362" s="22"/>
      <c r="H362" s="22"/>
      <c r="I362" s="22"/>
      <c r="J362" s="37"/>
      <c r="K362" s="22"/>
      <c r="L362" s="22"/>
      <c r="M362" s="22"/>
      <c r="N362" s="22"/>
      <c r="O362" s="22"/>
      <c r="P362" s="22"/>
      <c r="Q362" s="22"/>
      <c r="R362" s="22"/>
      <c r="S362" s="22"/>
      <c r="T362" s="22"/>
      <c r="U362" s="22"/>
      <c r="V362" s="22"/>
      <c r="W362" s="22"/>
      <c r="X362" s="22"/>
      <c r="Y362" s="22"/>
      <c r="Z362" s="22"/>
      <c r="AA362" s="22"/>
      <c r="AB362" s="22"/>
    </row>
    <row r="363" spans="1:28" ht="14.25">
      <c r="A363" s="45"/>
      <c r="B363" s="46"/>
      <c r="C363" s="46"/>
      <c r="D363" s="46"/>
      <c r="E363" s="55"/>
      <c r="F363" s="22"/>
      <c r="G363" s="22"/>
      <c r="H363" s="22"/>
      <c r="I363" s="22"/>
      <c r="J363" s="37"/>
      <c r="K363" s="22"/>
      <c r="L363" s="22"/>
      <c r="M363" s="22"/>
      <c r="N363" s="22"/>
      <c r="O363" s="22"/>
      <c r="P363" s="22"/>
      <c r="Q363" s="22"/>
      <c r="R363" s="22"/>
      <c r="S363" s="22"/>
      <c r="T363" s="22"/>
      <c r="U363" s="22"/>
      <c r="V363" s="22"/>
      <c r="W363" s="22"/>
      <c r="X363" s="22"/>
      <c r="Y363" s="22"/>
      <c r="Z363" s="22"/>
      <c r="AA363" s="22"/>
      <c r="AB363" s="22"/>
    </row>
    <row r="364" spans="1:28" ht="14.25">
      <c r="A364" s="45"/>
      <c r="B364" s="46"/>
      <c r="C364" s="46"/>
      <c r="D364" s="46"/>
      <c r="E364" s="55"/>
      <c r="F364" s="22"/>
      <c r="G364" s="22"/>
      <c r="H364" s="22"/>
      <c r="I364" s="22"/>
      <c r="J364" s="37"/>
      <c r="K364" s="22"/>
      <c r="L364" s="22"/>
      <c r="M364" s="22"/>
      <c r="N364" s="22"/>
      <c r="O364" s="22"/>
      <c r="P364" s="22"/>
      <c r="Q364" s="22"/>
      <c r="R364" s="22"/>
      <c r="S364" s="22"/>
      <c r="T364" s="22"/>
      <c r="U364" s="22"/>
      <c r="V364" s="22"/>
      <c r="W364" s="22"/>
      <c r="X364" s="22"/>
      <c r="Y364" s="22"/>
      <c r="Z364" s="22"/>
      <c r="AA364" s="22"/>
      <c r="AB364" s="22"/>
    </row>
    <row r="365" spans="1:28" ht="14.25">
      <c r="A365" s="45"/>
      <c r="B365" s="46"/>
      <c r="C365" s="46"/>
      <c r="D365" s="46"/>
      <c r="E365" s="55"/>
      <c r="F365" s="22"/>
      <c r="G365" s="22"/>
      <c r="H365" s="22"/>
      <c r="I365" s="22"/>
      <c r="J365" s="37"/>
      <c r="K365" s="22"/>
      <c r="L365" s="22"/>
      <c r="M365" s="22"/>
      <c r="N365" s="22"/>
      <c r="O365" s="22"/>
      <c r="P365" s="22"/>
      <c r="Q365" s="22"/>
      <c r="R365" s="22"/>
      <c r="S365" s="22"/>
      <c r="T365" s="22"/>
      <c r="U365" s="22"/>
      <c r="V365" s="22"/>
      <c r="W365" s="22"/>
      <c r="X365" s="22"/>
      <c r="Y365" s="22"/>
      <c r="Z365" s="22"/>
      <c r="AA365" s="22"/>
      <c r="AB365" s="22"/>
    </row>
    <row r="366" spans="1:28" ht="14.25">
      <c r="A366" s="45"/>
      <c r="B366" s="46"/>
      <c r="C366" s="46"/>
      <c r="D366" s="46"/>
      <c r="E366" s="55"/>
      <c r="F366" s="22"/>
      <c r="G366" s="22"/>
      <c r="H366" s="22"/>
      <c r="I366" s="22"/>
      <c r="J366" s="37"/>
      <c r="K366" s="22"/>
      <c r="L366" s="22"/>
      <c r="M366" s="22"/>
      <c r="N366" s="22"/>
      <c r="O366" s="22"/>
      <c r="P366" s="22"/>
      <c r="Q366" s="22"/>
      <c r="R366" s="22"/>
      <c r="S366" s="22"/>
      <c r="T366" s="22"/>
      <c r="U366" s="22"/>
      <c r="V366" s="22"/>
      <c r="W366" s="22"/>
      <c r="X366" s="22"/>
      <c r="Y366" s="22"/>
      <c r="Z366" s="22"/>
      <c r="AA366" s="22"/>
      <c r="AB366" s="22"/>
    </row>
    <row r="367" spans="1:28" ht="14.25">
      <c r="A367" s="45"/>
      <c r="B367" s="46"/>
      <c r="C367" s="46"/>
      <c r="D367" s="46"/>
      <c r="E367" s="55"/>
      <c r="F367" s="22"/>
      <c r="G367" s="22"/>
      <c r="H367" s="22"/>
      <c r="I367" s="22"/>
      <c r="J367" s="37"/>
      <c r="K367" s="22"/>
      <c r="L367" s="22"/>
      <c r="M367" s="22"/>
      <c r="N367" s="22"/>
      <c r="O367" s="22"/>
      <c r="P367" s="22"/>
      <c r="Q367" s="22"/>
      <c r="R367" s="22"/>
      <c r="S367" s="22"/>
      <c r="T367" s="22"/>
      <c r="U367" s="22"/>
      <c r="V367" s="22"/>
      <c r="W367" s="22"/>
      <c r="X367" s="22"/>
      <c r="Y367" s="22"/>
      <c r="Z367" s="22"/>
      <c r="AA367" s="22"/>
      <c r="AB367" s="22"/>
    </row>
    <row r="368" spans="1:28" ht="14.25">
      <c r="A368" s="45"/>
      <c r="B368" s="46"/>
      <c r="C368" s="46"/>
      <c r="D368" s="46"/>
      <c r="E368" s="55"/>
      <c r="F368" s="22"/>
      <c r="G368" s="22"/>
      <c r="H368" s="22"/>
      <c r="I368" s="22"/>
      <c r="J368" s="37"/>
      <c r="K368" s="22"/>
      <c r="L368" s="22"/>
      <c r="M368" s="22"/>
      <c r="N368" s="22"/>
      <c r="O368" s="22"/>
      <c r="P368" s="22"/>
      <c r="Q368" s="22"/>
      <c r="R368" s="22"/>
      <c r="S368" s="22"/>
      <c r="T368" s="22"/>
      <c r="U368" s="22"/>
      <c r="V368" s="22"/>
      <c r="W368" s="22"/>
      <c r="X368" s="22"/>
      <c r="Y368" s="22"/>
      <c r="Z368" s="22"/>
      <c r="AA368" s="22"/>
      <c r="AB368" s="22"/>
    </row>
    <row r="369" spans="1:28" ht="14.25">
      <c r="A369" s="45"/>
      <c r="B369" s="46"/>
      <c r="C369" s="46"/>
      <c r="D369" s="46"/>
      <c r="E369" s="55"/>
      <c r="F369" s="22"/>
      <c r="G369" s="22"/>
      <c r="H369" s="22"/>
      <c r="I369" s="22"/>
      <c r="J369" s="37"/>
      <c r="K369" s="22"/>
      <c r="L369" s="22"/>
      <c r="M369" s="22"/>
      <c r="N369" s="22"/>
      <c r="O369" s="22"/>
      <c r="P369" s="22"/>
      <c r="Q369" s="22"/>
      <c r="R369" s="22"/>
      <c r="S369" s="22"/>
      <c r="T369" s="22"/>
      <c r="U369" s="22"/>
      <c r="V369" s="22"/>
      <c r="W369" s="22"/>
      <c r="X369" s="22"/>
      <c r="Y369" s="22"/>
      <c r="Z369" s="22"/>
      <c r="AA369" s="22"/>
      <c r="AB369" s="22"/>
    </row>
    <row r="370" spans="1:28" ht="14.25">
      <c r="A370" s="45"/>
      <c r="B370" s="46"/>
      <c r="C370" s="46"/>
      <c r="D370" s="46"/>
      <c r="E370" s="55"/>
      <c r="F370" s="22"/>
      <c r="G370" s="22"/>
      <c r="H370" s="22"/>
      <c r="I370" s="22"/>
      <c r="J370" s="37"/>
      <c r="K370" s="22"/>
      <c r="L370" s="22"/>
      <c r="M370" s="22"/>
      <c r="N370" s="22"/>
      <c r="O370" s="22"/>
      <c r="P370" s="22"/>
      <c r="Q370" s="22"/>
      <c r="R370" s="22"/>
      <c r="S370" s="22"/>
      <c r="T370" s="22"/>
      <c r="U370" s="22"/>
      <c r="V370" s="22"/>
      <c r="W370" s="22"/>
      <c r="X370" s="22"/>
      <c r="Y370" s="22"/>
      <c r="Z370" s="22"/>
      <c r="AA370" s="22"/>
      <c r="AB370" s="22"/>
    </row>
    <row r="371" spans="1:28" ht="14.25">
      <c r="A371" s="45"/>
      <c r="B371" s="46"/>
      <c r="C371" s="46"/>
      <c r="D371" s="46"/>
      <c r="E371" s="55"/>
      <c r="F371" s="22"/>
      <c r="G371" s="22"/>
      <c r="H371" s="22"/>
      <c r="I371" s="22"/>
      <c r="J371" s="37"/>
      <c r="K371" s="22"/>
      <c r="L371" s="22"/>
      <c r="M371" s="22"/>
      <c r="N371" s="22"/>
      <c r="O371" s="22"/>
      <c r="P371" s="22"/>
      <c r="Q371" s="22"/>
      <c r="R371" s="22"/>
      <c r="S371" s="22"/>
      <c r="T371" s="22"/>
      <c r="U371" s="22"/>
      <c r="V371" s="22"/>
      <c r="W371" s="22"/>
      <c r="X371" s="22"/>
      <c r="Y371" s="22"/>
      <c r="Z371" s="22"/>
      <c r="AA371" s="22"/>
      <c r="AB371" s="22"/>
    </row>
    <row r="372" spans="1:28" ht="14.25">
      <c r="A372" s="45"/>
      <c r="B372" s="46"/>
      <c r="C372" s="46"/>
      <c r="D372" s="46"/>
      <c r="E372" s="55"/>
      <c r="F372" s="22"/>
      <c r="G372" s="22"/>
      <c r="H372" s="22"/>
      <c r="I372" s="22"/>
      <c r="J372" s="37"/>
      <c r="K372" s="22"/>
      <c r="L372" s="22"/>
      <c r="M372" s="22"/>
      <c r="N372" s="22"/>
      <c r="O372" s="22"/>
      <c r="P372" s="22"/>
      <c r="Q372" s="22"/>
      <c r="R372" s="22"/>
      <c r="S372" s="22"/>
      <c r="T372" s="22"/>
      <c r="U372" s="22"/>
      <c r="V372" s="22"/>
      <c r="W372" s="22"/>
      <c r="X372" s="22"/>
      <c r="Y372" s="22"/>
      <c r="Z372" s="22"/>
      <c r="AA372" s="22"/>
      <c r="AB372" s="22"/>
    </row>
    <row r="373" spans="1:28" ht="14.25">
      <c r="A373" s="45"/>
      <c r="B373" s="46"/>
      <c r="C373" s="46"/>
      <c r="D373" s="46"/>
      <c r="E373" s="55"/>
      <c r="F373" s="22"/>
      <c r="G373" s="22"/>
      <c r="H373" s="22"/>
      <c r="I373" s="22"/>
      <c r="J373" s="37"/>
      <c r="K373" s="22"/>
      <c r="L373" s="22"/>
      <c r="M373" s="22"/>
      <c r="N373" s="22"/>
      <c r="O373" s="22"/>
      <c r="P373" s="22"/>
      <c r="Q373" s="22"/>
      <c r="R373" s="22"/>
      <c r="S373" s="22"/>
      <c r="T373" s="22"/>
      <c r="U373" s="22"/>
      <c r="V373" s="22"/>
      <c r="W373" s="22"/>
      <c r="X373" s="22"/>
      <c r="Y373" s="22"/>
      <c r="Z373" s="22"/>
      <c r="AA373" s="22"/>
      <c r="AB373" s="22"/>
    </row>
    <row r="374" spans="1:28" ht="14.25">
      <c r="A374" s="45"/>
      <c r="B374" s="46"/>
      <c r="C374" s="46"/>
      <c r="D374" s="46"/>
      <c r="E374" s="55"/>
      <c r="F374" s="22"/>
      <c r="G374" s="22"/>
      <c r="H374" s="22"/>
      <c r="I374" s="22"/>
      <c r="J374" s="37"/>
      <c r="K374" s="22"/>
      <c r="L374" s="22"/>
      <c r="M374" s="22"/>
      <c r="N374" s="22"/>
      <c r="O374" s="22"/>
      <c r="P374" s="22"/>
      <c r="Q374" s="22"/>
      <c r="R374" s="22"/>
      <c r="S374" s="22"/>
      <c r="T374" s="22"/>
      <c r="U374" s="22"/>
      <c r="V374" s="22"/>
      <c r="W374" s="22"/>
      <c r="X374" s="22"/>
      <c r="Y374" s="22"/>
      <c r="Z374" s="22"/>
      <c r="AA374" s="22"/>
      <c r="AB374" s="22"/>
    </row>
    <row r="375" spans="1:28" ht="14.25">
      <c r="A375" s="45"/>
      <c r="B375" s="46"/>
      <c r="C375" s="46"/>
      <c r="D375" s="46"/>
      <c r="E375" s="55"/>
      <c r="F375" s="22"/>
      <c r="G375" s="22"/>
      <c r="H375" s="22"/>
      <c r="I375" s="22"/>
      <c r="J375" s="37"/>
      <c r="K375" s="22"/>
      <c r="L375" s="22"/>
      <c r="M375" s="22"/>
      <c r="N375" s="22"/>
      <c r="O375" s="22"/>
      <c r="P375" s="22"/>
      <c r="Q375" s="22"/>
      <c r="R375" s="22"/>
      <c r="S375" s="22"/>
      <c r="T375" s="22"/>
      <c r="U375" s="22"/>
      <c r="V375" s="22"/>
      <c r="W375" s="22"/>
      <c r="X375" s="22"/>
      <c r="Y375" s="22"/>
      <c r="Z375" s="22"/>
      <c r="AA375" s="22"/>
      <c r="AB375" s="22"/>
    </row>
    <row r="376" spans="1:28" ht="14.25">
      <c r="A376" s="45"/>
      <c r="B376" s="46"/>
      <c r="C376" s="46"/>
      <c r="D376" s="46"/>
      <c r="E376" s="55"/>
      <c r="F376" s="22"/>
      <c r="G376" s="22"/>
      <c r="H376" s="22"/>
      <c r="I376" s="22"/>
      <c r="J376" s="37"/>
      <c r="K376" s="22"/>
      <c r="L376" s="22"/>
      <c r="M376" s="22"/>
      <c r="N376" s="22"/>
      <c r="O376" s="22"/>
      <c r="P376" s="22"/>
      <c r="Q376" s="22"/>
      <c r="R376" s="22"/>
      <c r="S376" s="22"/>
      <c r="T376" s="22"/>
      <c r="U376" s="22"/>
      <c r="V376" s="22"/>
      <c r="W376" s="22"/>
      <c r="X376" s="22"/>
      <c r="Y376" s="22"/>
      <c r="Z376" s="22"/>
      <c r="AA376" s="22"/>
      <c r="AB376" s="22"/>
    </row>
    <row r="377" spans="1:28" ht="14.25">
      <c r="A377" s="45"/>
      <c r="B377" s="46"/>
      <c r="C377" s="46"/>
      <c r="D377" s="46"/>
      <c r="E377" s="55"/>
      <c r="F377" s="22"/>
      <c r="G377" s="22"/>
      <c r="H377" s="22"/>
      <c r="I377" s="22"/>
      <c r="J377" s="37"/>
      <c r="K377" s="22"/>
      <c r="L377" s="22"/>
      <c r="M377" s="22"/>
      <c r="N377" s="22"/>
      <c r="O377" s="22"/>
      <c r="P377" s="22"/>
      <c r="Q377" s="22"/>
      <c r="R377" s="22"/>
      <c r="S377" s="22"/>
      <c r="T377" s="22"/>
      <c r="U377" s="22"/>
      <c r="V377" s="22"/>
      <c r="W377" s="22"/>
      <c r="X377" s="22"/>
      <c r="Y377" s="22"/>
      <c r="Z377" s="22"/>
      <c r="AA377" s="22"/>
      <c r="AB377" s="22"/>
    </row>
    <row r="378" spans="1:28" ht="14.25">
      <c r="A378" s="45"/>
      <c r="B378" s="46"/>
      <c r="C378" s="46"/>
      <c r="D378" s="46"/>
      <c r="E378" s="55"/>
      <c r="F378" s="22"/>
      <c r="G378" s="22"/>
      <c r="H378" s="22"/>
      <c r="I378" s="22"/>
      <c r="J378" s="37"/>
      <c r="K378" s="22"/>
      <c r="L378" s="22"/>
      <c r="M378" s="22"/>
      <c r="N378" s="22"/>
      <c r="O378" s="22"/>
      <c r="P378" s="22"/>
      <c r="Q378" s="22"/>
      <c r="R378" s="22"/>
      <c r="S378" s="22"/>
      <c r="T378" s="22"/>
      <c r="U378" s="22"/>
      <c r="V378" s="22"/>
      <c r="W378" s="22"/>
      <c r="X378" s="22"/>
      <c r="Y378" s="22"/>
      <c r="Z378" s="22"/>
      <c r="AA378" s="22"/>
      <c r="AB378" s="22"/>
    </row>
    <row r="379" spans="1:28" ht="14.25">
      <c r="A379" s="45"/>
      <c r="B379" s="46"/>
      <c r="C379" s="46"/>
      <c r="D379" s="46"/>
      <c r="E379" s="55"/>
      <c r="F379" s="22"/>
      <c r="G379" s="22"/>
      <c r="H379" s="22"/>
      <c r="I379" s="22"/>
      <c r="J379" s="37"/>
      <c r="K379" s="22"/>
      <c r="L379" s="22"/>
      <c r="M379" s="22"/>
      <c r="N379" s="22"/>
      <c r="O379" s="22"/>
      <c r="P379" s="22"/>
      <c r="Q379" s="22"/>
      <c r="R379" s="22"/>
      <c r="S379" s="22"/>
      <c r="T379" s="22"/>
      <c r="U379" s="22"/>
      <c r="V379" s="22"/>
      <c r="W379" s="22"/>
      <c r="X379" s="22"/>
      <c r="Y379" s="22"/>
      <c r="Z379" s="22"/>
      <c r="AA379" s="22"/>
      <c r="AB379" s="22"/>
    </row>
    <row r="380" spans="1:28" ht="14.25">
      <c r="A380" s="45"/>
      <c r="B380" s="46"/>
      <c r="C380" s="46"/>
      <c r="D380" s="46"/>
      <c r="E380" s="55"/>
      <c r="F380" s="22"/>
      <c r="G380" s="22"/>
      <c r="H380" s="22"/>
      <c r="I380" s="22"/>
      <c r="J380" s="37"/>
      <c r="K380" s="22"/>
      <c r="L380" s="22"/>
      <c r="M380" s="22"/>
      <c r="N380" s="22"/>
      <c r="O380" s="22"/>
      <c r="P380" s="22"/>
      <c r="Q380" s="22"/>
      <c r="R380" s="22"/>
      <c r="S380" s="22"/>
      <c r="T380" s="22"/>
      <c r="U380" s="22"/>
      <c r="V380" s="22"/>
      <c r="W380" s="22"/>
      <c r="X380" s="22"/>
      <c r="Y380" s="22"/>
      <c r="Z380" s="22"/>
      <c r="AA380" s="22"/>
      <c r="AB380" s="22"/>
    </row>
    <row r="381" spans="1:28" ht="14.25">
      <c r="A381" s="45"/>
      <c r="B381" s="46"/>
      <c r="C381" s="46"/>
      <c r="D381" s="46"/>
      <c r="E381" s="55"/>
      <c r="F381" s="22"/>
      <c r="G381" s="22"/>
      <c r="H381" s="22"/>
      <c r="I381" s="22"/>
      <c r="J381" s="37"/>
      <c r="K381" s="22"/>
      <c r="L381" s="22"/>
      <c r="M381" s="22"/>
      <c r="N381" s="22"/>
      <c r="O381" s="22"/>
      <c r="P381" s="22"/>
      <c r="Q381" s="22"/>
      <c r="R381" s="22"/>
      <c r="S381" s="22"/>
      <c r="T381" s="22"/>
      <c r="U381" s="22"/>
      <c r="V381" s="22"/>
      <c r="W381" s="22"/>
      <c r="X381" s="22"/>
      <c r="Y381" s="22"/>
      <c r="Z381" s="22"/>
      <c r="AA381" s="22"/>
      <c r="AB381" s="22"/>
    </row>
    <row r="382" spans="1:28" ht="14.25">
      <c r="A382" s="45"/>
      <c r="B382" s="46"/>
      <c r="C382" s="46"/>
      <c r="D382" s="46"/>
      <c r="E382" s="55"/>
      <c r="F382" s="22"/>
      <c r="G382" s="22"/>
      <c r="H382" s="22"/>
      <c r="I382" s="22"/>
      <c r="J382" s="37"/>
      <c r="K382" s="22"/>
      <c r="L382" s="22"/>
      <c r="M382" s="22"/>
      <c r="N382" s="22"/>
      <c r="O382" s="22"/>
      <c r="P382" s="22"/>
      <c r="Q382" s="22"/>
      <c r="R382" s="22"/>
      <c r="S382" s="22"/>
      <c r="T382" s="22"/>
      <c r="U382" s="22"/>
      <c r="V382" s="22"/>
      <c r="W382" s="22"/>
      <c r="X382" s="22"/>
      <c r="Y382" s="22"/>
      <c r="Z382" s="22"/>
      <c r="AA382" s="22"/>
      <c r="AB382" s="22"/>
    </row>
    <row r="383" spans="1:28" ht="14.25">
      <c r="A383" s="45"/>
      <c r="B383" s="46"/>
      <c r="C383" s="46"/>
      <c r="D383" s="46"/>
      <c r="E383" s="55"/>
      <c r="F383" s="22"/>
      <c r="G383" s="22"/>
      <c r="H383" s="22"/>
      <c r="I383" s="22"/>
      <c r="J383" s="37"/>
      <c r="K383" s="22"/>
      <c r="L383" s="22"/>
      <c r="M383" s="22"/>
      <c r="N383" s="22"/>
      <c r="O383" s="22"/>
      <c r="P383" s="22"/>
      <c r="Q383" s="22"/>
      <c r="R383" s="22"/>
      <c r="S383" s="22"/>
      <c r="T383" s="22"/>
      <c r="U383" s="22"/>
      <c r="V383" s="22"/>
      <c r="W383" s="22"/>
      <c r="X383" s="22"/>
      <c r="Y383" s="22"/>
      <c r="Z383" s="22"/>
      <c r="AA383" s="22"/>
      <c r="AB383" s="22"/>
    </row>
    <row r="384" spans="1:28" ht="14.25">
      <c r="A384" s="45"/>
      <c r="B384" s="46"/>
      <c r="C384" s="46"/>
      <c r="D384" s="46"/>
      <c r="E384" s="55"/>
      <c r="F384" s="22"/>
      <c r="G384" s="22"/>
      <c r="H384" s="22"/>
      <c r="I384" s="22"/>
      <c r="J384" s="37"/>
      <c r="K384" s="22"/>
      <c r="L384" s="22"/>
      <c r="M384" s="22"/>
      <c r="N384" s="22"/>
      <c r="O384" s="22"/>
      <c r="P384" s="22"/>
      <c r="Q384" s="22"/>
      <c r="R384" s="22"/>
      <c r="S384" s="22"/>
      <c r="T384" s="22"/>
      <c r="U384" s="22"/>
      <c r="V384" s="22"/>
      <c r="W384" s="22"/>
      <c r="X384" s="22"/>
      <c r="Y384" s="22"/>
      <c r="Z384" s="22"/>
      <c r="AA384" s="22"/>
      <c r="AB384" s="22"/>
    </row>
    <row r="385" spans="1:28" ht="14.25">
      <c r="A385" s="45"/>
      <c r="B385" s="46"/>
      <c r="C385" s="46"/>
      <c r="D385" s="46"/>
      <c r="E385" s="55"/>
      <c r="F385" s="22"/>
      <c r="G385" s="22"/>
      <c r="H385" s="22"/>
      <c r="I385" s="22"/>
      <c r="J385" s="37"/>
      <c r="K385" s="22"/>
      <c r="L385" s="22"/>
      <c r="M385" s="22"/>
      <c r="N385" s="22"/>
      <c r="O385" s="22"/>
      <c r="P385" s="22"/>
      <c r="Q385" s="22"/>
      <c r="R385" s="22"/>
      <c r="S385" s="22"/>
      <c r="T385" s="22"/>
      <c r="U385" s="22"/>
      <c r="V385" s="22"/>
      <c r="W385" s="22"/>
      <c r="X385" s="22"/>
      <c r="Y385" s="22"/>
      <c r="Z385" s="22"/>
      <c r="AA385" s="22"/>
      <c r="AB385" s="22"/>
    </row>
    <row r="386" spans="1:28" ht="14.25">
      <c r="A386" s="45"/>
      <c r="B386" s="46"/>
      <c r="C386" s="46"/>
      <c r="D386" s="46"/>
      <c r="E386" s="55"/>
      <c r="F386" s="22"/>
      <c r="G386" s="22"/>
      <c r="H386" s="22"/>
      <c r="I386" s="22"/>
      <c r="J386" s="37"/>
      <c r="K386" s="22"/>
      <c r="L386" s="22"/>
      <c r="M386" s="22"/>
      <c r="N386" s="22"/>
      <c r="O386" s="22"/>
      <c r="P386" s="22"/>
      <c r="Q386" s="22"/>
      <c r="R386" s="22"/>
      <c r="S386" s="22"/>
      <c r="T386" s="22"/>
      <c r="U386" s="22"/>
      <c r="V386" s="22"/>
      <c r="W386" s="22"/>
      <c r="X386" s="22"/>
      <c r="Y386" s="22"/>
      <c r="Z386" s="22"/>
      <c r="AA386" s="22"/>
      <c r="AB386" s="22"/>
    </row>
    <row r="387" spans="1:28" ht="14.25">
      <c r="A387" s="45"/>
      <c r="B387" s="46"/>
      <c r="C387" s="46"/>
      <c r="D387" s="46"/>
      <c r="E387" s="55"/>
      <c r="F387" s="22"/>
      <c r="G387" s="22"/>
      <c r="H387" s="22"/>
      <c r="I387" s="22"/>
      <c r="J387" s="37"/>
      <c r="K387" s="22"/>
      <c r="L387" s="22"/>
      <c r="M387" s="22"/>
      <c r="N387" s="22"/>
      <c r="O387" s="22"/>
      <c r="P387" s="22"/>
      <c r="Q387" s="22"/>
      <c r="R387" s="22"/>
      <c r="S387" s="22"/>
      <c r="T387" s="22"/>
      <c r="U387" s="22"/>
      <c r="V387" s="22"/>
      <c r="W387" s="22"/>
      <c r="X387" s="22"/>
      <c r="Y387" s="22"/>
      <c r="Z387" s="22"/>
      <c r="AA387" s="22"/>
      <c r="AB387" s="22"/>
    </row>
    <row r="388" spans="1:28" ht="14.25">
      <c r="A388" s="45"/>
      <c r="B388" s="46"/>
      <c r="C388" s="46"/>
      <c r="D388" s="46"/>
      <c r="E388" s="55"/>
      <c r="F388" s="22"/>
      <c r="G388" s="22"/>
      <c r="H388" s="22"/>
      <c r="I388" s="22"/>
      <c r="J388" s="37"/>
      <c r="K388" s="22"/>
      <c r="L388" s="22"/>
      <c r="M388" s="22"/>
      <c r="N388" s="22"/>
      <c r="O388" s="22"/>
      <c r="P388" s="22"/>
      <c r="Q388" s="22"/>
      <c r="R388" s="22"/>
      <c r="S388" s="22"/>
      <c r="T388" s="22"/>
      <c r="U388" s="22"/>
      <c r="V388" s="22"/>
      <c r="W388" s="22"/>
      <c r="X388" s="22"/>
      <c r="Y388" s="22"/>
      <c r="Z388" s="22"/>
      <c r="AA388" s="22"/>
      <c r="AB388" s="22"/>
    </row>
    <row r="389" spans="1:28" ht="14.25">
      <c r="A389" s="45"/>
      <c r="B389" s="46"/>
      <c r="C389" s="46"/>
      <c r="D389" s="46"/>
      <c r="E389" s="55"/>
      <c r="F389" s="22"/>
      <c r="G389" s="22"/>
      <c r="H389" s="22"/>
      <c r="I389" s="22"/>
      <c r="J389" s="37"/>
      <c r="K389" s="22"/>
      <c r="L389" s="22"/>
      <c r="M389" s="22"/>
      <c r="N389" s="22"/>
      <c r="O389" s="22"/>
      <c r="P389" s="22"/>
      <c r="Q389" s="22"/>
      <c r="R389" s="22"/>
      <c r="S389" s="22"/>
      <c r="T389" s="22"/>
      <c r="U389" s="22"/>
      <c r="V389" s="22"/>
      <c r="W389" s="22"/>
      <c r="X389" s="22"/>
      <c r="Y389" s="22"/>
      <c r="Z389" s="22"/>
      <c r="AA389" s="22"/>
      <c r="AB389" s="22"/>
    </row>
    <row r="390" spans="1:28" ht="14.25">
      <c r="A390" s="45"/>
      <c r="B390" s="46"/>
      <c r="C390" s="46"/>
      <c r="D390" s="46"/>
      <c r="E390" s="55"/>
      <c r="F390" s="22"/>
      <c r="G390" s="22"/>
      <c r="H390" s="22"/>
      <c r="I390" s="22"/>
      <c r="J390" s="37"/>
      <c r="K390" s="22"/>
      <c r="L390" s="22"/>
      <c r="M390" s="22"/>
      <c r="N390" s="22"/>
      <c r="O390" s="22"/>
      <c r="P390" s="22"/>
      <c r="Q390" s="22"/>
      <c r="R390" s="22"/>
      <c r="S390" s="22"/>
      <c r="T390" s="22"/>
      <c r="U390" s="22"/>
      <c r="V390" s="22"/>
      <c r="W390" s="22"/>
      <c r="X390" s="22"/>
      <c r="Y390" s="22"/>
      <c r="Z390" s="22"/>
      <c r="AA390" s="22"/>
      <c r="AB390" s="22"/>
    </row>
    <row r="391" spans="1:28" ht="14.25">
      <c r="A391" s="45"/>
      <c r="B391" s="46"/>
      <c r="C391" s="46"/>
      <c r="D391" s="46"/>
      <c r="E391" s="55"/>
      <c r="F391" s="22"/>
      <c r="G391" s="22"/>
      <c r="H391" s="22"/>
      <c r="I391" s="22"/>
      <c r="J391" s="37"/>
      <c r="K391" s="22"/>
      <c r="L391" s="22"/>
      <c r="M391" s="22"/>
      <c r="N391" s="22"/>
      <c r="O391" s="22"/>
      <c r="P391" s="22"/>
      <c r="Q391" s="22"/>
      <c r="R391" s="22"/>
      <c r="S391" s="22"/>
      <c r="T391" s="22"/>
      <c r="U391" s="22"/>
      <c r="V391" s="22"/>
      <c r="W391" s="22"/>
      <c r="X391" s="22"/>
      <c r="Y391" s="22"/>
      <c r="Z391" s="22"/>
      <c r="AA391" s="22"/>
      <c r="AB391" s="22"/>
    </row>
    <row r="392" spans="1:28" ht="14.25">
      <c r="A392" s="45"/>
      <c r="B392" s="46"/>
      <c r="C392" s="46"/>
      <c r="D392" s="46"/>
      <c r="E392" s="55"/>
      <c r="F392" s="22"/>
      <c r="G392" s="22"/>
      <c r="H392" s="22"/>
      <c r="I392" s="22"/>
      <c r="J392" s="37"/>
      <c r="K392" s="22"/>
      <c r="L392" s="22"/>
      <c r="M392" s="22"/>
      <c r="N392" s="22"/>
      <c r="O392" s="22"/>
      <c r="P392" s="22"/>
      <c r="Q392" s="22"/>
      <c r="R392" s="22"/>
      <c r="S392" s="22"/>
      <c r="T392" s="22"/>
      <c r="U392" s="22"/>
      <c r="V392" s="22"/>
      <c r="W392" s="22"/>
      <c r="X392" s="22"/>
      <c r="Y392" s="22"/>
      <c r="Z392" s="22"/>
      <c r="AA392" s="22"/>
      <c r="AB392" s="22"/>
    </row>
    <row r="393" spans="1:28" ht="14.25">
      <c r="A393" s="45"/>
      <c r="B393" s="46"/>
      <c r="C393" s="46"/>
      <c r="D393" s="46"/>
      <c r="E393" s="55"/>
      <c r="F393" s="22"/>
      <c r="G393" s="22"/>
      <c r="H393" s="22"/>
      <c r="I393" s="22"/>
      <c r="J393" s="37"/>
      <c r="K393" s="22"/>
      <c r="L393" s="22"/>
      <c r="M393" s="22"/>
      <c r="N393" s="22"/>
      <c r="O393" s="22"/>
      <c r="P393" s="22"/>
      <c r="Q393" s="22"/>
      <c r="R393" s="22"/>
      <c r="S393" s="22"/>
      <c r="T393" s="22"/>
      <c r="U393" s="22"/>
      <c r="V393" s="22"/>
      <c r="W393" s="22"/>
      <c r="X393" s="22"/>
      <c r="Y393" s="22"/>
      <c r="Z393" s="22"/>
      <c r="AA393" s="22"/>
      <c r="AB393" s="22"/>
    </row>
    <row r="394" spans="1:28" ht="14.25">
      <c r="A394" s="45"/>
      <c r="B394" s="46"/>
      <c r="C394" s="46"/>
      <c r="D394" s="46"/>
      <c r="E394" s="55"/>
      <c r="F394" s="22"/>
      <c r="G394" s="22"/>
      <c r="H394" s="22"/>
      <c r="I394" s="22"/>
      <c r="J394" s="37"/>
      <c r="K394" s="22"/>
      <c r="L394" s="22"/>
      <c r="M394" s="22"/>
      <c r="N394" s="22"/>
      <c r="O394" s="22"/>
      <c r="P394" s="22"/>
      <c r="Q394" s="22"/>
      <c r="R394" s="22"/>
      <c r="S394" s="22"/>
      <c r="T394" s="22"/>
      <c r="U394" s="22"/>
      <c r="V394" s="22"/>
      <c r="W394" s="22"/>
      <c r="X394" s="22"/>
      <c r="Y394" s="22"/>
      <c r="Z394" s="22"/>
      <c r="AA394" s="22"/>
      <c r="AB394" s="22"/>
    </row>
    <row r="395" spans="1:28" ht="14.25">
      <c r="A395" s="45"/>
      <c r="B395" s="46"/>
      <c r="C395" s="46"/>
      <c r="D395" s="46"/>
      <c r="E395" s="55"/>
      <c r="F395" s="22"/>
      <c r="G395" s="22"/>
      <c r="H395" s="22"/>
      <c r="I395" s="22"/>
      <c r="J395" s="37"/>
      <c r="K395" s="22"/>
      <c r="L395" s="22"/>
      <c r="M395" s="22"/>
      <c r="N395" s="22"/>
      <c r="O395" s="22"/>
      <c r="P395" s="22"/>
      <c r="Q395" s="22"/>
      <c r="R395" s="22"/>
      <c r="S395" s="22"/>
      <c r="T395" s="22"/>
      <c r="U395" s="22"/>
      <c r="V395" s="22"/>
      <c r="W395" s="22"/>
      <c r="X395" s="22"/>
      <c r="Y395" s="22"/>
      <c r="Z395" s="22"/>
      <c r="AA395" s="22"/>
      <c r="AB395" s="22"/>
    </row>
    <row r="396" spans="1:28" ht="14.25">
      <c r="A396" s="45"/>
      <c r="B396" s="46"/>
      <c r="C396" s="46"/>
      <c r="D396" s="46"/>
      <c r="E396" s="55"/>
      <c r="F396" s="22"/>
      <c r="G396" s="22"/>
      <c r="H396" s="22"/>
      <c r="I396" s="22"/>
      <c r="J396" s="37"/>
      <c r="K396" s="22"/>
      <c r="L396" s="22"/>
      <c r="M396" s="22"/>
      <c r="N396" s="22"/>
      <c r="O396" s="22"/>
      <c r="P396" s="22"/>
      <c r="Q396" s="22"/>
      <c r="R396" s="22"/>
      <c r="S396" s="22"/>
      <c r="T396" s="22"/>
      <c r="U396" s="22"/>
      <c r="V396" s="22"/>
      <c r="W396" s="22"/>
      <c r="X396" s="22"/>
      <c r="Y396" s="22"/>
      <c r="Z396" s="22"/>
      <c r="AA396" s="22"/>
      <c r="AB396" s="22"/>
    </row>
    <row r="397" spans="1:28" ht="14.25">
      <c r="A397" s="45"/>
      <c r="B397" s="46"/>
      <c r="C397" s="46"/>
      <c r="D397" s="46"/>
      <c r="E397" s="55"/>
      <c r="F397" s="22"/>
      <c r="G397" s="22"/>
      <c r="H397" s="22"/>
      <c r="I397" s="22"/>
      <c r="J397" s="37"/>
      <c r="K397" s="22"/>
      <c r="L397" s="22"/>
      <c r="M397" s="22"/>
      <c r="N397" s="22"/>
      <c r="O397" s="22"/>
      <c r="P397" s="22"/>
      <c r="Q397" s="22"/>
      <c r="R397" s="22"/>
      <c r="S397" s="22"/>
      <c r="T397" s="22"/>
      <c r="U397" s="22"/>
      <c r="V397" s="22"/>
      <c r="W397" s="22"/>
      <c r="X397" s="22"/>
      <c r="Y397" s="22"/>
      <c r="Z397" s="22"/>
      <c r="AA397" s="22"/>
      <c r="AB397" s="22"/>
    </row>
    <row r="398" spans="1:28" ht="14.25">
      <c r="A398" s="45"/>
      <c r="B398" s="46"/>
      <c r="C398" s="46"/>
      <c r="D398" s="46"/>
      <c r="E398" s="55"/>
      <c r="F398" s="22"/>
      <c r="G398" s="22"/>
      <c r="H398" s="22"/>
      <c r="I398" s="22"/>
      <c r="J398" s="37"/>
      <c r="K398" s="22"/>
      <c r="L398" s="22"/>
      <c r="M398" s="22"/>
      <c r="N398" s="22"/>
      <c r="O398" s="22"/>
      <c r="P398" s="22"/>
      <c r="Q398" s="22"/>
      <c r="R398" s="22"/>
      <c r="S398" s="22"/>
      <c r="T398" s="22"/>
      <c r="U398" s="22"/>
      <c r="V398" s="22"/>
      <c r="W398" s="22"/>
      <c r="X398" s="22"/>
      <c r="Y398" s="22"/>
      <c r="Z398" s="22"/>
      <c r="AA398" s="22"/>
      <c r="AB398" s="22"/>
    </row>
    <row r="399" spans="1:28" ht="14.25">
      <c r="A399" s="45"/>
      <c r="B399" s="46"/>
      <c r="C399" s="46"/>
      <c r="D399" s="46"/>
      <c r="E399" s="55"/>
      <c r="F399" s="22"/>
      <c r="G399" s="22"/>
      <c r="H399" s="22"/>
      <c r="I399" s="22"/>
      <c r="J399" s="37"/>
      <c r="K399" s="22"/>
      <c r="L399" s="22"/>
      <c r="M399" s="22"/>
      <c r="N399" s="22"/>
      <c r="O399" s="22"/>
      <c r="P399" s="22"/>
      <c r="Q399" s="22"/>
      <c r="R399" s="22"/>
      <c r="S399" s="22"/>
      <c r="T399" s="22"/>
      <c r="U399" s="22"/>
      <c r="V399" s="22"/>
      <c r="W399" s="22"/>
      <c r="X399" s="22"/>
      <c r="Y399" s="22"/>
      <c r="Z399" s="22"/>
      <c r="AA399" s="22"/>
      <c r="AB399" s="22"/>
    </row>
    <row r="400" spans="1:28" ht="14.25">
      <c r="A400" s="45"/>
      <c r="B400" s="46"/>
      <c r="C400" s="46"/>
      <c r="D400" s="46"/>
      <c r="E400" s="55"/>
      <c r="F400" s="22"/>
      <c r="G400" s="22"/>
      <c r="H400" s="22"/>
      <c r="I400" s="22"/>
      <c r="J400" s="37"/>
      <c r="K400" s="22"/>
      <c r="L400" s="22"/>
      <c r="M400" s="22"/>
      <c r="N400" s="22"/>
      <c r="O400" s="22"/>
      <c r="P400" s="22"/>
      <c r="Q400" s="22"/>
      <c r="R400" s="22"/>
      <c r="S400" s="22"/>
      <c r="T400" s="22"/>
      <c r="U400" s="22"/>
      <c r="V400" s="22"/>
      <c r="W400" s="22"/>
      <c r="X400" s="22"/>
      <c r="Y400" s="22"/>
      <c r="Z400" s="22"/>
      <c r="AA400" s="22"/>
      <c r="AB400" s="22"/>
    </row>
    <row r="401" spans="1:28" ht="14.25">
      <c r="A401" s="45"/>
      <c r="B401" s="46"/>
      <c r="C401" s="46"/>
      <c r="D401" s="46"/>
      <c r="E401" s="55"/>
      <c r="F401" s="22"/>
      <c r="G401" s="22"/>
      <c r="H401" s="22"/>
      <c r="I401" s="22"/>
      <c r="J401" s="37"/>
      <c r="K401" s="22"/>
      <c r="L401" s="22"/>
      <c r="M401" s="22"/>
      <c r="N401" s="22"/>
      <c r="O401" s="22"/>
      <c r="P401" s="22"/>
      <c r="Q401" s="22"/>
      <c r="R401" s="22"/>
      <c r="S401" s="22"/>
      <c r="T401" s="22"/>
      <c r="U401" s="22"/>
      <c r="V401" s="22"/>
      <c r="W401" s="22"/>
      <c r="X401" s="22"/>
      <c r="Y401" s="22"/>
      <c r="Z401" s="22"/>
      <c r="AA401" s="22"/>
      <c r="AB401" s="22"/>
    </row>
    <row r="402" spans="1:28" ht="14.25">
      <c r="A402" s="45"/>
      <c r="B402" s="46"/>
      <c r="C402" s="46"/>
      <c r="D402" s="46"/>
      <c r="E402" s="55"/>
      <c r="F402" s="22"/>
      <c r="G402" s="22"/>
      <c r="H402" s="22"/>
      <c r="I402" s="22"/>
      <c r="J402" s="37"/>
      <c r="K402" s="22"/>
      <c r="L402" s="22"/>
      <c r="M402" s="22"/>
      <c r="N402" s="22"/>
      <c r="O402" s="22"/>
      <c r="P402" s="22"/>
      <c r="Q402" s="22"/>
      <c r="R402" s="22"/>
      <c r="S402" s="22"/>
      <c r="T402" s="22"/>
      <c r="U402" s="22"/>
      <c r="V402" s="22"/>
      <c r="W402" s="22"/>
      <c r="X402" s="22"/>
      <c r="Y402" s="22"/>
      <c r="Z402" s="22"/>
      <c r="AA402" s="22"/>
      <c r="AB402" s="22"/>
    </row>
    <row r="403" spans="1:28" ht="14.25">
      <c r="A403" s="45"/>
      <c r="B403" s="46"/>
      <c r="C403" s="46"/>
      <c r="D403" s="46"/>
      <c r="E403" s="55"/>
      <c r="F403" s="22"/>
      <c r="G403" s="22"/>
      <c r="H403" s="22"/>
      <c r="I403" s="22"/>
      <c r="J403" s="37"/>
      <c r="K403" s="22"/>
      <c r="L403" s="22"/>
      <c r="M403" s="22"/>
      <c r="N403" s="22"/>
      <c r="O403" s="22"/>
      <c r="P403" s="22"/>
      <c r="Q403" s="22"/>
      <c r="R403" s="22"/>
      <c r="S403" s="22"/>
      <c r="T403" s="22"/>
      <c r="U403" s="22"/>
      <c r="V403" s="22"/>
      <c r="W403" s="22"/>
      <c r="X403" s="22"/>
      <c r="Y403" s="22"/>
      <c r="Z403" s="22"/>
      <c r="AA403" s="22"/>
      <c r="AB403" s="22"/>
    </row>
    <row r="404" spans="1:28" ht="14.25">
      <c r="A404" s="45"/>
      <c r="B404" s="46"/>
      <c r="C404" s="46"/>
      <c r="D404" s="46"/>
      <c r="E404" s="55"/>
      <c r="F404" s="22"/>
      <c r="G404" s="22"/>
      <c r="H404" s="22"/>
      <c r="I404" s="22"/>
      <c r="J404" s="37"/>
      <c r="K404" s="22"/>
      <c r="L404" s="22"/>
      <c r="M404" s="22"/>
      <c r="N404" s="22"/>
      <c r="O404" s="22"/>
      <c r="P404" s="22"/>
      <c r="Q404" s="22"/>
      <c r="R404" s="22"/>
      <c r="S404" s="22"/>
      <c r="T404" s="22"/>
      <c r="U404" s="22"/>
      <c r="V404" s="22"/>
      <c r="W404" s="22"/>
      <c r="X404" s="22"/>
      <c r="Y404" s="22"/>
      <c r="Z404" s="22"/>
      <c r="AA404" s="22"/>
      <c r="AB404" s="22"/>
    </row>
    <row r="405" spans="1:28" ht="14.25">
      <c r="A405" s="45"/>
      <c r="B405" s="46"/>
      <c r="C405" s="46"/>
      <c r="D405" s="46"/>
      <c r="E405" s="55"/>
      <c r="F405" s="22"/>
      <c r="G405" s="22"/>
      <c r="H405" s="22"/>
      <c r="I405" s="22"/>
      <c r="J405" s="37"/>
      <c r="K405" s="22"/>
      <c r="L405" s="22"/>
      <c r="M405" s="22"/>
      <c r="N405" s="22"/>
      <c r="O405" s="22"/>
      <c r="P405" s="22"/>
      <c r="Q405" s="22"/>
      <c r="R405" s="22"/>
      <c r="S405" s="22"/>
      <c r="T405" s="22"/>
      <c r="U405" s="22"/>
      <c r="V405" s="22"/>
      <c r="W405" s="22"/>
      <c r="X405" s="22"/>
      <c r="Y405" s="22"/>
      <c r="Z405" s="22"/>
      <c r="AA405" s="22"/>
      <c r="AB405" s="22"/>
    </row>
    <row r="406" spans="1:28" ht="14.25">
      <c r="A406" s="45"/>
      <c r="B406" s="46"/>
      <c r="C406" s="46"/>
      <c r="D406" s="46"/>
      <c r="E406" s="55"/>
      <c r="F406" s="22"/>
      <c r="G406" s="22"/>
      <c r="H406" s="22"/>
      <c r="I406" s="22"/>
      <c r="J406" s="37"/>
      <c r="K406" s="22"/>
      <c r="L406" s="22"/>
      <c r="M406" s="22"/>
      <c r="N406" s="22"/>
      <c r="O406" s="22"/>
      <c r="P406" s="22"/>
      <c r="Q406" s="22"/>
      <c r="R406" s="22"/>
      <c r="S406" s="22"/>
      <c r="T406" s="22"/>
      <c r="U406" s="22"/>
      <c r="V406" s="22"/>
      <c r="W406" s="22"/>
      <c r="X406" s="22"/>
      <c r="Y406" s="22"/>
      <c r="Z406" s="22"/>
      <c r="AA406" s="22"/>
      <c r="AB406" s="22"/>
    </row>
    <row r="407" spans="1:28" ht="14.25">
      <c r="A407" s="45"/>
      <c r="B407" s="46"/>
      <c r="C407" s="46"/>
      <c r="D407" s="46"/>
      <c r="E407" s="55"/>
      <c r="F407" s="22"/>
      <c r="G407" s="22"/>
      <c r="H407" s="22"/>
      <c r="I407" s="22"/>
      <c r="J407" s="37"/>
      <c r="K407" s="22"/>
      <c r="L407" s="22"/>
      <c r="M407" s="22"/>
      <c r="N407" s="22"/>
      <c r="O407" s="22"/>
      <c r="P407" s="22"/>
      <c r="Q407" s="22"/>
      <c r="R407" s="22"/>
      <c r="S407" s="22"/>
      <c r="T407" s="22"/>
      <c r="U407" s="22"/>
      <c r="V407" s="22"/>
      <c r="W407" s="22"/>
      <c r="X407" s="22"/>
      <c r="Y407" s="22"/>
      <c r="Z407" s="22"/>
      <c r="AA407" s="22"/>
      <c r="AB407" s="22"/>
    </row>
    <row r="408" spans="1:28" ht="14.25">
      <c r="A408" s="45"/>
      <c r="B408" s="46"/>
      <c r="C408" s="46"/>
      <c r="D408" s="46"/>
      <c r="E408" s="55"/>
      <c r="F408" s="22"/>
      <c r="G408" s="22"/>
      <c r="H408" s="22"/>
      <c r="I408" s="22"/>
      <c r="J408" s="37"/>
      <c r="K408" s="22"/>
      <c r="L408" s="22"/>
      <c r="M408" s="22"/>
      <c r="N408" s="22"/>
      <c r="O408" s="22"/>
      <c r="P408" s="22"/>
      <c r="Q408" s="22"/>
      <c r="R408" s="22"/>
      <c r="S408" s="22"/>
      <c r="T408" s="22"/>
      <c r="U408" s="22"/>
      <c r="V408" s="22"/>
      <c r="W408" s="22"/>
      <c r="X408" s="22"/>
      <c r="Y408" s="22"/>
      <c r="Z408" s="22"/>
      <c r="AA408" s="22"/>
      <c r="AB408" s="22"/>
    </row>
    <row r="409" spans="1:28" ht="14.25">
      <c r="A409" s="45"/>
      <c r="B409" s="46"/>
      <c r="C409" s="46"/>
      <c r="D409" s="46"/>
      <c r="E409" s="55"/>
      <c r="F409" s="22"/>
      <c r="G409" s="22"/>
      <c r="H409" s="22"/>
      <c r="I409" s="22"/>
      <c r="J409" s="37"/>
      <c r="K409" s="22"/>
      <c r="L409" s="22"/>
      <c r="M409" s="22"/>
      <c r="N409" s="22"/>
      <c r="O409" s="22"/>
      <c r="P409" s="22"/>
      <c r="Q409" s="22"/>
      <c r="R409" s="22"/>
      <c r="S409" s="22"/>
      <c r="T409" s="22"/>
      <c r="U409" s="22"/>
      <c r="V409" s="22"/>
      <c r="W409" s="22"/>
      <c r="X409" s="22"/>
      <c r="Y409" s="22"/>
      <c r="Z409" s="22"/>
      <c r="AA409" s="22"/>
      <c r="AB409" s="22"/>
    </row>
    <row r="410" spans="1:28" ht="14.25">
      <c r="A410" s="45"/>
      <c r="B410" s="46"/>
      <c r="C410" s="46"/>
      <c r="D410" s="46"/>
      <c r="E410" s="55"/>
      <c r="F410" s="22"/>
      <c r="G410" s="22"/>
      <c r="H410" s="22"/>
      <c r="I410" s="22"/>
      <c r="J410" s="37"/>
      <c r="K410" s="22"/>
      <c r="L410" s="22"/>
      <c r="M410" s="22"/>
      <c r="N410" s="22"/>
      <c r="O410" s="22"/>
      <c r="P410" s="22"/>
      <c r="Q410" s="22"/>
      <c r="R410" s="22"/>
      <c r="S410" s="22"/>
      <c r="T410" s="22"/>
      <c r="U410" s="22"/>
      <c r="V410" s="22"/>
      <c r="W410" s="22"/>
      <c r="X410" s="22"/>
      <c r="Y410" s="22"/>
      <c r="Z410" s="22"/>
      <c r="AA410" s="22"/>
      <c r="AB410" s="22"/>
    </row>
    <row r="411" spans="1:28" ht="14.25">
      <c r="A411" s="45"/>
      <c r="B411" s="46"/>
      <c r="C411" s="46"/>
      <c r="D411" s="46"/>
      <c r="E411" s="55"/>
      <c r="F411" s="22"/>
      <c r="G411" s="22"/>
      <c r="H411" s="22"/>
      <c r="I411" s="22"/>
      <c r="J411" s="37"/>
      <c r="K411" s="22"/>
      <c r="L411" s="22"/>
      <c r="M411" s="22"/>
      <c r="N411" s="22"/>
      <c r="O411" s="22"/>
      <c r="P411" s="22"/>
      <c r="Q411" s="22"/>
      <c r="R411" s="22"/>
      <c r="S411" s="22"/>
      <c r="T411" s="22"/>
      <c r="U411" s="22"/>
      <c r="V411" s="22"/>
      <c r="W411" s="22"/>
      <c r="X411" s="22"/>
      <c r="Y411" s="22"/>
      <c r="Z411" s="22"/>
      <c r="AA411" s="22"/>
      <c r="AB411" s="22"/>
    </row>
    <row r="412" spans="1:28" ht="14.25">
      <c r="A412" s="45"/>
      <c r="B412" s="46"/>
      <c r="C412" s="46"/>
      <c r="D412" s="46"/>
      <c r="E412" s="55"/>
      <c r="F412" s="22"/>
      <c r="G412" s="22"/>
      <c r="H412" s="22"/>
      <c r="I412" s="22"/>
      <c r="J412" s="37"/>
      <c r="K412" s="22"/>
      <c r="L412" s="22"/>
      <c r="M412" s="22"/>
      <c r="N412" s="22"/>
      <c r="O412" s="22"/>
      <c r="P412" s="22"/>
      <c r="Q412" s="22"/>
      <c r="R412" s="22"/>
      <c r="S412" s="22"/>
      <c r="T412" s="22"/>
      <c r="U412" s="22"/>
      <c r="V412" s="22"/>
      <c r="W412" s="22"/>
      <c r="X412" s="22"/>
      <c r="Y412" s="22"/>
      <c r="Z412" s="22"/>
      <c r="AA412" s="22"/>
      <c r="AB412" s="22"/>
    </row>
    <row r="413" spans="1:28" ht="14.25">
      <c r="A413" s="45"/>
      <c r="B413" s="46"/>
      <c r="C413" s="46"/>
      <c r="D413" s="46"/>
      <c r="E413" s="55"/>
      <c r="F413" s="22"/>
      <c r="G413" s="22"/>
      <c r="H413" s="22"/>
      <c r="I413" s="22"/>
      <c r="J413" s="37"/>
      <c r="K413" s="22"/>
      <c r="L413" s="22"/>
      <c r="M413" s="22"/>
      <c r="N413" s="22"/>
      <c r="O413" s="22"/>
      <c r="P413" s="22"/>
      <c r="Q413" s="22"/>
      <c r="R413" s="22"/>
      <c r="S413" s="22"/>
      <c r="T413" s="22"/>
      <c r="U413" s="22"/>
      <c r="V413" s="22"/>
      <c r="W413" s="22"/>
      <c r="X413" s="22"/>
      <c r="Y413" s="22"/>
      <c r="Z413" s="22"/>
      <c r="AA413" s="22"/>
      <c r="AB413" s="22"/>
    </row>
    <row r="414" spans="1:28" ht="14.25">
      <c r="A414" s="45"/>
      <c r="B414" s="46"/>
      <c r="C414" s="46"/>
      <c r="D414" s="46"/>
      <c r="E414" s="55"/>
      <c r="F414" s="22"/>
      <c r="G414" s="22"/>
      <c r="H414" s="22"/>
      <c r="I414" s="22"/>
      <c r="J414" s="37"/>
      <c r="K414" s="22"/>
      <c r="L414" s="22"/>
      <c r="M414" s="22"/>
      <c r="N414" s="22"/>
      <c r="O414" s="22"/>
      <c r="P414" s="22"/>
      <c r="Q414" s="22"/>
      <c r="R414" s="22"/>
      <c r="S414" s="22"/>
      <c r="T414" s="22"/>
      <c r="U414" s="22"/>
      <c r="V414" s="22"/>
      <c r="W414" s="22"/>
      <c r="X414" s="22"/>
      <c r="Y414" s="22"/>
      <c r="Z414" s="22"/>
      <c r="AA414" s="22"/>
      <c r="AB414" s="22"/>
    </row>
    <row r="415" spans="1:28" ht="14.25">
      <c r="A415" s="45"/>
      <c r="B415" s="46"/>
      <c r="C415" s="46"/>
      <c r="D415" s="46"/>
      <c r="E415" s="55"/>
      <c r="F415" s="22"/>
      <c r="G415" s="22"/>
      <c r="H415" s="22"/>
      <c r="I415" s="22"/>
      <c r="J415" s="37"/>
      <c r="K415" s="22"/>
      <c r="L415" s="22"/>
      <c r="M415" s="22"/>
      <c r="N415" s="22"/>
      <c r="O415" s="22"/>
      <c r="P415" s="22"/>
      <c r="Q415" s="22"/>
      <c r="R415" s="22"/>
      <c r="S415" s="22"/>
      <c r="T415" s="22"/>
      <c r="U415" s="22"/>
      <c r="V415" s="22"/>
      <c r="W415" s="22"/>
      <c r="X415" s="22"/>
      <c r="Y415" s="22"/>
      <c r="Z415" s="22"/>
      <c r="AA415" s="22"/>
      <c r="AB415" s="22"/>
    </row>
    <row r="416" spans="1:28" ht="14.25">
      <c r="A416" s="45"/>
      <c r="B416" s="46"/>
      <c r="C416" s="46"/>
      <c r="D416" s="46"/>
      <c r="E416" s="55"/>
      <c r="F416" s="22"/>
      <c r="G416" s="22"/>
      <c r="H416" s="22"/>
      <c r="I416" s="22"/>
      <c r="J416" s="37"/>
      <c r="K416" s="22"/>
      <c r="L416" s="22"/>
      <c r="M416" s="22"/>
      <c r="N416" s="22"/>
      <c r="O416" s="22"/>
      <c r="P416" s="22"/>
      <c r="Q416" s="22"/>
      <c r="R416" s="22"/>
      <c r="S416" s="22"/>
      <c r="T416" s="22"/>
      <c r="U416" s="22"/>
      <c r="V416" s="22"/>
      <c r="W416" s="22"/>
      <c r="X416" s="22"/>
      <c r="Y416" s="22"/>
      <c r="Z416" s="22"/>
      <c r="AA416" s="22"/>
      <c r="AB416" s="22"/>
    </row>
    <row r="417" spans="1:28" ht="14.25">
      <c r="A417" s="45"/>
      <c r="B417" s="46"/>
      <c r="C417" s="46"/>
      <c r="D417" s="46"/>
      <c r="E417" s="55"/>
      <c r="F417" s="22"/>
      <c r="G417" s="22"/>
      <c r="H417" s="22"/>
      <c r="I417" s="22"/>
      <c r="J417" s="37"/>
      <c r="K417" s="22"/>
      <c r="L417" s="22"/>
      <c r="M417" s="22"/>
      <c r="N417" s="22"/>
      <c r="O417" s="22"/>
      <c r="P417" s="22"/>
      <c r="Q417" s="22"/>
      <c r="R417" s="22"/>
      <c r="S417" s="22"/>
      <c r="T417" s="22"/>
      <c r="U417" s="22"/>
      <c r="V417" s="22"/>
      <c r="W417" s="22"/>
      <c r="X417" s="22"/>
      <c r="Y417" s="22"/>
      <c r="Z417" s="22"/>
      <c r="AA417" s="22"/>
      <c r="AB417" s="22"/>
    </row>
    <row r="418" spans="1:28" ht="14.25">
      <c r="A418" s="45"/>
      <c r="B418" s="46"/>
      <c r="C418" s="46"/>
      <c r="D418" s="46"/>
      <c r="E418" s="55"/>
      <c r="F418" s="22"/>
      <c r="G418" s="22"/>
      <c r="H418" s="22"/>
      <c r="I418" s="22"/>
      <c r="J418" s="37"/>
      <c r="K418" s="22"/>
      <c r="L418" s="22"/>
      <c r="M418" s="22"/>
      <c r="N418" s="22"/>
      <c r="O418" s="22"/>
      <c r="P418" s="22"/>
      <c r="Q418" s="22"/>
      <c r="R418" s="22"/>
      <c r="S418" s="22"/>
      <c r="T418" s="22"/>
      <c r="U418" s="22"/>
      <c r="V418" s="22"/>
      <c r="W418" s="22"/>
      <c r="X418" s="22"/>
      <c r="Y418" s="22"/>
      <c r="Z418" s="22"/>
      <c r="AA418" s="22"/>
      <c r="AB418" s="22"/>
    </row>
    <row r="419" spans="1:28" ht="14.25">
      <c r="A419" s="45"/>
      <c r="B419" s="46"/>
      <c r="C419" s="46"/>
      <c r="D419" s="46"/>
      <c r="E419" s="55"/>
      <c r="F419" s="22"/>
      <c r="G419" s="22"/>
      <c r="H419" s="22"/>
      <c r="I419" s="22"/>
      <c r="J419" s="37"/>
      <c r="K419" s="22"/>
      <c r="L419" s="22"/>
      <c r="M419" s="22"/>
      <c r="N419" s="22"/>
      <c r="O419" s="22"/>
      <c r="P419" s="22"/>
      <c r="Q419" s="22"/>
      <c r="R419" s="22"/>
      <c r="S419" s="22"/>
      <c r="T419" s="22"/>
      <c r="U419" s="22"/>
      <c r="V419" s="22"/>
      <c r="W419" s="22"/>
      <c r="X419" s="22"/>
      <c r="Y419" s="22"/>
      <c r="Z419" s="22"/>
      <c r="AA419" s="22"/>
      <c r="AB419" s="22"/>
    </row>
    <row r="420" spans="1:28" ht="14.25">
      <c r="A420" s="45"/>
      <c r="B420" s="46"/>
      <c r="C420" s="46"/>
      <c r="D420" s="46"/>
      <c r="E420" s="55"/>
      <c r="F420" s="22"/>
      <c r="G420" s="22"/>
      <c r="H420" s="22"/>
      <c r="I420" s="22"/>
      <c r="J420" s="37"/>
      <c r="K420" s="22"/>
      <c r="L420" s="22"/>
      <c r="M420" s="22"/>
      <c r="N420" s="22"/>
      <c r="O420" s="22"/>
      <c r="P420" s="22"/>
      <c r="Q420" s="22"/>
      <c r="R420" s="22"/>
      <c r="S420" s="22"/>
      <c r="T420" s="22"/>
      <c r="U420" s="22"/>
      <c r="V420" s="22"/>
      <c r="W420" s="22"/>
      <c r="X420" s="22"/>
      <c r="Y420" s="22"/>
      <c r="Z420" s="22"/>
      <c r="AA420" s="22"/>
      <c r="AB420" s="22"/>
    </row>
    <row r="421" spans="1:28" ht="14.25">
      <c r="A421" s="45"/>
      <c r="B421" s="46"/>
      <c r="C421" s="46"/>
      <c r="D421" s="46"/>
      <c r="E421" s="55"/>
      <c r="F421" s="22"/>
      <c r="G421" s="22"/>
      <c r="H421" s="22"/>
      <c r="I421" s="22"/>
      <c r="J421" s="37"/>
      <c r="K421" s="22"/>
      <c r="L421" s="22"/>
      <c r="M421" s="22"/>
      <c r="N421" s="22"/>
      <c r="O421" s="22"/>
      <c r="P421" s="22"/>
      <c r="Q421" s="22"/>
      <c r="R421" s="22"/>
      <c r="S421" s="22"/>
      <c r="T421" s="22"/>
      <c r="U421" s="22"/>
      <c r="V421" s="22"/>
      <c r="W421" s="22"/>
      <c r="X421" s="22"/>
      <c r="Y421" s="22"/>
      <c r="Z421" s="22"/>
      <c r="AA421" s="22"/>
      <c r="AB421" s="22"/>
    </row>
    <row r="422" spans="1:28" ht="14.25">
      <c r="A422" s="45"/>
      <c r="B422" s="46"/>
      <c r="C422" s="46"/>
      <c r="D422" s="46"/>
      <c r="E422" s="55"/>
      <c r="F422" s="22"/>
      <c r="G422" s="22"/>
      <c r="H422" s="22"/>
      <c r="I422" s="22"/>
      <c r="J422" s="37"/>
      <c r="K422" s="22"/>
      <c r="L422" s="22"/>
      <c r="M422" s="22"/>
      <c r="N422" s="22"/>
      <c r="O422" s="22"/>
      <c r="P422" s="22"/>
      <c r="Q422" s="22"/>
      <c r="R422" s="22"/>
      <c r="S422" s="22"/>
      <c r="T422" s="22"/>
      <c r="U422" s="22"/>
      <c r="V422" s="22"/>
      <c r="W422" s="22"/>
      <c r="X422" s="22"/>
      <c r="Y422" s="22"/>
      <c r="Z422" s="22"/>
      <c r="AA422" s="22"/>
      <c r="AB422" s="22"/>
    </row>
    <row r="423" spans="1:28" ht="14.25">
      <c r="A423" s="45"/>
      <c r="B423" s="46"/>
      <c r="C423" s="46"/>
      <c r="D423" s="46"/>
      <c r="E423" s="55"/>
      <c r="F423" s="22"/>
      <c r="G423" s="22"/>
      <c r="H423" s="22"/>
      <c r="I423" s="22"/>
      <c r="J423" s="37"/>
      <c r="K423" s="22"/>
      <c r="L423" s="22"/>
      <c r="M423" s="22"/>
      <c r="N423" s="22"/>
      <c r="O423" s="22"/>
      <c r="P423" s="22"/>
      <c r="Q423" s="22"/>
      <c r="R423" s="22"/>
      <c r="S423" s="22"/>
      <c r="T423" s="22"/>
      <c r="U423" s="22"/>
      <c r="V423" s="22"/>
      <c r="W423" s="22"/>
      <c r="X423" s="22"/>
      <c r="Y423" s="22"/>
      <c r="Z423" s="22"/>
      <c r="AA423" s="22"/>
      <c r="AB423" s="22"/>
    </row>
    <row r="424" spans="1:28" ht="14.25">
      <c r="A424" s="45"/>
      <c r="B424" s="46"/>
      <c r="C424" s="46"/>
      <c r="D424" s="46"/>
      <c r="E424" s="55"/>
      <c r="F424" s="22"/>
      <c r="G424" s="22"/>
      <c r="H424" s="22"/>
      <c r="I424" s="22"/>
      <c r="J424" s="37"/>
      <c r="K424" s="22"/>
      <c r="L424" s="22"/>
      <c r="M424" s="22"/>
      <c r="N424" s="22"/>
      <c r="O424" s="22"/>
      <c r="P424" s="22"/>
      <c r="Q424" s="22"/>
      <c r="R424" s="22"/>
      <c r="S424" s="22"/>
      <c r="T424" s="22"/>
      <c r="U424" s="22"/>
      <c r="V424" s="22"/>
      <c r="W424" s="22"/>
      <c r="X424" s="22"/>
      <c r="Y424" s="22"/>
      <c r="Z424" s="22"/>
      <c r="AA424" s="22"/>
      <c r="AB424" s="22"/>
    </row>
    <row r="425" spans="1:28" ht="14.25">
      <c r="A425" s="45"/>
      <c r="B425" s="46"/>
      <c r="C425" s="46"/>
      <c r="D425" s="46"/>
      <c r="E425" s="55"/>
      <c r="F425" s="22"/>
      <c r="G425" s="22"/>
      <c r="H425" s="22"/>
      <c r="I425" s="22"/>
      <c r="J425" s="37"/>
      <c r="K425" s="22"/>
      <c r="L425" s="22"/>
      <c r="M425" s="22"/>
      <c r="N425" s="22"/>
      <c r="O425" s="22"/>
      <c r="P425" s="22"/>
      <c r="Q425" s="22"/>
      <c r="R425" s="22"/>
      <c r="S425" s="22"/>
      <c r="T425" s="22"/>
      <c r="U425" s="22"/>
      <c r="V425" s="22"/>
      <c r="W425" s="22"/>
      <c r="X425" s="22"/>
      <c r="Y425" s="22"/>
      <c r="Z425" s="22"/>
      <c r="AA425" s="22"/>
      <c r="AB425" s="22"/>
    </row>
    <row r="426" spans="1:28" ht="14.25">
      <c r="A426" s="45"/>
      <c r="B426" s="46"/>
      <c r="C426" s="46"/>
      <c r="D426" s="46"/>
      <c r="E426" s="55"/>
      <c r="F426" s="22"/>
      <c r="G426" s="22"/>
      <c r="H426" s="22"/>
      <c r="I426" s="22"/>
      <c r="J426" s="37"/>
      <c r="K426" s="22"/>
      <c r="L426" s="22"/>
      <c r="M426" s="22"/>
      <c r="N426" s="22"/>
      <c r="O426" s="22"/>
      <c r="P426" s="22"/>
      <c r="Q426" s="22"/>
      <c r="R426" s="22"/>
      <c r="S426" s="22"/>
      <c r="T426" s="22"/>
      <c r="U426" s="22"/>
      <c r="V426" s="22"/>
      <c r="W426" s="22"/>
      <c r="X426" s="22"/>
      <c r="Y426" s="22"/>
      <c r="Z426" s="22"/>
      <c r="AA426" s="22"/>
      <c r="AB426" s="22"/>
    </row>
    <row r="427" spans="1:28" ht="14.25">
      <c r="A427" s="45"/>
      <c r="B427" s="46"/>
      <c r="C427" s="46"/>
      <c r="D427" s="46"/>
      <c r="E427" s="55"/>
      <c r="F427" s="22"/>
      <c r="G427" s="22"/>
      <c r="H427" s="22"/>
      <c r="I427" s="22"/>
      <c r="J427" s="37"/>
      <c r="K427" s="22"/>
      <c r="L427" s="22"/>
      <c r="M427" s="22"/>
      <c r="N427" s="22"/>
      <c r="O427" s="22"/>
      <c r="P427" s="22"/>
      <c r="Q427" s="22"/>
      <c r="R427" s="22"/>
      <c r="S427" s="22"/>
      <c r="T427" s="22"/>
      <c r="U427" s="22"/>
      <c r="V427" s="22"/>
      <c r="W427" s="22"/>
      <c r="X427" s="22"/>
      <c r="Y427" s="22"/>
      <c r="Z427" s="22"/>
      <c r="AA427" s="22"/>
      <c r="AB427" s="22"/>
    </row>
    <row r="428" spans="1:28" ht="14.25">
      <c r="A428" s="45"/>
      <c r="B428" s="46"/>
      <c r="C428" s="46"/>
      <c r="D428" s="46"/>
      <c r="E428" s="55"/>
      <c r="F428" s="22"/>
      <c r="G428" s="22"/>
      <c r="H428" s="22"/>
      <c r="I428" s="22"/>
      <c r="J428" s="37"/>
      <c r="K428" s="22"/>
      <c r="L428" s="22"/>
      <c r="M428" s="22"/>
      <c r="N428" s="22"/>
      <c r="O428" s="22"/>
      <c r="P428" s="22"/>
      <c r="Q428" s="22"/>
      <c r="R428" s="22"/>
      <c r="S428" s="22"/>
      <c r="T428" s="22"/>
      <c r="U428" s="22"/>
      <c r="V428" s="22"/>
      <c r="W428" s="22"/>
      <c r="X428" s="22"/>
      <c r="Y428" s="22"/>
      <c r="Z428" s="22"/>
      <c r="AA428" s="22"/>
      <c r="AB428" s="22"/>
    </row>
    <row r="429" spans="1:28" ht="14.25">
      <c r="A429" s="45"/>
      <c r="B429" s="46"/>
      <c r="C429" s="46"/>
      <c r="D429" s="46"/>
      <c r="E429" s="55"/>
      <c r="F429" s="22"/>
      <c r="G429" s="22"/>
      <c r="H429" s="22"/>
      <c r="I429" s="22"/>
      <c r="J429" s="37"/>
      <c r="K429" s="22"/>
      <c r="L429" s="22"/>
      <c r="M429" s="22"/>
      <c r="N429" s="22"/>
      <c r="O429" s="22"/>
      <c r="P429" s="22"/>
      <c r="Q429" s="22"/>
      <c r="R429" s="22"/>
      <c r="S429" s="22"/>
      <c r="T429" s="22"/>
      <c r="U429" s="22"/>
      <c r="V429" s="22"/>
      <c r="W429" s="22"/>
      <c r="X429" s="22"/>
      <c r="Y429" s="22"/>
      <c r="Z429" s="22"/>
      <c r="AA429" s="22"/>
      <c r="AB429" s="22"/>
    </row>
    <row r="430" spans="1:28" ht="14.25">
      <c r="A430" s="45"/>
      <c r="B430" s="46"/>
      <c r="C430" s="46"/>
      <c r="D430" s="46"/>
      <c r="E430" s="55"/>
      <c r="F430" s="22"/>
      <c r="G430" s="22"/>
      <c r="H430" s="22"/>
      <c r="I430" s="22"/>
      <c r="J430" s="37"/>
      <c r="K430" s="22"/>
      <c r="L430" s="22"/>
      <c r="M430" s="22"/>
      <c r="N430" s="22"/>
      <c r="O430" s="22"/>
      <c r="P430" s="22"/>
      <c r="Q430" s="22"/>
      <c r="R430" s="22"/>
      <c r="S430" s="22"/>
      <c r="T430" s="22"/>
      <c r="U430" s="22"/>
      <c r="V430" s="22"/>
      <c r="W430" s="22"/>
      <c r="X430" s="22"/>
      <c r="Y430" s="22"/>
      <c r="Z430" s="22"/>
      <c r="AA430" s="22"/>
      <c r="AB430" s="22"/>
    </row>
    <row r="431" spans="1:28" ht="14.25">
      <c r="A431" s="45"/>
      <c r="B431" s="46"/>
      <c r="C431" s="46"/>
      <c r="D431" s="46"/>
      <c r="E431" s="55"/>
      <c r="F431" s="22"/>
      <c r="G431" s="22"/>
      <c r="H431" s="22"/>
      <c r="I431" s="22"/>
      <c r="J431" s="37"/>
      <c r="K431" s="22"/>
      <c r="L431" s="22"/>
      <c r="M431" s="22"/>
      <c r="N431" s="22"/>
      <c r="O431" s="22"/>
      <c r="P431" s="22"/>
      <c r="Q431" s="22"/>
      <c r="R431" s="22"/>
      <c r="S431" s="22"/>
      <c r="T431" s="22"/>
      <c r="U431" s="22"/>
      <c r="V431" s="22"/>
      <c r="W431" s="22"/>
      <c r="X431" s="22"/>
      <c r="Y431" s="22"/>
      <c r="Z431" s="22"/>
      <c r="AA431" s="22"/>
      <c r="AB431" s="22"/>
    </row>
    <row r="432" spans="1:28" ht="14.25">
      <c r="A432" s="45"/>
      <c r="B432" s="46"/>
      <c r="C432" s="46"/>
      <c r="D432" s="46"/>
      <c r="E432" s="55"/>
      <c r="F432" s="22"/>
      <c r="G432" s="22"/>
      <c r="H432" s="22"/>
      <c r="I432" s="22"/>
      <c r="J432" s="37"/>
      <c r="K432" s="22"/>
      <c r="L432" s="22"/>
      <c r="M432" s="22"/>
      <c r="N432" s="22"/>
      <c r="O432" s="22"/>
      <c r="P432" s="22"/>
      <c r="Q432" s="22"/>
      <c r="R432" s="22"/>
      <c r="S432" s="22"/>
      <c r="T432" s="22"/>
      <c r="U432" s="22"/>
      <c r="V432" s="22"/>
      <c r="W432" s="22"/>
      <c r="X432" s="22"/>
      <c r="Y432" s="22"/>
      <c r="Z432" s="22"/>
      <c r="AA432" s="22"/>
      <c r="AB432" s="22"/>
    </row>
    <row r="433" spans="1:28" ht="14.25">
      <c r="A433" s="45"/>
      <c r="B433" s="46"/>
      <c r="C433" s="46"/>
      <c r="D433" s="46"/>
      <c r="E433" s="55"/>
      <c r="F433" s="22"/>
      <c r="G433" s="22"/>
      <c r="H433" s="22"/>
      <c r="I433" s="22"/>
      <c r="J433" s="37"/>
      <c r="K433" s="22"/>
      <c r="L433" s="22"/>
      <c r="M433" s="22"/>
      <c r="N433" s="22"/>
      <c r="O433" s="22"/>
      <c r="P433" s="22"/>
      <c r="Q433" s="22"/>
      <c r="R433" s="22"/>
      <c r="S433" s="22"/>
      <c r="T433" s="22"/>
      <c r="U433" s="22"/>
      <c r="V433" s="22"/>
      <c r="W433" s="22"/>
      <c r="X433" s="22"/>
      <c r="Y433" s="22"/>
      <c r="Z433" s="22"/>
      <c r="AA433" s="22"/>
      <c r="AB433" s="22"/>
    </row>
    <row r="434" spans="1:28" ht="14.25">
      <c r="A434" s="45"/>
      <c r="B434" s="46"/>
      <c r="C434" s="46"/>
      <c r="D434" s="46"/>
      <c r="E434" s="55"/>
      <c r="F434" s="22"/>
      <c r="G434" s="22"/>
      <c r="H434" s="22"/>
      <c r="I434" s="22"/>
      <c r="J434" s="37"/>
      <c r="K434" s="22"/>
      <c r="L434" s="22"/>
      <c r="M434" s="22"/>
      <c r="N434" s="22"/>
      <c r="O434" s="22"/>
      <c r="P434" s="22"/>
      <c r="Q434" s="22"/>
      <c r="R434" s="22"/>
      <c r="S434" s="22"/>
      <c r="T434" s="22"/>
      <c r="U434" s="22"/>
      <c r="V434" s="22"/>
      <c r="W434" s="22"/>
      <c r="X434" s="22"/>
      <c r="Y434" s="22"/>
      <c r="Z434" s="22"/>
      <c r="AA434" s="22"/>
      <c r="AB434" s="22"/>
    </row>
    <row r="435" spans="1:28" ht="14.25">
      <c r="A435" s="45"/>
      <c r="B435" s="46"/>
      <c r="C435" s="46"/>
      <c r="D435" s="46"/>
      <c r="E435" s="55"/>
      <c r="F435" s="22"/>
      <c r="G435" s="22"/>
      <c r="H435" s="22"/>
      <c r="I435" s="22"/>
      <c r="J435" s="37"/>
      <c r="K435" s="22"/>
      <c r="L435" s="22"/>
      <c r="M435" s="22"/>
      <c r="N435" s="22"/>
      <c r="O435" s="22"/>
      <c r="P435" s="22"/>
      <c r="Q435" s="22"/>
      <c r="R435" s="22"/>
      <c r="S435" s="22"/>
      <c r="T435" s="22"/>
      <c r="U435" s="22"/>
      <c r="V435" s="22"/>
      <c r="W435" s="22"/>
      <c r="X435" s="22"/>
      <c r="Y435" s="22"/>
      <c r="Z435" s="22"/>
      <c r="AA435" s="22"/>
      <c r="AB435" s="22"/>
    </row>
    <row r="436" spans="1:28" ht="14.25">
      <c r="A436" s="45"/>
      <c r="B436" s="46"/>
      <c r="C436" s="46"/>
      <c r="D436" s="46"/>
      <c r="E436" s="55"/>
      <c r="F436" s="22"/>
      <c r="G436" s="22"/>
      <c r="H436" s="22"/>
      <c r="I436" s="22"/>
      <c r="J436" s="37"/>
      <c r="K436" s="22"/>
      <c r="L436" s="22"/>
      <c r="M436" s="22"/>
      <c r="N436" s="22"/>
      <c r="O436" s="22"/>
      <c r="P436" s="22"/>
      <c r="Q436" s="22"/>
      <c r="R436" s="22"/>
      <c r="S436" s="22"/>
      <c r="T436" s="22"/>
      <c r="U436" s="22"/>
      <c r="V436" s="22"/>
      <c r="W436" s="22"/>
      <c r="X436" s="22"/>
      <c r="Y436" s="22"/>
      <c r="Z436" s="22"/>
      <c r="AA436" s="22"/>
      <c r="AB436" s="22"/>
    </row>
    <row r="437" spans="1:28" ht="14.25">
      <c r="A437" s="45"/>
      <c r="B437" s="46"/>
      <c r="C437" s="46"/>
      <c r="D437" s="46"/>
      <c r="E437" s="55"/>
      <c r="F437" s="22"/>
      <c r="G437" s="22"/>
      <c r="H437" s="22"/>
      <c r="I437" s="22"/>
      <c r="J437" s="37"/>
      <c r="K437" s="22"/>
      <c r="L437" s="22"/>
      <c r="M437" s="22"/>
      <c r="N437" s="22"/>
      <c r="O437" s="22"/>
      <c r="P437" s="22"/>
      <c r="Q437" s="22"/>
      <c r="R437" s="22"/>
      <c r="S437" s="22"/>
      <c r="T437" s="22"/>
      <c r="U437" s="22"/>
      <c r="V437" s="22"/>
      <c r="W437" s="22"/>
      <c r="X437" s="22"/>
      <c r="Y437" s="22"/>
      <c r="Z437" s="22"/>
      <c r="AA437" s="22"/>
      <c r="AB437" s="22"/>
    </row>
    <row r="438" spans="1:28" ht="14.25">
      <c r="A438" s="45"/>
      <c r="B438" s="46"/>
      <c r="C438" s="46"/>
      <c r="D438" s="46"/>
      <c r="E438" s="55"/>
      <c r="F438" s="22"/>
      <c r="G438" s="22"/>
      <c r="H438" s="22"/>
      <c r="I438" s="22"/>
      <c r="J438" s="37"/>
      <c r="K438" s="22"/>
      <c r="L438" s="22"/>
      <c r="M438" s="22"/>
      <c r="N438" s="22"/>
      <c r="O438" s="22"/>
      <c r="P438" s="22"/>
      <c r="Q438" s="22"/>
      <c r="R438" s="22"/>
      <c r="S438" s="22"/>
      <c r="T438" s="22"/>
      <c r="U438" s="22"/>
      <c r="V438" s="22"/>
      <c r="W438" s="22"/>
      <c r="X438" s="22"/>
      <c r="Y438" s="22"/>
      <c r="Z438" s="22"/>
      <c r="AA438" s="22"/>
      <c r="AB438" s="22"/>
    </row>
    <row r="439" spans="1:28" ht="14.25">
      <c r="A439" s="45"/>
      <c r="B439" s="46"/>
      <c r="C439" s="46"/>
      <c r="D439" s="46"/>
      <c r="E439" s="55"/>
      <c r="F439" s="22"/>
      <c r="G439" s="22"/>
      <c r="H439" s="22"/>
      <c r="I439" s="22"/>
      <c r="J439" s="37"/>
      <c r="K439" s="22"/>
      <c r="L439" s="22"/>
      <c r="M439" s="22"/>
      <c r="N439" s="22"/>
      <c r="O439" s="22"/>
      <c r="P439" s="22"/>
      <c r="Q439" s="22"/>
      <c r="R439" s="22"/>
      <c r="S439" s="22"/>
      <c r="T439" s="22"/>
      <c r="U439" s="22"/>
      <c r="V439" s="22"/>
      <c r="W439" s="22"/>
      <c r="X439" s="22"/>
      <c r="Y439" s="22"/>
      <c r="Z439" s="22"/>
      <c r="AA439" s="22"/>
      <c r="AB439" s="22"/>
    </row>
    <row r="440" spans="1:28" ht="14.25">
      <c r="A440" s="45"/>
      <c r="B440" s="46"/>
      <c r="C440" s="46"/>
      <c r="D440" s="46"/>
      <c r="E440" s="55"/>
      <c r="F440" s="22"/>
      <c r="G440" s="22"/>
      <c r="H440" s="22"/>
      <c r="I440" s="22"/>
      <c r="J440" s="37"/>
      <c r="K440" s="22"/>
      <c r="L440" s="22"/>
      <c r="M440" s="22"/>
      <c r="N440" s="22"/>
      <c r="O440" s="22"/>
      <c r="P440" s="22"/>
      <c r="Q440" s="22"/>
      <c r="R440" s="22"/>
      <c r="S440" s="22"/>
      <c r="T440" s="22"/>
      <c r="U440" s="22"/>
      <c r="V440" s="22"/>
      <c r="W440" s="22"/>
      <c r="X440" s="22"/>
      <c r="Y440" s="22"/>
      <c r="Z440" s="22"/>
      <c r="AA440" s="22"/>
      <c r="AB440" s="22"/>
    </row>
    <row r="441" spans="1:28" ht="14.25">
      <c r="A441" s="45"/>
      <c r="B441" s="46"/>
      <c r="C441" s="46"/>
      <c r="D441" s="46"/>
      <c r="E441" s="55"/>
      <c r="F441" s="22"/>
      <c r="G441" s="22"/>
      <c r="H441" s="22"/>
      <c r="I441" s="22"/>
      <c r="J441" s="37"/>
      <c r="K441" s="22"/>
      <c r="L441" s="22"/>
      <c r="M441" s="22"/>
      <c r="N441" s="22"/>
      <c r="O441" s="22"/>
      <c r="P441" s="22"/>
      <c r="Q441" s="22"/>
      <c r="R441" s="22"/>
      <c r="S441" s="22"/>
      <c r="T441" s="22"/>
      <c r="U441" s="22"/>
      <c r="V441" s="22"/>
      <c r="W441" s="22"/>
      <c r="X441" s="22"/>
      <c r="Y441" s="22"/>
      <c r="Z441" s="22"/>
      <c r="AA441" s="22"/>
      <c r="AB441" s="22"/>
    </row>
    <row r="442" spans="1:28" ht="14.25">
      <c r="A442" s="45"/>
      <c r="B442" s="46"/>
      <c r="C442" s="46"/>
      <c r="D442" s="46"/>
      <c r="E442" s="55"/>
      <c r="F442" s="22"/>
      <c r="G442" s="22"/>
      <c r="H442" s="22"/>
      <c r="I442" s="22"/>
      <c r="J442" s="37"/>
      <c r="K442" s="22"/>
      <c r="L442" s="22"/>
      <c r="M442" s="22"/>
      <c r="N442" s="22"/>
      <c r="O442" s="22"/>
      <c r="P442" s="22"/>
      <c r="Q442" s="22"/>
      <c r="R442" s="22"/>
      <c r="S442" s="22"/>
      <c r="T442" s="22"/>
      <c r="U442" s="22"/>
      <c r="V442" s="22"/>
      <c r="W442" s="22"/>
      <c r="X442" s="22"/>
      <c r="Y442" s="22"/>
      <c r="Z442" s="22"/>
      <c r="AA442" s="22"/>
      <c r="AB442" s="22"/>
    </row>
    <row r="443" spans="1:28" ht="14.25">
      <c r="A443" s="45"/>
      <c r="B443" s="46"/>
      <c r="C443" s="46"/>
      <c r="D443" s="46"/>
      <c r="E443" s="55"/>
      <c r="F443" s="22"/>
      <c r="G443" s="22"/>
      <c r="H443" s="22"/>
      <c r="I443" s="22"/>
      <c r="J443" s="37"/>
      <c r="K443" s="22"/>
      <c r="L443" s="22"/>
      <c r="M443" s="22"/>
      <c r="N443" s="22"/>
      <c r="O443" s="22"/>
      <c r="P443" s="22"/>
      <c r="Q443" s="22"/>
      <c r="R443" s="22"/>
      <c r="S443" s="22"/>
      <c r="T443" s="22"/>
      <c r="U443" s="22"/>
      <c r="V443" s="22"/>
      <c r="W443" s="22"/>
      <c r="X443" s="22"/>
      <c r="Y443" s="22"/>
      <c r="Z443" s="22"/>
      <c r="AA443" s="22"/>
      <c r="AB443" s="22"/>
    </row>
    <row r="444" spans="1:28" ht="14.25">
      <c r="A444" s="45"/>
      <c r="B444" s="46"/>
      <c r="C444" s="46"/>
      <c r="D444" s="46"/>
      <c r="E444" s="55"/>
      <c r="F444" s="22"/>
      <c r="G444" s="22"/>
      <c r="H444" s="22"/>
      <c r="I444" s="22"/>
      <c r="J444" s="37"/>
      <c r="K444" s="22"/>
      <c r="L444" s="22"/>
      <c r="M444" s="22"/>
      <c r="N444" s="22"/>
      <c r="O444" s="22"/>
      <c r="P444" s="22"/>
      <c r="Q444" s="22"/>
      <c r="R444" s="22"/>
      <c r="S444" s="22"/>
      <c r="T444" s="22"/>
      <c r="U444" s="22"/>
      <c r="V444" s="22"/>
      <c r="W444" s="22"/>
      <c r="X444" s="22"/>
      <c r="Y444" s="22"/>
      <c r="Z444" s="22"/>
      <c r="AA444" s="22"/>
      <c r="AB444" s="22"/>
    </row>
    <row r="445" spans="1:28" ht="14.25">
      <c r="A445" s="45"/>
      <c r="B445" s="46"/>
      <c r="C445" s="46"/>
      <c r="D445" s="46"/>
      <c r="E445" s="55"/>
      <c r="F445" s="22"/>
      <c r="G445" s="22"/>
      <c r="H445" s="22"/>
      <c r="I445" s="22"/>
      <c r="J445" s="37"/>
      <c r="K445" s="22"/>
      <c r="L445" s="22"/>
      <c r="M445" s="22"/>
      <c r="N445" s="22"/>
      <c r="O445" s="22"/>
      <c r="P445" s="22"/>
      <c r="Q445" s="22"/>
      <c r="R445" s="22"/>
      <c r="S445" s="22"/>
      <c r="T445" s="22"/>
      <c r="U445" s="22"/>
      <c r="V445" s="22"/>
      <c r="W445" s="22"/>
      <c r="X445" s="22"/>
      <c r="Y445" s="22"/>
      <c r="Z445" s="22"/>
      <c r="AA445" s="22"/>
      <c r="AB445" s="22"/>
    </row>
    <row r="446" spans="1:28" ht="14.25">
      <c r="A446" s="45"/>
      <c r="B446" s="46"/>
      <c r="C446" s="46"/>
      <c r="D446" s="46"/>
      <c r="E446" s="55"/>
      <c r="F446" s="22"/>
      <c r="G446" s="22"/>
      <c r="H446" s="22"/>
      <c r="I446" s="22"/>
      <c r="J446" s="37"/>
      <c r="K446" s="22"/>
      <c r="L446" s="22"/>
      <c r="M446" s="22"/>
      <c r="N446" s="22"/>
      <c r="O446" s="22"/>
      <c r="P446" s="22"/>
      <c r="Q446" s="22"/>
      <c r="R446" s="22"/>
      <c r="S446" s="22"/>
      <c r="T446" s="22"/>
      <c r="U446" s="22"/>
      <c r="V446" s="22"/>
      <c r="W446" s="22"/>
      <c r="X446" s="22"/>
      <c r="Y446" s="22"/>
      <c r="Z446" s="22"/>
      <c r="AA446" s="22"/>
      <c r="AB446" s="22"/>
    </row>
    <row r="447" spans="1:28" ht="14.25">
      <c r="A447" s="45"/>
      <c r="B447" s="46"/>
      <c r="C447" s="46"/>
      <c r="D447" s="46"/>
      <c r="E447" s="55"/>
      <c r="F447" s="22"/>
      <c r="G447" s="22"/>
      <c r="H447" s="22"/>
      <c r="I447" s="22"/>
      <c r="J447" s="37"/>
      <c r="K447" s="22"/>
      <c r="L447" s="22"/>
      <c r="M447" s="22"/>
      <c r="N447" s="22"/>
      <c r="O447" s="22"/>
      <c r="P447" s="22"/>
      <c r="Q447" s="22"/>
      <c r="R447" s="22"/>
      <c r="S447" s="22"/>
      <c r="T447" s="22"/>
      <c r="U447" s="22"/>
      <c r="V447" s="22"/>
      <c r="W447" s="22"/>
      <c r="X447" s="22"/>
      <c r="Y447" s="22"/>
      <c r="Z447" s="22"/>
      <c r="AA447" s="22"/>
      <c r="AB447" s="22"/>
    </row>
    <row r="448" spans="1:28" ht="14.25">
      <c r="A448" s="45"/>
      <c r="B448" s="46"/>
      <c r="C448" s="46"/>
      <c r="D448" s="46"/>
      <c r="E448" s="55"/>
      <c r="F448" s="22"/>
      <c r="G448" s="22"/>
      <c r="H448" s="22"/>
      <c r="I448" s="22"/>
      <c r="J448" s="37"/>
      <c r="K448" s="22"/>
      <c r="L448" s="22"/>
      <c r="M448" s="22"/>
      <c r="N448" s="22"/>
      <c r="O448" s="22"/>
      <c r="P448" s="22"/>
      <c r="Q448" s="22"/>
      <c r="R448" s="22"/>
      <c r="S448" s="22"/>
      <c r="T448" s="22"/>
      <c r="U448" s="22"/>
      <c r="V448" s="22"/>
      <c r="W448" s="22"/>
      <c r="X448" s="22"/>
      <c r="Y448" s="22"/>
      <c r="Z448" s="22"/>
      <c r="AA448" s="22"/>
      <c r="AB448" s="22"/>
    </row>
    <row r="449" spans="1:28" ht="14.25">
      <c r="A449" s="45"/>
      <c r="B449" s="46"/>
      <c r="C449" s="46"/>
      <c r="D449" s="46"/>
      <c r="E449" s="55"/>
      <c r="F449" s="22"/>
      <c r="G449" s="22"/>
      <c r="H449" s="22"/>
      <c r="I449" s="22"/>
      <c r="J449" s="37"/>
      <c r="K449" s="22"/>
      <c r="L449" s="22"/>
      <c r="M449" s="22"/>
      <c r="N449" s="22"/>
      <c r="O449" s="22"/>
      <c r="P449" s="22"/>
      <c r="Q449" s="22"/>
      <c r="R449" s="22"/>
      <c r="S449" s="22"/>
      <c r="T449" s="22"/>
      <c r="U449" s="22"/>
      <c r="V449" s="22"/>
      <c r="W449" s="22"/>
      <c r="X449" s="22"/>
      <c r="Y449" s="22"/>
      <c r="Z449" s="22"/>
      <c r="AA449" s="22"/>
      <c r="AB449" s="22"/>
    </row>
    <row r="450" spans="1:28" ht="14.25">
      <c r="A450" s="45"/>
      <c r="B450" s="46"/>
      <c r="C450" s="46"/>
      <c r="D450" s="46"/>
      <c r="E450" s="55"/>
      <c r="F450" s="22"/>
      <c r="G450" s="22"/>
      <c r="H450" s="22"/>
      <c r="I450" s="22"/>
      <c r="J450" s="37"/>
      <c r="K450" s="22"/>
      <c r="L450" s="22"/>
      <c r="M450" s="22"/>
      <c r="N450" s="22"/>
      <c r="O450" s="22"/>
      <c r="P450" s="22"/>
      <c r="Q450" s="22"/>
      <c r="R450" s="22"/>
      <c r="S450" s="22"/>
      <c r="T450" s="22"/>
      <c r="U450" s="22"/>
      <c r="V450" s="22"/>
      <c r="W450" s="22"/>
      <c r="X450" s="22"/>
      <c r="Y450" s="22"/>
      <c r="Z450" s="22"/>
      <c r="AA450" s="22"/>
      <c r="AB450" s="22"/>
    </row>
    <row r="451" spans="1:28" ht="14.25">
      <c r="A451" s="45"/>
      <c r="B451" s="46"/>
      <c r="C451" s="46"/>
      <c r="D451" s="46"/>
      <c r="E451" s="55"/>
      <c r="F451" s="22"/>
      <c r="G451" s="22"/>
      <c r="H451" s="22"/>
      <c r="I451" s="22"/>
      <c r="J451" s="37"/>
      <c r="K451" s="22"/>
      <c r="L451" s="22"/>
      <c r="M451" s="22"/>
      <c r="N451" s="22"/>
      <c r="O451" s="22"/>
      <c r="P451" s="22"/>
      <c r="Q451" s="22"/>
      <c r="R451" s="22"/>
      <c r="S451" s="22"/>
      <c r="T451" s="22"/>
      <c r="U451" s="22"/>
      <c r="V451" s="22"/>
      <c r="W451" s="22"/>
      <c r="X451" s="22"/>
      <c r="Y451" s="22"/>
      <c r="Z451" s="22"/>
      <c r="AA451" s="22"/>
      <c r="AB451" s="22"/>
    </row>
    <row r="452" spans="1:28" ht="14.25">
      <c r="A452" s="45"/>
      <c r="B452" s="46"/>
      <c r="C452" s="46"/>
      <c r="D452" s="46"/>
      <c r="E452" s="55"/>
      <c r="F452" s="22"/>
      <c r="G452" s="22"/>
      <c r="H452" s="22"/>
      <c r="I452" s="22"/>
      <c r="J452" s="37"/>
      <c r="K452" s="22"/>
      <c r="L452" s="22"/>
      <c r="M452" s="22"/>
      <c r="N452" s="22"/>
      <c r="O452" s="22"/>
      <c r="P452" s="22"/>
      <c r="Q452" s="22"/>
      <c r="R452" s="22"/>
      <c r="S452" s="22"/>
      <c r="T452" s="22"/>
      <c r="U452" s="22"/>
      <c r="V452" s="22"/>
      <c r="W452" s="22"/>
      <c r="X452" s="22"/>
      <c r="Y452" s="22"/>
      <c r="Z452" s="22"/>
      <c r="AA452" s="22"/>
      <c r="AB452" s="22"/>
    </row>
    <row r="453" spans="1:28" ht="14.25">
      <c r="A453" s="45"/>
      <c r="B453" s="46"/>
      <c r="C453" s="46"/>
      <c r="D453" s="46"/>
      <c r="E453" s="55"/>
      <c r="F453" s="22"/>
      <c r="G453" s="22"/>
      <c r="H453" s="22"/>
      <c r="I453" s="22"/>
      <c r="J453" s="37"/>
      <c r="K453" s="22"/>
      <c r="L453" s="22"/>
      <c r="M453" s="22"/>
      <c r="N453" s="22"/>
      <c r="O453" s="22"/>
      <c r="P453" s="22"/>
      <c r="Q453" s="22"/>
      <c r="R453" s="22"/>
      <c r="S453" s="22"/>
      <c r="T453" s="22"/>
      <c r="U453" s="22"/>
      <c r="V453" s="22"/>
      <c r="W453" s="22"/>
      <c r="X453" s="22"/>
      <c r="Y453" s="22"/>
      <c r="Z453" s="22"/>
      <c r="AA453" s="22"/>
      <c r="AB453" s="22"/>
    </row>
    <row r="454" spans="1:28" ht="14.25">
      <c r="A454" s="45"/>
      <c r="B454" s="46"/>
      <c r="C454" s="46"/>
      <c r="D454" s="46"/>
      <c r="E454" s="55"/>
      <c r="F454" s="22"/>
      <c r="G454" s="22"/>
      <c r="H454" s="22"/>
      <c r="I454" s="22"/>
      <c r="J454" s="37"/>
      <c r="K454" s="22"/>
      <c r="L454" s="22"/>
      <c r="M454" s="22"/>
      <c r="N454" s="22"/>
      <c r="O454" s="22"/>
      <c r="P454" s="22"/>
      <c r="Q454" s="22"/>
      <c r="R454" s="22"/>
      <c r="S454" s="22"/>
      <c r="T454" s="22"/>
      <c r="U454" s="22"/>
      <c r="V454" s="22"/>
      <c r="W454" s="22"/>
      <c r="X454" s="22"/>
      <c r="Y454" s="22"/>
      <c r="Z454" s="22"/>
      <c r="AA454" s="22"/>
      <c r="AB454" s="22"/>
    </row>
    <row r="455" spans="1:28" ht="14.25">
      <c r="A455" s="45"/>
      <c r="B455" s="46"/>
      <c r="C455" s="46"/>
      <c r="D455" s="46"/>
      <c r="E455" s="55"/>
      <c r="F455" s="22"/>
      <c r="G455" s="22"/>
      <c r="H455" s="22"/>
      <c r="I455" s="22"/>
      <c r="J455" s="37"/>
      <c r="K455" s="22"/>
      <c r="L455" s="22"/>
      <c r="M455" s="22"/>
      <c r="N455" s="22"/>
      <c r="O455" s="22"/>
      <c r="P455" s="22"/>
      <c r="Q455" s="22"/>
      <c r="R455" s="22"/>
      <c r="S455" s="22"/>
      <c r="T455" s="22"/>
      <c r="U455" s="22"/>
      <c r="V455" s="22"/>
      <c r="W455" s="22"/>
      <c r="X455" s="22"/>
      <c r="Y455" s="22"/>
      <c r="Z455" s="22"/>
      <c r="AA455" s="22"/>
      <c r="AB455" s="22"/>
    </row>
    <row r="456" spans="1:28" ht="14.25">
      <c r="A456" s="45"/>
      <c r="B456" s="46"/>
      <c r="C456" s="46"/>
      <c r="D456" s="46"/>
      <c r="E456" s="55"/>
      <c r="F456" s="22"/>
      <c r="G456" s="22"/>
      <c r="H456" s="22"/>
      <c r="I456" s="22"/>
      <c r="J456" s="37"/>
      <c r="K456" s="22"/>
      <c r="L456" s="22"/>
      <c r="M456" s="22"/>
      <c r="N456" s="22"/>
      <c r="O456" s="22"/>
      <c r="P456" s="22"/>
      <c r="Q456" s="22"/>
      <c r="R456" s="22"/>
      <c r="S456" s="22"/>
      <c r="T456" s="22"/>
      <c r="U456" s="22"/>
      <c r="V456" s="22"/>
      <c r="W456" s="22"/>
      <c r="X456" s="22"/>
      <c r="Y456" s="22"/>
      <c r="Z456" s="22"/>
      <c r="AA456" s="22"/>
      <c r="AB456" s="22"/>
    </row>
    <row r="457" spans="1:28" ht="14.25">
      <c r="A457" s="45"/>
      <c r="B457" s="46"/>
      <c r="C457" s="46"/>
      <c r="D457" s="46"/>
      <c r="E457" s="55"/>
      <c r="F457" s="22"/>
      <c r="G457" s="22"/>
      <c r="H457" s="22"/>
      <c r="I457" s="22"/>
      <c r="J457" s="37"/>
      <c r="K457" s="22"/>
      <c r="L457" s="22"/>
      <c r="M457" s="22"/>
      <c r="N457" s="22"/>
      <c r="O457" s="22"/>
      <c r="P457" s="22"/>
      <c r="Q457" s="22"/>
      <c r="R457" s="22"/>
      <c r="S457" s="22"/>
      <c r="T457" s="22"/>
      <c r="U457" s="22"/>
      <c r="V457" s="22"/>
      <c r="W457" s="22"/>
      <c r="X457" s="22"/>
      <c r="Y457" s="22"/>
      <c r="Z457" s="22"/>
      <c r="AA457" s="22"/>
      <c r="AB457" s="22"/>
    </row>
    <row r="458" spans="1:28" ht="14.25">
      <c r="A458" s="45"/>
      <c r="B458" s="46"/>
      <c r="C458" s="46"/>
      <c r="D458" s="46"/>
      <c r="E458" s="55"/>
      <c r="F458" s="22"/>
      <c r="G458" s="22"/>
      <c r="H458" s="22"/>
      <c r="I458" s="22"/>
      <c r="J458" s="37"/>
      <c r="K458" s="22"/>
      <c r="L458" s="22"/>
      <c r="M458" s="22"/>
      <c r="N458" s="22"/>
      <c r="O458" s="22"/>
      <c r="P458" s="22"/>
      <c r="Q458" s="22"/>
      <c r="R458" s="22"/>
      <c r="S458" s="22"/>
      <c r="T458" s="22"/>
      <c r="U458" s="22"/>
      <c r="V458" s="22"/>
      <c r="W458" s="22"/>
      <c r="X458" s="22"/>
      <c r="Y458" s="22"/>
      <c r="Z458" s="22"/>
      <c r="AA458" s="22"/>
      <c r="AB458" s="22"/>
    </row>
    <row r="459" spans="1:28" ht="14.25">
      <c r="A459" s="45"/>
      <c r="B459" s="46"/>
      <c r="C459" s="46"/>
      <c r="D459" s="46"/>
      <c r="E459" s="55"/>
      <c r="F459" s="22"/>
      <c r="G459" s="22"/>
      <c r="H459" s="22"/>
      <c r="I459" s="22"/>
      <c r="J459" s="37"/>
      <c r="K459" s="22"/>
      <c r="L459" s="22"/>
      <c r="M459" s="22"/>
      <c r="N459" s="22"/>
      <c r="O459" s="22"/>
      <c r="P459" s="22"/>
      <c r="Q459" s="22"/>
      <c r="R459" s="22"/>
      <c r="S459" s="22"/>
      <c r="T459" s="22"/>
      <c r="U459" s="22"/>
      <c r="V459" s="22"/>
      <c r="W459" s="22"/>
      <c r="X459" s="22"/>
      <c r="Y459" s="22"/>
      <c r="Z459" s="22"/>
      <c r="AA459" s="22"/>
      <c r="AB459" s="22"/>
    </row>
    <row r="460" spans="1:28" ht="14.25">
      <c r="A460" s="45"/>
      <c r="B460" s="46"/>
      <c r="C460" s="46"/>
      <c r="D460" s="46"/>
      <c r="E460" s="55"/>
      <c r="F460" s="22"/>
      <c r="G460" s="22"/>
      <c r="H460" s="22"/>
      <c r="I460" s="22"/>
      <c r="J460" s="37"/>
      <c r="K460" s="22"/>
      <c r="L460" s="22"/>
      <c r="M460" s="22"/>
      <c r="N460" s="22"/>
      <c r="O460" s="22"/>
      <c r="P460" s="22"/>
      <c r="Q460" s="22"/>
      <c r="R460" s="22"/>
      <c r="S460" s="22"/>
      <c r="T460" s="22"/>
      <c r="U460" s="22"/>
      <c r="V460" s="22"/>
      <c r="W460" s="22"/>
      <c r="X460" s="22"/>
      <c r="Y460" s="22"/>
      <c r="Z460" s="22"/>
      <c r="AA460" s="22"/>
      <c r="AB460" s="22"/>
    </row>
    <row r="461" spans="1:28" ht="14.25">
      <c r="A461" s="45"/>
      <c r="B461" s="46"/>
      <c r="C461" s="46"/>
      <c r="D461" s="46"/>
      <c r="E461" s="55"/>
      <c r="F461" s="22"/>
      <c r="G461" s="22"/>
      <c r="H461" s="22"/>
      <c r="I461" s="22"/>
      <c r="J461" s="37"/>
      <c r="K461" s="22"/>
      <c r="L461" s="22"/>
      <c r="M461" s="22"/>
      <c r="N461" s="22"/>
      <c r="O461" s="22"/>
      <c r="P461" s="22"/>
      <c r="Q461" s="22"/>
      <c r="R461" s="22"/>
      <c r="S461" s="22"/>
      <c r="T461" s="22"/>
      <c r="U461" s="22"/>
      <c r="V461" s="22"/>
      <c r="W461" s="22"/>
      <c r="X461" s="22"/>
      <c r="Y461" s="22"/>
      <c r="Z461" s="22"/>
      <c r="AA461" s="22"/>
      <c r="AB461" s="22"/>
    </row>
    <row r="462" spans="1:28" ht="14.25">
      <c r="A462" s="45"/>
      <c r="B462" s="46"/>
      <c r="C462" s="46"/>
      <c r="D462" s="46"/>
      <c r="E462" s="55"/>
      <c r="F462" s="22"/>
      <c r="G462" s="22"/>
      <c r="H462" s="22"/>
      <c r="I462" s="22"/>
      <c r="J462" s="37"/>
      <c r="K462" s="22"/>
      <c r="L462" s="22"/>
      <c r="M462" s="22"/>
      <c r="N462" s="22"/>
      <c r="O462" s="22"/>
      <c r="P462" s="22"/>
      <c r="Q462" s="22"/>
      <c r="R462" s="22"/>
      <c r="S462" s="22"/>
      <c r="T462" s="22"/>
      <c r="U462" s="22"/>
      <c r="V462" s="22"/>
      <c r="W462" s="22"/>
      <c r="X462" s="22"/>
      <c r="Y462" s="22"/>
      <c r="Z462" s="22"/>
      <c r="AA462" s="22"/>
      <c r="AB462" s="22"/>
    </row>
    <row r="463" spans="1:28" ht="14.25">
      <c r="A463" s="45"/>
      <c r="B463" s="46"/>
      <c r="C463" s="46"/>
      <c r="D463" s="46"/>
      <c r="E463" s="55"/>
      <c r="F463" s="22"/>
      <c r="G463" s="22"/>
      <c r="H463" s="22"/>
      <c r="I463" s="22"/>
      <c r="J463" s="37"/>
      <c r="K463" s="22"/>
      <c r="L463" s="22"/>
      <c r="M463" s="22"/>
      <c r="N463" s="22"/>
      <c r="O463" s="22"/>
      <c r="P463" s="22"/>
      <c r="Q463" s="22"/>
      <c r="R463" s="22"/>
      <c r="S463" s="22"/>
      <c r="T463" s="22"/>
      <c r="U463" s="22"/>
      <c r="V463" s="22"/>
      <c r="W463" s="22"/>
      <c r="X463" s="22"/>
      <c r="Y463" s="22"/>
      <c r="Z463" s="22"/>
      <c r="AA463" s="22"/>
      <c r="AB463" s="22"/>
    </row>
    <row r="464" spans="1:28" ht="14.25">
      <c r="A464" s="45"/>
      <c r="B464" s="46"/>
      <c r="C464" s="46"/>
      <c r="D464" s="46"/>
      <c r="E464" s="55"/>
      <c r="F464" s="22"/>
      <c r="G464" s="22"/>
      <c r="H464" s="22"/>
      <c r="I464" s="22"/>
      <c r="J464" s="37"/>
      <c r="K464" s="22"/>
      <c r="L464" s="22"/>
      <c r="M464" s="22"/>
      <c r="N464" s="22"/>
      <c r="O464" s="22"/>
      <c r="P464" s="22"/>
      <c r="Q464" s="22"/>
      <c r="R464" s="22"/>
      <c r="S464" s="22"/>
      <c r="T464" s="22"/>
      <c r="U464" s="22"/>
      <c r="V464" s="22"/>
      <c r="W464" s="22"/>
      <c r="X464" s="22"/>
      <c r="Y464" s="22"/>
      <c r="Z464" s="22"/>
      <c r="AA464" s="22"/>
      <c r="AB464" s="22"/>
    </row>
    <row r="465" spans="1:28" ht="14.25">
      <c r="A465" s="45"/>
      <c r="B465" s="46"/>
      <c r="C465" s="46"/>
      <c r="D465" s="46"/>
      <c r="E465" s="55"/>
      <c r="F465" s="22"/>
      <c r="G465" s="22"/>
      <c r="H465" s="22"/>
      <c r="I465" s="22"/>
      <c r="J465" s="37"/>
      <c r="K465" s="22"/>
      <c r="L465" s="22"/>
      <c r="M465" s="22"/>
      <c r="N465" s="22"/>
      <c r="O465" s="22"/>
      <c r="P465" s="22"/>
      <c r="Q465" s="22"/>
      <c r="R465" s="22"/>
      <c r="S465" s="22"/>
      <c r="T465" s="22"/>
      <c r="U465" s="22"/>
      <c r="V465" s="22"/>
      <c r="W465" s="22"/>
      <c r="X465" s="22"/>
      <c r="Y465" s="22"/>
      <c r="Z465" s="22"/>
      <c r="AA465" s="22"/>
      <c r="AB465" s="22"/>
    </row>
    <row r="466" spans="1:28" ht="14.25">
      <c r="A466" s="45"/>
      <c r="B466" s="46"/>
      <c r="C466" s="46"/>
      <c r="D466" s="46"/>
      <c r="E466" s="55"/>
      <c r="F466" s="22"/>
      <c r="G466" s="22"/>
      <c r="H466" s="22"/>
      <c r="I466" s="22"/>
      <c r="J466" s="37"/>
      <c r="K466" s="22"/>
      <c r="L466" s="22"/>
      <c r="M466" s="22"/>
      <c r="N466" s="22"/>
      <c r="O466" s="22"/>
      <c r="P466" s="22"/>
      <c r="Q466" s="22"/>
      <c r="R466" s="22"/>
      <c r="S466" s="22"/>
      <c r="T466" s="22"/>
      <c r="U466" s="22"/>
      <c r="V466" s="22"/>
      <c r="W466" s="22"/>
      <c r="X466" s="22"/>
      <c r="Y466" s="22"/>
      <c r="Z466" s="22"/>
      <c r="AA466" s="22"/>
      <c r="AB466" s="22"/>
    </row>
    <row r="467" spans="1:28" ht="14.25">
      <c r="A467" s="45"/>
      <c r="B467" s="46"/>
      <c r="C467" s="46"/>
      <c r="D467" s="46"/>
      <c r="E467" s="55"/>
      <c r="F467" s="22"/>
      <c r="G467" s="22"/>
      <c r="H467" s="22"/>
      <c r="I467" s="22"/>
      <c r="J467" s="37"/>
      <c r="K467" s="22"/>
      <c r="L467" s="22"/>
      <c r="M467" s="22"/>
      <c r="N467" s="22"/>
      <c r="O467" s="22"/>
      <c r="P467" s="22"/>
      <c r="Q467" s="22"/>
      <c r="R467" s="22"/>
      <c r="S467" s="22"/>
      <c r="T467" s="22"/>
      <c r="U467" s="22"/>
      <c r="V467" s="22"/>
      <c r="W467" s="22"/>
      <c r="X467" s="22"/>
      <c r="Y467" s="22"/>
      <c r="Z467" s="22"/>
      <c r="AA467" s="22"/>
      <c r="AB467" s="22"/>
    </row>
    <row r="468" spans="1:28" ht="14.25">
      <c r="A468" s="45"/>
      <c r="B468" s="46"/>
      <c r="C468" s="46"/>
      <c r="D468" s="46"/>
      <c r="E468" s="55"/>
      <c r="F468" s="22"/>
      <c r="G468" s="22"/>
      <c r="H468" s="22"/>
      <c r="I468" s="22"/>
      <c r="J468" s="37"/>
      <c r="K468" s="22"/>
      <c r="L468" s="22"/>
      <c r="M468" s="22"/>
      <c r="N468" s="22"/>
      <c r="O468" s="22"/>
      <c r="P468" s="22"/>
      <c r="Q468" s="22"/>
      <c r="R468" s="22"/>
      <c r="S468" s="22"/>
      <c r="T468" s="22"/>
      <c r="U468" s="22"/>
      <c r="V468" s="22"/>
      <c r="W468" s="22"/>
      <c r="X468" s="22"/>
      <c r="Y468" s="22"/>
      <c r="Z468" s="22"/>
      <c r="AA468" s="22"/>
      <c r="AB468" s="22"/>
    </row>
    <row r="469" spans="1:28" ht="14.25">
      <c r="A469" s="45"/>
      <c r="B469" s="46"/>
      <c r="C469" s="46"/>
      <c r="D469" s="46"/>
      <c r="E469" s="55"/>
      <c r="F469" s="22"/>
      <c r="G469" s="22"/>
      <c r="H469" s="22"/>
      <c r="I469" s="22"/>
      <c r="J469" s="37"/>
      <c r="K469" s="22"/>
      <c r="L469" s="22"/>
      <c r="M469" s="22"/>
      <c r="N469" s="22"/>
      <c r="O469" s="22"/>
      <c r="P469" s="22"/>
      <c r="Q469" s="22"/>
      <c r="R469" s="22"/>
      <c r="S469" s="22"/>
      <c r="T469" s="22"/>
      <c r="U469" s="22"/>
      <c r="V469" s="22"/>
      <c r="W469" s="22"/>
      <c r="X469" s="22"/>
      <c r="Y469" s="22"/>
      <c r="Z469" s="22"/>
      <c r="AA469" s="22"/>
      <c r="AB469" s="22"/>
    </row>
    <row r="470" spans="1:28" ht="14.25">
      <c r="A470" s="45"/>
      <c r="B470" s="46"/>
      <c r="C470" s="46"/>
      <c r="D470" s="46"/>
      <c r="E470" s="55"/>
      <c r="F470" s="22"/>
      <c r="G470" s="22"/>
      <c r="H470" s="22"/>
      <c r="I470" s="22"/>
      <c r="J470" s="37"/>
      <c r="K470" s="22"/>
      <c r="L470" s="22"/>
      <c r="M470" s="22"/>
      <c r="N470" s="22"/>
      <c r="O470" s="22"/>
      <c r="P470" s="22"/>
      <c r="Q470" s="22"/>
      <c r="R470" s="22"/>
      <c r="S470" s="22"/>
      <c r="T470" s="22"/>
      <c r="U470" s="22"/>
      <c r="V470" s="22"/>
      <c r="W470" s="22"/>
      <c r="X470" s="22"/>
      <c r="Y470" s="22"/>
      <c r="Z470" s="22"/>
      <c r="AA470" s="22"/>
      <c r="AB470" s="22"/>
    </row>
    <row r="471" spans="1:28" ht="14.25">
      <c r="A471" s="45"/>
      <c r="B471" s="46"/>
      <c r="C471" s="46"/>
      <c r="D471" s="46"/>
      <c r="E471" s="55"/>
      <c r="F471" s="22"/>
      <c r="G471" s="22"/>
      <c r="H471" s="22"/>
      <c r="I471" s="22"/>
      <c r="J471" s="37"/>
      <c r="K471" s="22"/>
      <c r="L471" s="22"/>
      <c r="M471" s="22"/>
      <c r="N471" s="22"/>
      <c r="O471" s="22"/>
      <c r="P471" s="22"/>
      <c r="Q471" s="22"/>
      <c r="R471" s="22"/>
      <c r="S471" s="22"/>
      <c r="T471" s="22"/>
      <c r="U471" s="22"/>
      <c r="V471" s="22"/>
      <c r="W471" s="22"/>
      <c r="X471" s="22"/>
      <c r="Y471" s="22"/>
      <c r="Z471" s="22"/>
      <c r="AA471" s="22"/>
      <c r="AB471" s="22"/>
    </row>
    <row r="472" spans="1:28" ht="14.25">
      <c r="A472" s="45"/>
      <c r="B472" s="46"/>
      <c r="C472" s="46"/>
      <c r="D472" s="46"/>
      <c r="E472" s="55"/>
      <c r="F472" s="22"/>
      <c r="G472" s="22"/>
      <c r="H472" s="22"/>
      <c r="I472" s="22"/>
      <c r="J472" s="37"/>
      <c r="K472" s="22"/>
      <c r="L472" s="22"/>
      <c r="M472" s="22"/>
      <c r="N472" s="22"/>
      <c r="O472" s="22"/>
      <c r="P472" s="22"/>
      <c r="Q472" s="22"/>
      <c r="R472" s="22"/>
      <c r="S472" s="22"/>
      <c r="T472" s="22"/>
      <c r="U472" s="22"/>
      <c r="V472" s="22"/>
      <c r="W472" s="22"/>
      <c r="X472" s="22"/>
      <c r="Y472" s="22"/>
      <c r="Z472" s="22"/>
      <c r="AA472" s="22"/>
      <c r="AB472" s="22"/>
    </row>
    <row r="473" spans="1:28" ht="14.25">
      <c r="A473" s="45"/>
      <c r="B473" s="46"/>
      <c r="C473" s="46"/>
      <c r="D473" s="46"/>
      <c r="E473" s="55"/>
      <c r="F473" s="22"/>
      <c r="G473" s="22"/>
      <c r="H473" s="22"/>
      <c r="I473" s="22"/>
      <c r="J473" s="37"/>
      <c r="K473" s="22"/>
      <c r="L473" s="22"/>
      <c r="M473" s="22"/>
      <c r="N473" s="22"/>
      <c r="O473" s="22"/>
      <c r="P473" s="22"/>
      <c r="Q473" s="22"/>
      <c r="R473" s="22"/>
      <c r="S473" s="22"/>
      <c r="T473" s="22"/>
      <c r="U473" s="22"/>
      <c r="V473" s="22"/>
      <c r="W473" s="22"/>
      <c r="X473" s="22"/>
      <c r="Y473" s="22"/>
      <c r="Z473" s="22"/>
      <c r="AA473" s="22"/>
      <c r="AB473" s="22"/>
    </row>
    <row r="474" spans="1:28" ht="14.25">
      <c r="A474" s="45"/>
      <c r="B474" s="46"/>
      <c r="C474" s="46"/>
      <c r="D474" s="46"/>
      <c r="E474" s="55"/>
      <c r="F474" s="22"/>
      <c r="G474" s="22"/>
      <c r="H474" s="22"/>
      <c r="I474" s="22"/>
      <c r="J474" s="37"/>
      <c r="K474" s="22"/>
      <c r="L474" s="22"/>
      <c r="M474" s="22"/>
      <c r="N474" s="22"/>
      <c r="O474" s="22"/>
      <c r="P474" s="22"/>
      <c r="Q474" s="22"/>
      <c r="R474" s="22"/>
      <c r="S474" s="22"/>
      <c r="T474" s="22"/>
      <c r="U474" s="22"/>
      <c r="V474" s="22"/>
      <c r="W474" s="22"/>
      <c r="X474" s="22"/>
      <c r="Y474" s="22"/>
      <c r="Z474" s="22"/>
      <c r="AA474" s="22"/>
      <c r="AB474" s="22"/>
    </row>
    <row r="475" spans="1:28" ht="14.25">
      <c r="A475" s="45"/>
      <c r="B475" s="46"/>
      <c r="C475" s="46"/>
      <c r="D475" s="46"/>
      <c r="E475" s="55"/>
      <c r="F475" s="22"/>
      <c r="G475" s="22"/>
      <c r="H475" s="22"/>
      <c r="I475" s="22"/>
      <c r="J475" s="37"/>
      <c r="K475" s="22"/>
      <c r="L475" s="22"/>
      <c r="M475" s="22"/>
      <c r="N475" s="22"/>
      <c r="O475" s="22"/>
      <c r="P475" s="22"/>
      <c r="Q475" s="22"/>
      <c r="R475" s="22"/>
      <c r="S475" s="22"/>
      <c r="T475" s="22"/>
      <c r="U475" s="22"/>
      <c r="V475" s="22"/>
      <c r="W475" s="22"/>
      <c r="X475" s="22"/>
      <c r="Y475" s="22"/>
      <c r="Z475" s="22"/>
      <c r="AA475" s="22"/>
      <c r="AB475" s="22"/>
    </row>
    <row r="476" spans="1:28" ht="14.25">
      <c r="A476" s="45"/>
      <c r="B476" s="46"/>
      <c r="C476" s="46"/>
      <c r="D476" s="46"/>
      <c r="E476" s="55"/>
      <c r="F476" s="22"/>
      <c r="G476" s="22"/>
      <c r="H476" s="22"/>
      <c r="I476" s="22"/>
      <c r="J476" s="37"/>
      <c r="K476" s="22"/>
      <c r="L476" s="22"/>
      <c r="M476" s="22"/>
      <c r="N476" s="22"/>
      <c r="O476" s="22"/>
      <c r="P476" s="22"/>
      <c r="Q476" s="22"/>
      <c r="R476" s="22"/>
      <c r="S476" s="22"/>
      <c r="T476" s="22"/>
      <c r="U476" s="22"/>
      <c r="V476" s="22"/>
      <c r="W476" s="22"/>
      <c r="X476" s="22"/>
      <c r="Y476" s="22"/>
      <c r="Z476" s="22"/>
      <c r="AA476" s="22"/>
      <c r="AB476" s="22"/>
    </row>
    <row r="477" spans="1:28" ht="14.25">
      <c r="A477" s="45"/>
      <c r="B477" s="46"/>
      <c r="C477" s="46"/>
      <c r="D477" s="46"/>
      <c r="E477" s="55"/>
      <c r="F477" s="22"/>
      <c r="G477" s="22"/>
      <c r="H477" s="22"/>
      <c r="I477" s="22"/>
      <c r="J477" s="37"/>
      <c r="K477" s="22"/>
      <c r="L477" s="22"/>
      <c r="M477" s="22"/>
      <c r="N477" s="22"/>
      <c r="O477" s="22"/>
      <c r="P477" s="22"/>
      <c r="Q477" s="22"/>
      <c r="R477" s="22"/>
      <c r="S477" s="22"/>
      <c r="T477" s="22"/>
      <c r="U477" s="22"/>
      <c r="V477" s="22"/>
      <c r="W477" s="22"/>
      <c r="X477" s="22"/>
      <c r="Y477" s="22"/>
      <c r="Z477" s="22"/>
      <c r="AA477" s="22"/>
      <c r="AB477" s="22"/>
    </row>
    <row r="478" spans="1:28" ht="14.25">
      <c r="A478" s="45"/>
      <c r="B478" s="46"/>
      <c r="C478" s="46"/>
      <c r="D478" s="46"/>
      <c r="E478" s="55"/>
      <c r="F478" s="22"/>
      <c r="G478" s="22"/>
      <c r="H478" s="22"/>
      <c r="I478" s="22"/>
      <c r="J478" s="37"/>
      <c r="K478" s="22"/>
      <c r="L478" s="22"/>
      <c r="M478" s="22"/>
      <c r="N478" s="22"/>
      <c r="O478" s="22"/>
      <c r="P478" s="22"/>
      <c r="Q478" s="22"/>
      <c r="R478" s="22"/>
      <c r="S478" s="22"/>
      <c r="T478" s="22"/>
      <c r="U478" s="22"/>
      <c r="V478" s="22"/>
      <c r="W478" s="22"/>
      <c r="X478" s="22"/>
      <c r="Y478" s="22"/>
      <c r="Z478" s="22"/>
      <c r="AA478" s="22"/>
      <c r="AB478" s="22"/>
    </row>
    <row r="479" spans="1:28" ht="14.25">
      <c r="A479" s="45"/>
      <c r="B479" s="46"/>
      <c r="C479" s="46"/>
      <c r="D479" s="46"/>
      <c r="E479" s="55"/>
      <c r="F479" s="22"/>
      <c r="G479" s="22"/>
      <c r="H479" s="22"/>
      <c r="I479" s="22"/>
      <c r="J479" s="37"/>
      <c r="K479" s="22"/>
      <c r="L479" s="22"/>
      <c r="M479" s="22"/>
      <c r="N479" s="22"/>
      <c r="O479" s="22"/>
      <c r="P479" s="22"/>
      <c r="Q479" s="22"/>
      <c r="R479" s="22"/>
      <c r="S479" s="22"/>
      <c r="T479" s="22"/>
      <c r="U479" s="22"/>
      <c r="V479" s="22"/>
      <c r="W479" s="22"/>
      <c r="X479" s="22"/>
      <c r="Y479" s="22"/>
      <c r="Z479" s="22"/>
      <c r="AA479" s="22"/>
      <c r="AB479" s="22"/>
    </row>
    <row r="480" spans="1:28" ht="14.25">
      <c r="A480" s="45"/>
      <c r="B480" s="46"/>
      <c r="C480" s="46"/>
      <c r="D480" s="46"/>
      <c r="E480" s="55"/>
      <c r="F480" s="22"/>
      <c r="G480" s="22"/>
      <c r="H480" s="22"/>
      <c r="I480" s="22"/>
      <c r="J480" s="37"/>
      <c r="K480" s="22"/>
      <c r="L480" s="22"/>
      <c r="M480" s="22"/>
      <c r="N480" s="22"/>
      <c r="O480" s="22"/>
      <c r="P480" s="22"/>
      <c r="Q480" s="22"/>
      <c r="R480" s="22"/>
      <c r="S480" s="22"/>
      <c r="T480" s="22"/>
      <c r="U480" s="22"/>
      <c r="V480" s="22"/>
      <c r="W480" s="22"/>
      <c r="X480" s="22"/>
      <c r="Y480" s="22"/>
      <c r="Z480" s="22"/>
      <c r="AA480" s="22"/>
      <c r="AB480" s="22"/>
    </row>
    <row r="481" spans="1:28" ht="14.25">
      <c r="A481" s="45"/>
      <c r="B481" s="46"/>
      <c r="C481" s="46"/>
      <c r="D481" s="46"/>
      <c r="E481" s="55"/>
      <c r="F481" s="22"/>
      <c r="G481" s="22"/>
      <c r="H481" s="22"/>
      <c r="I481" s="22"/>
      <c r="J481" s="37"/>
      <c r="K481" s="22"/>
      <c r="L481" s="22"/>
      <c r="M481" s="22"/>
      <c r="N481" s="22"/>
      <c r="O481" s="22"/>
      <c r="P481" s="22"/>
      <c r="Q481" s="22"/>
      <c r="R481" s="22"/>
      <c r="S481" s="22"/>
      <c r="T481" s="22"/>
      <c r="U481" s="22"/>
      <c r="V481" s="22"/>
      <c r="W481" s="22"/>
      <c r="X481" s="22"/>
      <c r="Y481" s="22"/>
      <c r="Z481" s="22"/>
      <c r="AA481" s="22"/>
      <c r="AB481" s="22"/>
    </row>
    <row r="482" spans="1:28" ht="14.25">
      <c r="A482" s="45"/>
      <c r="B482" s="46"/>
      <c r="C482" s="46"/>
      <c r="D482" s="46"/>
      <c r="E482" s="55"/>
      <c r="F482" s="22"/>
      <c r="G482" s="22"/>
      <c r="H482" s="22"/>
      <c r="I482" s="22"/>
      <c r="J482" s="37"/>
      <c r="K482" s="22"/>
      <c r="L482" s="22"/>
      <c r="M482" s="22"/>
      <c r="N482" s="22"/>
      <c r="O482" s="22"/>
      <c r="P482" s="22"/>
      <c r="Q482" s="22"/>
      <c r="R482" s="22"/>
      <c r="S482" s="22"/>
      <c r="T482" s="22"/>
      <c r="U482" s="22"/>
      <c r="V482" s="22"/>
      <c r="W482" s="22"/>
      <c r="X482" s="22"/>
      <c r="Y482" s="22"/>
      <c r="Z482" s="22"/>
      <c r="AA482" s="22"/>
      <c r="AB482" s="22"/>
    </row>
    <row r="483" spans="1:28" ht="14.25">
      <c r="A483" s="45"/>
      <c r="B483" s="46"/>
      <c r="C483" s="46"/>
      <c r="D483" s="46"/>
      <c r="E483" s="55"/>
      <c r="F483" s="22"/>
      <c r="G483" s="22"/>
      <c r="H483" s="22"/>
      <c r="I483" s="22"/>
      <c r="J483" s="37"/>
      <c r="K483" s="22"/>
      <c r="L483" s="22"/>
      <c r="M483" s="22"/>
      <c r="N483" s="22"/>
      <c r="O483" s="22"/>
      <c r="P483" s="22"/>
      <c r="Q483" s="22"/>
      <c r="R483" s="22"/>
      <c r="S483" s="22"/>
      <c r="T483" s="22"/>
      <c r="U483" s="22"/>
      <c r="V483" s="22"/>
      <c r="W483" s="22"/>
      <c r="X483" s="22"/>
      <c r="Y483" s="22"/>
      <c r="Z483" s="22"/>
      <c r="AA483" s="22"/>
      <c r="AB483" s="22"/>
    </row>
    <row r="484" spans="1:28" ht="14.25">
      <c r="A484" s="45"/>
      <c r="B484" s="46"/>
      <c r="C484" s="46"/>
      <c r="D484" s="46"/>
      <c r="E484" s="55"/>
      <c r="F484" s="22"/>
      <c r="G484" s="22"/>
      <c r="H484" s="22"/>
      <c r="I484" s="22"/>
      <c r="J484" s="37"/>
      <c r="K484" s="22"/>
      <c r="L484" s="22"/>
      <c r="M484" s="22"/>
      <c r="N484" s="22"/>
      <c r="O484" s="22"/>
      <c r="P484" s="22"/>
      <c r="Q484" s="22"/>
      <c r="R484" s="22"/>
      <c r="S484" s="22"/>
      <c r="T484" s="22"/>
      <c r="U484" s="22"/>
      <c r="V484" s="22"/>
      <c r="W484" s="22"/>
      <c r="X484" s="22"/>
      <c r="Y484" s="22"/>
      <c r="Z484" s="22"/>
      <c r="AA484" s="22"/>
      <c r="AB484" s="22"/>
    </row>
    <row r="485" spans="1:28" ht="14.25">
      <c r="A485" s="45"/>
      <c r="B485" s="46"/>
      <c r="C485" s="46"/>
      <c r="D485" s="46"/>
      <c r="E485" s="55"/>
      <c r="F485" s="22"/>
      <c r="G485" s="22"/>
      <c r="H485" s="22"/>
      <c r="I485" s="22"/>
      <c r="J485" s="37"/>
      <c r="K485" s="22"/>
      <c r="L485" s="22"/>
      <c r="M485" s="22"/>
      <c r="N485" s="22"/>
      <c r="O485" s="22"/>
      <c r="P485" s="22"/>
      <c r="Q485" s="22"/>
      <c r="R485" s="22"/>
      <c r="S485" s="22"/>
      <c r="T485" s="22"/>
      <c r="U485" s="22"/>
      <c r="V485" s="22"/>
      <c r="W485" s="22"/>
      <c r="X485" s="22"/>
      <c r="Y485" s="22"/>
      <c r="Z485" s="22"/>
      <c r="AA485" s="22"/>
      <c r="AB485" s="22"/>
    </row>
    <row r="486" spans="1:28" ht="14.25">
      <c r="A486" s="45"/>
      <c r="B486" s="46"/>
      <c r="C486" s="46"/>
      <c r="D486" s="46"/>
      <c r="E486" s="55"/>
      <c r="F486" s="22"/>
      <c r="G486" s="22"/>
      <c r="H486" s="22"/>
      <c r="I486" s="22"/>
      <c r="J486" s="37"/>
      <c r="K486" s="22"/>
      <c r="L486" s="22"/>
      <c r="M486" s="22"/>
      <c r="N486" s="22"/>
      <c r="O486" s="22"/>
      <c r="P486" s="22"/>
      <c r="Q486" s="22"/>
      <c r="R486" s="22"/>
      <c r="S486" s="22"/>
      <c r="T486" s="22"/>
      <c r="U486" s="22"/>
      <c r="V486" s="22"/>
      <c r="W486" s="22"/>
      <c r="X486" s="22"/>
      <c r="Y486" s="22"/>
      <c r="Z486" s="22"/>
      <c r="AA486" s="22"/>
      <c r="AB486" s="22"/>
    </row>
    <row r="487" spans="1:28" ht="14.25">
      <c r="A487" s="45"/>
      <c r="B487" s="46"/>
      <c r="C487" s="46"/>
      <c r="D487" s="46"/>
      <c r="E487" s="55"/>
      <c r="F487" s="22"/>
      <c r="G487" s="22"/>
      <c r="H487" s="22"/>
      <c r="I487" s="22"/>
      <c r="J487" s="37"/>
      <c r="K487" s="22"/>
      <c r="L487" s="22"/>
      <c r="M487" s="22"/>
      <c r="N487" s="22"/>
      <c r="O487" s="22"/>
      <c r="P487" s="22"/>
      <c r="Q487" s="22"/>
      <c r="R487" s="22"/>
      <c r="S487" s="22"/>
      <c r="T487" s="22"/>
      <c r="U487" s="22"/>
      <c r="V487" s="22"/>
      <c r="W487" s="22"/>
      <c r="X487" s="22"/>
      <c r="Y487" s="22"/>
      <c r="Z487" s="22"/>
      <c r="AA487" s="22"/>
      <c r="AB487" s="22"/>
    </row>
    <row r="488" spans="1:28" ht="14.25">
      <c r="A488" s="45"/>
      <c r="B488" s="46"/>
      <c r="C488" s="46"/>
      <c r="D488" s="46"/>
      <c r="E488" s="55"/>
      <c r="F488" s="22"/>
      <c r="G488" s="22"/>
      <c r="H488" s="22"/>
      <c r="I488" s="22"/>
      <c r="J488" s="37"/>
      <c r="K488" s="22"/>
      <c r="L488" s="22"/>
      <c r="M488" s="22"/>
      <c r="N488" s="22"/>
      <c r="O488" s="22"/>
      <c r="P488" s="22"/>
      <c r="Q488" s="22"/>
      <c r="R488" s="22"/>
      <c r="S488" s="22"/>
      <c r="T488" s="22"/>
      <c r="U488" s="22"/>
      <c r="V488" s="22"/>
      <c r="W488" s="22"/>
      <c r="X488" s="22"/>
      <c r="Y488" s="22"/>
      <c r="Z488" s="22"/>
      <c r="AA488" s="22"/>
      <c r="AB488" s="22"/>
    </row>
    <row r="489" spans="1:28" ht="14.25">
      <c r="A489" s="45"/>
      <c r="B489" s="46"/>
      <c r="C489" s="46"/>
      <c r="D489" s="46"/>
      <c r="E489" s="55"/>
      <c r="F489" s="22"/>
      <c r="G489" s="22"/>
      <c r="H489" s="22"/>
      <c r="I489" s="22"/>
      <c r="J489" s="37"/>
      <c r="K489" s="22"/>
      <c r="L489" s="22"/>
      <c r="M489" s="22"/>
      <c r="N489" s="22"/>
      <c r="O489" s="22"/>
      <c r="P489" s="22"/>
      <c r="Q489" s="22"/>
      <c r="R489" s="22"/>
      <c r="S489" s="22"/>
      <c r="T489" s="22"/>
      <c r="U489" s="22"/>
      <c r="V489" s="22"/>
      <c r="W489" s="22"/>
      <c r="X489" s="22"/>
      <c r="Y489" s="22"/>
      <c r="Z489" s="22"/>
      <c r="AA489" s="22"/>
      <c r="AB489" s="22"/>
    </row>
    <row r="490" spans="1:28" ht="14.25">
      <c r="A490" s="45"/>
      <c r="B490" s="46"/>
      <c r="C490" s="46"/>
      <c r="D490" s="46"/>
      <c r="E490" s="55"/>
      <c r="F490" s="22"/>
      <c r="G490" s="22"/>
      <c r="H490" s="22"/>
      <c r="I490" s="22"/>
      <c r="J490" s="37"/>
      <c r="K490" s="22"/>
      <c r="L490" s="22"/>
      <c r="M490" s="22"/>
      <c r="N490" s="22"/>
      <c r="O490" s="22"/>
      <c r="P490" s="22"/>
      <c r="Q490" s="22"/>
      <c r="R490" s="22"/>
      <c r="S490" s="22"/>
      <c r="T490" s="22"/>
      <c r="U490" s="22"/>
      <c r="V490" s="22"/>
      <c r="W490" s="22"/>
      <c r="X490" s="22"/>
      <c r="Y490" s="22"/>
      <c r="Z490" s="22"/>
      <c r="AA490" s="22"/>
      <c r="AB490" s="22"/>
    </row>
    <row r="491" spans="1:28" ht="14.25">
      <c r="A491" s="45"/>
      <c r="B491" s="46"/>
      <c r="C491" s="46"/>
      <c r="D491" s="46"/>
      <c r="E491" s="55"/>
      <c r="F491" s="22"/>
      <c r="G491" s="22"/>
      <c r="H491" s="22"/>
      <c r="I491" s="22"/>
      <c r="J491" s="37"/>
      <c r="K491" s="22"/>
      <c r="L491" s="22"/>
      <c r="M491" s="22"/>
      <c r="N491" s="22"/>
      <c r="O491" s="22"/>
      <c r="P491" s="22"/>
      <c r="Q491" s="22"/>
      <c r="R491" s="22"/>
      <c r="S491" s="22"/>
      <c r="T491" s="22"/>
      <c r="U491" s="22"/>
      <c r="V491" s="22"/>
      <c r="W491" s="22"/>
      <c r="X491" s="22"/>
      <c r="Y491" s="22"/>
      <c r="Z491" s="22"/>
      <c r="AA491" s="22"/>
      <c r="AB491" s="22"/>
    </row>
    <row r="492" spans="1:28" ht="14.25">
      <c r="A492" s="45"/>
      <c r="B492" s="46"/>
      <c r="C492" s="46"/>
      <c r="D492" s="46"/>
      <c r="E492" s="55"/>
      <c r="F492" s="22"/>
      <c r="G492" s="22"/>
      <c r="H492" s="22"/>
      <c r="I492" s="22"/>
      <c r="J492" s="37"/>
      <c r="K492" s="22"/>
      <c r="L492" s="22"/>
      <c r="M492" s="22"/>
      <c r="N492" s="22"/>
      <c r="O492" s="22"/>
      <c r="P492" s="22"/>
      <c r="Q492" s="22"/>
      <c r="R492" s="22"/>
      <c r="S492" s="22"/>
      <c r="T492" s="22"/>
      <c r="U492" s="22"/>
      <c r="V492" s="22"/>
      <c r="W492" s="22"/>
      <c r="X492" s="22"/>
      <c r="Y492" s="22"/>
      <c r="Z492" s="22"/>
      <c r="AA492" s="22"/>
      <c r="AB492" s="22"/>
    </row>
    <row r="493" spans="1:28" ht="14.25">
      <c r="A493" s="45"/>
      <c r="B493" s="46"/>
      <c r="C493" s="46"/>
      <c r="D493" s="46"/>
      <c r="E493" s="55"/>
      <c r="F493" s="22"/>
      <c r="G493" s="22"/>
      <c r="H493" s="22"/>
      <c r="I493" s="22"/>
      <c r="J493" s="37"/>
      <c r="K493" s="22"/>
      <c r="L493" s="22"/>
      <c r="M493" s="22"/>
      <c r="N493" s="22"/>
      <c r="O493" s="22"/>
      <c r="P493" s="22"/>
      <c r="Q493" s="22"/>
      <c r="R493" s="22"/>
      <c r="S493" s="22"/>
      <c r="T493" s="22"/>
      <c r="U493" s="22"/>
      <c r="V493" s="22"/>
      <c r="W493" s="22"/>
      <c r="X493" s="22"/>
      <c r="Y493" s="22"/>
      <c r="Z493" s="22"/>
      <c r="AA493" s="22"/>
      <c r="AB493" s="22"/>
    </row>
    <row r="494" spans="1:28" ht="14.25">
      <c r="A494" s="45"/>
      <c r="B494" s="46"/>
      <c r="C494" s="46"/>
      <c r="D494" s="46"/>
      <c r="E494" s="55"/>
      <c r="F494" s="22"/>
      <c r="G494" s="22"/>
      <c r="H494" s="22"/>
      <c r="I494" s="22"/>
      <c r="J494" s="37"/>
      <c r="K494" s="22"/>
      <c r="L494" s="22"/>
      <c r="M494" s="22"/>
      <c r="N494" s="22"/>
      <c r="O494" s="22"/>
      <c r="P494" s="22"/>
      <c r="Q494" s="22"/>
      <c r="R494" s="22"/>
      <c r="S494" s="22"/>
      <c r="T494" s="22"/>
      <c r="U494" s="22"/>
      <c r="V494" s="22"/>
      <c r="W494" s="22"/>
      <c r="X494" s="22"/>
      <c r="Y494" s="22"/>
      <c r="Z494" s="22"/>
      <c r="AA494" s="22"/>
      <c r="AB494" s="22"/>
    </row>
    <row r="495" spans="1:28" ht="14.25">
      <c r="A495" s="45"/>
      <c r="B495" s="46"/>
      <c r="C495" s="46"/>
      <c r="D495" s="46"/>
      <c r="E495" s="55"/>
      <c r="F495" s="22"/>
      <c r="G495" s="22"/>
      <c r="H495" s="22"/>
      <c r="I495" s="22"/>
      <c r="J495" s="37"/>
      <c r="K495" s="22"/>
      <c r="L495" s="22"/>
      <c r="M495" s="22"/>
      <c r="N495" s="22"/>
      <c r="O495" s="22"/>
      <c r="P495" s="22"/>
      <c r="Q495" s="22"/>
      <c r="R495" s="22"/>
      <c r="S495" s="22"/>
      <c r="T495" s="22"/>
      <c r="U495" s="22"/>
      <c r="V495" s="22"/>
      <c r="W495" s="22"/>
      <c r="X495" s="22"/>
      <c r="Y495" s="22"/>
      <c r="Z495" s="22"/>
      <c r="AA495" s="22"/>
      <c r="AB495" s="22"/>
    </row>
    <row r="496" spans="1:28" ht="14.25">
      <c r="A496" s="45"/>
      <c r="B496" s="46"/>
      <c r="C496" s="46"/>
      <c r="D496" s="46"/>
      <c r="E496" s="55"/>
      <c r="F496" s="22"/>
      <c r="G496" s="22"/>
      <c r="H496" s="22"/>
      <c r="I496" s="22"/>
      <c r="J496" s="37"/>
      <c r="K496" s="22"/>
      <c r="L496" s="22"/>
      <c r="M496" s="22"/>
      <c r="N496" s="22"/>
      <c r="O496" s="22"/>
      <c r="P496" s="22"/>
      <c r="Q496" s="22"/>
      <c r="R496" s="22"/>
      <c r="S496" s="22"/>
      <c r="T496" s="22"/>
      <c r="U496" s="22"/>
      <c r="V496" s="22"/>
      <c r="W496" s="22"/>
      <c r="X496" s="22"/>
      <c r="Y496" s="22"/>
      <c r="Z496" s="22"/>
      <c r="AA496" s="22"/>
      <c r="AB496" s="22"/>
    </row>
    <row r="497" spans="1:28" ht="14.25">
      <c r="A497" s="45"/>
      <c r="B497" s="46"/>
      <c r="C497" s="46"/>
      <c r="D497" s="46"/>
      <c r="E497" s="55"/>
      <c r="F497" s="22"/>
      <c r="G497" s="22"/>
      <c r="H497" s="22"/>
      <c r="I497" s="22"/>
      <c r="J497" s="37"/>
      <c r="K497" s="22"/>
      <c r="L497" s="22"/>
      <c r="M497" s="22"/>
      <c r="N497" s="22"/>
      <c r="O497" s="22"/>
      <c r="P497" s="22"/>
      <c r="Q497" s="22"/>
      <c r="R497" s="22"/>
      <c r="S497" s="22"/>
      <c r="T497" s="22"/>
      <c r="U497" s="22"/>
      <c r="V497" s="22"/>
      <c r="W497" s="22"/>
      <c r="X497" s="22"/>
      <c r="Y497" s="22"/>
      <c r="Z497" s="22"/>
      <c r="AA497" s="22"/>
      <c r="AB497" s="22"/>
    </row>
    <row r="498" spans="1:28" ht="14.25">
      <c r="A498" s="45"/>
      <c r="B498" s="46"/>
      <c r="C498" s="46"/>
      <c r="D498" s="46"/>
      <c r="E498" s="55"/>
      <c r="F498" s="22"/>
      <c r="G498" s="22"/>
      <c r="H498" s="22"/>
      <c r="I498" s="22"/>
      <c r="J498" s="37"/>
      <c r="K498" s="22"/>
      <c r="L498" s="22"/>
      <c r="M498" s="22"/>
      <c r="N498" s="22"/>
      <c r="O498" s="22"/>
      <c r="P498" s="22"/>
      <c r="Q498" s="22"/>
      <c r="R498" s="22"/>
      <c r="S498" s="22"/>
      <c r="T498" s="22"/>
      <c r="U498" s="22"/>
      <c r="V498" s="22"/>
      <c r="W498" s="22"/>
      <c r="X498" s="22"/>
      <c r="Y498" s="22"/>
      <c r="Z498" s="22"/>
      <c r="AA498" s="22"/>
      <c r="AB498" s="22"/>
    </row>
    <row r="499" spans="1:28" ht="14.25">
      <c r="A499" s="45"/>
      <c r="B499" s="46"/>
      <c r="C499" s="46"/>
      <c r="D499" s="46"/>
      <c r="E499" s="55"/>
      <c r="F499" s="22"/>
      <c r="G499" s="22"/>
      <c r="H499" s="22"/>
      <c r="I499" s="22"/>
      <c r="J499" s="37"/>
      <c r="K499" s="22"/>
      <c r="L499" s="22"/>
      <c r="M499" s="22"/>
      <c r="N499" s="22"/>
      <c r="O499" s="22"/>
      <c r="P499" s="22"/>
      <c r="Q499" s="22"/>
      <c r="R499" s="22"/>
      <c r="S499" s="22"/>
      <c r="T499" s="22"/>
      <c r="U499" s="22"/>
      <c r="V499" s="22"/>
      <c r="W499" s="22"/>
      <c r="X499" s="22"/>
      <c r="Y499" s="22"/>
      <c r="Z499" s="22"/>
      <c r="AA499" s="22"/>
      <c r="AB499" s="22"/>
    </row>
    <row r="500" spans="1:28" ht="14.25">
      <c r="A500" s="45"/>
      <c r="B500" s="46"/>
      <c r="C500" s="46"/>
      <c r="D500" s="46"/>
      <c r="E500" s="55"/>
      <c r="F500" s="22"/>
      <c r="G500" s="22"/>
      <c r="H500" s="22"/>
      <c r="I500" s="22"/>
      <c r="J500" s="37"/>
      <c r="K500" s="22"/>
      <c r="L500" s="22"/>
      <c r="M500" s="22"/>
      <c r="N500" s="22"/>
      <c r="O500" s="22"/>
      <c r="P500" s="22"/>
      <c r="Q500" s="22"/>
      <c r="R500" s="22"/>
      <c r="S500" s="22"/>
      <c r="T500" s="22"/>
      <c r="U500" s="22"/>
      <c r="V500" s="22"/>
      <c r="W500" s="22"/>
      <c r="X500" s="22"/>
      <c r="Y500" s="22"/>
      <c r="Z500" s="22"/>
      <c r="AA500" s="22"/>
      <c r="AB500" s="22"/>
    </row>
    <row r="501" spans="1:28" ht="14.25">
      <c r="A501" s="45"/>
      <c r="B501" s="46"/>
      <c r="C501" s="46"/>
      <c r="D501" s="46"/>
      <c r="E501" s="55"/>
      <c r="F501" s="22"/>
      <c r="G501" s="22"/>
      <c r="H501" s="22"/>
      <c r="I501" s="22"/>
      <c r="J501" s="37"/>
      <c r="K501" s="22"/>
      <c r="L501" s="22"/>
      <c r="M501" s="22"/>
      <c r="N501" s="22"/>
      <c r="O501" s="22"/>
      <c r="P501" s="22"/>
      <c r="Q501" s="22"/>
      <c r="R501" s="22"/>
      <c r="S501" s="22"/>
      <c r="T501" s="22"/>
      <c r="U501" s="22"/>
      <c r="V501" s="22"/>
      <c r="W501" s="22"/>
      <c r="X501" s="22"/>
      <c r="Y501" s="22"/>
      <c r="Z501" s="22"/>
      <c r="AA501" s="22"/>
      <c r="AB501" s="22"/>
    </row>
    <row r="502" spans="1:28" ht="14.25">
      <c r="A502" s="45"/>
      <c r="B502" s="46"/>
      <c r="C502" s="46"/>
      <c r="D502" s="46"/>
      <c r="E502" s="55"/>
      <c r="F502" s="22"/>
      <c r="G502" s="22"/>
      <c r="H502" s="22"/>
      <c r="I502" s="22"/>
      <c r="J502" s="37"/>
      <c r="K502" s="22"/>
      <c r="L502" s="22"/>
      <c r="M502" s="22"/>
      <c r="N502" s="22"/>
      <c r="O502" s="22"/>
      <c r="P502" s="22"/>
      <c r="Q502" s="22"/>
      <c r="R502" s="22"/>
      <c r="S502" s="22"/>
      <c r="T502" s="22"/>
      <c r="U502" s="22"/>
      <c r="V502" s="22"/>
      <c r="W502" s="22"/>
      <c r="X502" s="22"/>
      <c r="Y502" s="22"/>
      <c r="Z502" s="22"/>
      <c r="AA502" s="22"/>
      <c r="AB502" s="22"/>
    </row>
    <row r="503" spans="1:28" ht="14.25">
      <c r="A503" s="45"/>
      <c r="B503" s="46"/>
      <c r="C503" s="46"/>
      <c r="D503" s="46"/>
      <c r="E503" s="55"/>
      <c r="F503" s="22"/>
      <c r="G503" s="22"/>
      <c r="H503" s="22"/>
      <c r="I503" s="22"/>
      <c r="J503" s="37"/>
      <c r="K503" s="22"/>
      <c r="L503" s="22"/>
      <c r="M503" s="22"/>
      <c r="N503" s="22"/>
      <c r="O503" s="22"/>
      <c r="P503" s="22"/>
      <c r="Q503" s="22"/>
      <c r="R503" s="22"/>
      <c r="S503" s="22"/>
      <c r="T503" s="22"/>
      <c r="U503" s="22"/>
      <c r="V503" s="22"/>
      <c r="W503" s="22"/>
      <c r="X503" s="22"/>
      <c r="Y503" s="22"/>
      <c r="Z503" s="22"/>
      <c r="AA503" s="22"/>
      <c r="AB503" s="22"/>
    </row>
    <row r="504" spans="1:28" ht="14.25">
      <c r="A504" s="45"/>
      <c r="B504" s="46"/>
      <c r="C504" s="46"/>
      <c r="D504" s="46"/>
      <c r="E504" s="55"/>
      <c r="F504" s="22"/>
      <c r="G504" s="22"/>
      <c r="H504" s="22"/>
      <c r="I504" s="22"/>
      <c r="J504" s="37"/>
      <c r="K504" s="22"/>
      <c r="L504" s="22"/>
      <c r="M504" s="22"/>
      <c r="N504" s="22"/>
      <c r="O504" s="22"/>
      <c r="P504" s="22"/>
      <c r="Q504" s="22"/>
      <c r="R504" s="22"/>
      <c r="S504" s="22"/>
      <c r="T504" s="22"/>
      <c r="U504" s="22"/>
      <c r="V504" s="22"/>
      <c r="W504" s="22"/>
      <c r="X504" s="22"/>
      <c r="Y504" s="22"/>
      <c r="Z504" s="22"/>
      <c r="AA504" s="22"/>
      <c r="AB504" s="22"/>
    </row>
    <row r="505" spans="1:28" ht="14.25">
      <c r="A505" s="45"/>
      <c r="B505" s="46"/>
      <c r="C505" s="46"/>
      <c r="D505" s="46"/>
      <c r="E505" s="55"/>
      <c r="F505" s="22"/>
      <c r="G505" s="22"/>
      <c r="H505" s="22"/>
      <c r="I505" s="22"/>
      <c r="J505" s="37"/>
      <c r="K505" s="22"/>
      <c r="L505" s="22"/>
      <c r="M505" s="22"/>
      <c r="N505" s="22"/>
      <c r="O505" s="22"/>
      <c r="P505" s="22"/>
      <c r="Q505" s="22"/>
      <c r="R505" s="22"/>
      <c r="S505" s="22"/>
      <c r="T505" s="22"/>
      <c r="U505" s="22"/>
      <c r="V505" s="22"/>
      <c r="W505" s="22"/>
      <c r="X505" s="22"/>
      <c r="Y505" s="22"/>
      <c r="Z505" s="22"/>
      <c r="AA505" s="22"/>
      <c r="AB505" s="22"/>
    </row>
    <row r="506" spans="1:28" ht="14.25">
      <c r="A506" s="45"/>
      <c r="B506" s="46"/>
      <c r="C506" s="46"/>
      <c r="D506" s="46"/>
      <c r="E506" s="55"/>
      <c r="F506" s="22"/>
      <c r="G506" s="22"/>
      <c r="H506" s="22"/>
      <c r="I506" s="22"/>
      <c r="J506" s="37"/>
      <c r="K506" s="22"/>
      <c r="L506" s="22"/>
      <c r="M506" s="22"/>
      <c r="N506" s="22"/>
      <c r="O506" s="22"/>
      <c r="P506" s="22"/>
      <c r="Q506" s="22"/>
      <c r="R506" s="22"/>
      <c r="S506" s="22"/>
      <c r="T506" s="22"/>
      <c r="U506" s="22"/>
      <c r="V506" s="22"/>
      <c r="W506" s="22"/>
      <c r="X506" s="22"/>
      <c r="Y506" s="22"/>
      <c r="Z506" s="22"/>
      <c r="AA506" s="22"/>
      <c r="AB506" s="22"/>
    </row>
    <row r="507" spans="1:28" ht="14.25">
      <c r="A507" s="45"/>
      <c r="B507" s="46"/>
      <c r="C507" s="46"/>
      <c r="D507" s="46"/>
      <c r="E507" s="55"/>
      <c r="F507" s="22"/>
      <c r="G507" s="22"/>
      <c r="H507" s="22"/>
      <c r="I507" s="22"/>
      <c r="J507" s="37"/>
      <c r="K507" s="22"/>
      <c r="L507" s="22"/>
      <c r="M507" s="22"/>
      <c r="N507" s="22"/>
      <c r="O507" s="22"/>
      <c r="P507" s="22"/>
      <c r="Q507" s="22"/>
      <c r="R507" s="22"/>
      <c r="S507" s="22"/>
      <c r="T507" s="22"/>
      <c r="U507" s="22"/>
      <c r="V507" s="22"/>
      <c r="W507" s="22"/>
      <c r="X507" s="22"/>
      <c r="Y507" s="22"/>
      <c r="Z507" s="22"/>
      <c r="AA507" s="22"/>
      <c r="AB507" s="22"/>
    </row>
    <row r="508" spans="1:28" ht="14.25">
      <c r="A508" s="45"/>
      <c r="B508" s="46"/>
      <c r="C508" s="46"/>
      <c r="D508" s="46"/>
      <c r="E508" s="55"/>
      <c r="F508" s="22"/>
      <c r="G508" s="22"/>
      <c r="H508" s="22"/>
      <c r="I508" s="22"/>
      <c r="J508" s="37"/>
      <c r="K508" s="22"/>
      <c r="L508" s="22"/>
      <c r="M508" s="22"/>
      <c r="N508" s="22"/>
      <c r="O508" s="22"/>
      <c r="P508" s="22"/>
      <c r="Q508" s="22"/>
      <c r="R508" s="22"/>
      <c r="S508" s="22"/>
      <c r="T508" s="22"/>
      <c r="U508" s="22"/>
      <c r="V508" s="22"/>
      <c r="W508" s="22"/>
      <c r="X508" s="22"/>
      <c r="Y508" s="22"/>
      <c r="Z508" s="22"/>
      <c r="AA508" s="22"/>
      <c r="AB508" s="22"/>
    </row>
    <row r="509" spans="1:28" ht="14.25">
      <c r="A509" s="45"/>
      <c r="B509" s="46"/>
      <c r="C509" s="46"/>
      <c r="D509" s="46"/>
      <c r="E509" s="55"/>
      <c r="F509" s="22"/>
      <c r="G509" s="22"/>
      <c r="H509" s="22"/>
      <c r="I509" s="22"/>
      <c r="J509" s="37"/>
      <c r="K509" s="22"/>
      <c r="L509" s="22"/>
      <c r="M509" s="22"/>
      <c r="N509" s="22"/>
      <c r="O509" s="22"/>
      <c r="P509" s="22"/>
      <c r="Q509" s="22"/>
      <c r="R509" s="22"/>
      <c r="S509" s="22"/>
      <c r="T509" s="22"/>
      <c r="U509" s="22"/>
      <c r="V509" s="22"/>
      <c r="W509" s="22"/>
      <c r="X509" s="22"/>
      <c r="Y509" s="22"/>
      <c r="Z509" s="22"/>
      <c r="AA509" s="22"/>
      <c r="AB509" s="22"/>
    </row>
    <row r="510" spans="1:28" ht="14.25">
      <c r="A510" s="45"/>
      <c r="B510" s="46"/>
      <c r="C510" s="46"/>
      <c r="D510" s="46"/>
      <c r="E510" s="55"/>
      <c r="F510" s="22"/>
      <c r="G510" s="22"/>
      <c r="H510" s="22"/>
      <c r="I510" s="22"/>
      <c r="J510" s="37"/>
      <c r="K510" s="22"/>
      <c r="L510" s="22"/>
      <c r="M510" s="22"/>
      <c r="N510" s="22"/>
      <c r="O510" s="22"/>
      <c r="P510" s="22"/>
      <c r="Q510" s="22"/>
      <c r="R510" s="22"/>
      <c r="S510" s="22"/>
      <c r="T510" s="22"/>
      <c r="U510" s="22"/>
      <c r="V510" s="22"/>
      <c r="W510" s="22"/>
      <c r="X510" s="22"/>
      <c r="Y510" s="22"/>
      <c r="Z510" s="22"/>
      <c r="AA510" s="22"/>
      <c r="AB510" s="22"/>
    </row>
    <row r="511" spans="1:28" ht="14.25">
      <c r="A511" s="45"/>
      <c r="B511" s="46"/>
      <c r="C511" s="46"/>
      <c r="D511" s="46"/>
      <c r="E511" s="55"/>
      <c r="F511" s="22"/>
      <c r="G511" s="22"/>
      <c r="H511" s="22"/>
      <c r="I511" s="22"/>
      <c r="J511" s="37"/>
      <c r="K511" s="22"/>
      <c r="L511" s="22"/>
      <c r="M511" s="22"/>
      <c r="N511" s="22"/>
      <c r="O511" s="22"/>
      <c r="P511" s="22"/>
      <c r="Q511" s="22"/>
      <c r="R511" s="22"/>
      <c r="S511" s="22"/>
      <c r="T511" s="22"/>
      <c r="U511" s="22"/>
      <c r="V511" s="22"/>
      <c r="W511" s="22"/>
      <c r="X511" s="22"/>
      <c r="Y511" s="22"/>
      <c r="Z511" s="22"/>
      <c r="AA511" s="22"/>
      <c r="AB511" s="22"/>
    </row>
    <row r="512" spans="1:28" ht="14.25">
      <c r="A512" s="45"/>
      <c r="B512" s="46"/>
      <c r="C512" s="46"/>
      <c r="D512" s="46"/>
      <c r="E512" s="55"/>
      <c r="F512" s="22"/>
      <c r="G512" s="22"/>
      <c r="H512" s="22"/>
      <c r="I512" s="22"/>
      <c r="J512" s="37"/>
      <c r="K512" s="22"/>
      <c r="L512" s="22"/>
      <c r="M512" s="22"/>
      <c r="N512" s="22"/>
      <c r="O512" s="22"/>
      <c r="P512" s="22"/>
      <c r="Q512" s="22"/>
      <c r="R512" s="22"/>
      <c r="S512" s="22"/>
      <c r="T512" s="22"/>
      <c r="U512" s="22"/>
      <c r="V512" s="22"/>
      <c r="W512" s="22"/>
      <c r="X512" s="22"/>
      <c r="Y512" s="22"/>
      <c r="Z512" s="22"/>
      <c r="AA512" s="22"/>
      <c r="AB512" s="22"/>
    </row>
    <row r="513" spans="1:28" ht="14.25">
      <c r="A513" s="45"/>
      <c r="B513" s="46"/>
      <c r="C513" s="46"/>
      <c r="D513" s="46"/>
      <c r="E513" s="55"/>
      <c r="F513" s="22"/>
      <c r="G513" s="22"/>
      <c r="H513" s="22"/>
      <c r="I513" s="22"/>
      <c r="J513" s="37"/>
      <c r="K513" s="22"/>
      <c r="L513" s="22"/>
      <c r="M513" s="22"/>
      <c r="N513" s="22"/>
      <c r="O513" s="22"/>
      <c r="P513" s="22"/>
      <c r="Q513" s="22"/>
      <c r="R513" s="22"/>
      <c r="S513" s="22"/>
      <c r="T513" s="22"/>
      <c r="U513" s="22"/>
      <c r="V513" s="22"/>
      <c r="W513" s="22"/>
      <c r="X513" s="22"/>
      <c r="Y513" s="22"/>
      <c r="Z513" s="22"/>
      <c r="AA513" s="22"/>
      <c r="AB513" s="22"/>
    </row>
    <row r="514" spans="1:28" ht="14.25">
      <c r="A514" s="45"/>
      <c r="B514" s="46"/>
      <c r="C514" s="46"/>
      <c r="D514" s="46"/>
      <c r="E514" s="55"/>
      <c r="F514" s="22"/>
      <c r="G514" s="22"/>
      <c r="H514" s="22"/>
      <c r="I514" s="22"/>
      <c r="J514" s="37"/>
      <c r="K514" s="22"/>
      <c r="L514" s="22"/>
      <c r="M514" s="22"/>
      <c r="N514" s="22"/>
      <c r="O514" s="22"/>
      <c r="P514" s="22"/>
      <c r="Q514" s="22"/>
      <c r="R514" s="22"/>
      <c r="S514" s="22"/>
      <c r="T514" s="22"/>
      <c r="U514" s="22"/>
      <c r="V514" s="22"/>
      <c r="W514" s="22"/>
      <c r="X514" s="22"/>
      <c r="Y514" s="22"/>
      <c r="Z514" s="22"/>
      <c r="AA514" s="22"/>
      <c r="AB514" s="22"/>
    </row>
    <row r="515" spans="1:28" ht="14.25">
      <c r="A515" s="45"/>
      <c r="B515" s="46"/>
      <c r="C515" s="46"/>
      <c r="D515" s="46"/>
      <c r="E515" s="55"/>
      <c r="F515" s="22"/>
      <c r="G515" s="22"/>
      <c r="H515" s="22"/>
      <c r="I515" s="22"/>
      <c r="J515" s="37"/>
      <c r="K515" s="22"/>
      <c r="L515" s="22"/>
      <c r="M515" s="22"/>
      <c r="N515" s="22"/>
      <c r="O515" s="22"/>
      <c r="P515" s="22"/>
      <c r="Q515" s="22"/>
      <c r="R515" s="22"/>
      <c r="S515" s="22"/>
      <c r="T515" s="22"/>
      <c r="U515" s="22"/>
      <c r="V515" s="22"/>
      <c r="W515" s="22"/>
      <c r="X515" s="22"/>
      <c r="Y515" s="22"/>
      <c r="Z515" s="22"/>
      <c r="AA515" s="22"/>
      <c r="AB515" s="22"/>
    </row>
    <row r="516" spans="1:28" ht="14.25">
      <c r="A516" s="45"/>
      <c r="B516" s="46"/>
      <c r="C516" s="46"/>
      <c r="D516" s="46"/>
      <c r="E516" s="55"/>
      <c r="F516" s="22"/>
      <c r="G516" s="22"/>
      <c r="H516" s="22"/>
      <c r="I516" s="22"/>
      <c r="J516" s="37"/>
      <c r="K516" s="22"/>
      <c r="L516" s="22"/>
      <c r="M516" s="22"/>
      <c r="N516" s="22"/>
      <c r="O516" s="22"/>
      <c r="P516" s="22"/>
      <c r="Q516" s="22"/>
      <c r="R516" s="22"/>
      <c r="S516" s="22"/>
      <c r="T516" s="22"/>
      <c r="U516" s="22"/>
      <c r="V516" s="22"/>
      <c r="W516" s="22"/>
      <c r="X516" s="22"/>
      <c r="Y516" s="22"/>
      <c r="Z516" s="22"/>
      <c r="AA516" s="22"/>
      <c r="AB516" s="22"/>
    </row>
    <row r="517" spans="1:28" ht="14.25">
      <c r="A517" s="45"/>
      <c r="B517" s="46"/>
      <c r="C517" s="46"/>
      <c r="D517" s="46"/>
      <c r="E517" s="55"/>
      <c r="F517" s="22"/>
      <c r="G517" s="22"/>
      <c r="H517" s="22"/>
      <c r="I517" s="22"/>
      <c r="J517" s="37"/>
      <c r="K517" s="22"/>
      <c r="L517" s="22"/>
      <c r="M517" s="22"/>
      <c r="N517" s="22"/>
      <c r="O517" s="22"/>
      <c r="P517" s="22"/>
      <c r="Q517" s="22"/>
      <c r="R517" s="22"/>
      <c r="S517" s="22"/>
      <c r="T517" s="22"/>
      <c r="U517" s="22"/>
      <c r="V517" s="22"/>
      <c r="W517" s="22"/>
      <c r="X517" s="22"/>
      <c r="Y517" s="22"/>
      <c r="Z517" s="22"/>
      <c r="AA517" s="22"/>
      <c r="AB517" s="22"/>
    </row>
    <row r="518" spans="1:28" ht="14.25">
      <c r="A518" s="45"/>
      <c r="B518" s="46"/>
      <c r="C518" s="46"/>
      <c r="D518" s="46"/>
      <c r="E518" s="55"/>
      <c r="F518" s="22"/>
      <c r="G518" s="22"/>
      <c r="H518" s="22"/>
      <c r="I518" s="22"/>
      <c r="J518" s="37"/>
      <c r="K518" s="22"/>
      <c r="L518" s="22"/>
      <c r="M518" s="22"/>
      <c r="N518" s="22"/>
      <c r="O518" s="22"/>
      <c r="P518" s="22"/>
      <c r="Q518" s="22"/>
      <c r="R518" s="22"/>
      <c r="S518" s="22"/>
      <c r="T518" s="22"/>
      <c r="U518" s="22"/>
      <c r="V518" s="22"/>
      <c r="W518" s="22"/>
      <c r="X518" s="22"/>
      <c r="Y518" s="22"/>
      <c r="Z518" s="22"/>
      <c r="AA518" s="22"/>
      <c r="AB518" s="22"/>
    </row>
    <row r="519" spans="1:28" ht="14.25">
      <c r="A519" s="45"/>
      <c r="B519" s="46"/>
      <c r="C519" s="46"/>
      <c r="D519" s="46"/>
      <c r="E519" s="55"/>
      <c r="F519" s="22"/>
      <c r="G519" s="22"/>
      <c r="H519" s="22"/>
      <c r="I519" s="22"/>
      <c r="J519" s="37"/>
      <c r="K519" s="22"/>
      <c r="L519" s="22"/>
      <c r="M519" s="22"/>
      <c r="N519" s="22"/>
      <c r="O519" s="22"/>
      <c r="P519" s="22"/>
      <c r="Q519" s="22"/>
      <c r="R519" s="22"/>
      <c r="S519" s="22"/>
      <c r="T519" s="22"/>
      <c r="U519" s="22"/>
      <c r="V519" s="22"/>
      <c r="W519" s="22"/>
      <c r="X519" s="22"/>
      <c r="Y519" s="22"/>
      <c r="Z519" s="22"/>
      <c r="AA519" s="22"/>
      <c r="AB519" s="22"/>
    </row>
    <row r="520" spans="1:28" ht="14.25">
      <c r="A520" s="45"/>
      <c r="B520" s="46"/>
      <c r="C520" s="46"/>
      <c r="D520" s="46"/>
      <c r="E520" s="55"/>
      <c r="F520" s="22"/>
      <c r="G520" s="22"/>
      <c r="H520" s="22"/>
      <c r="I520" s="22"/>
      <c r="J520" s="37"/>
      <c r="K520" s="22"/>
      <c r="L520" s="22"/>
      <c r="M520" s="22"/>
      <c r="N520" s="22"/>
      <c r="O520" s="22"/>
      <c r="P520" s="22"/>
      <c r="Q520" s="22"/>
      <c r="R520" s="22"/>
      <c r="S520" s="22"/>
      <c r="T520" s="22"/>
      <c r="U520" s="22"/>
      <c r="V520" s="22"/>
      <c r="W520" s="22"/>
      <c r="X520" s="22"/>
      <c r="Y520" s="22"/>
      <c r="Z520" s="22"/>
      <c r="AA520" s="22"/>
      <c r="AB520" s="22"/>
    </row>
    <row r="521" spans="1:28" ht="14.25">
      <c r="A521" s="45"/>
      <c r="B521" s="46"/>
      <c r="C521" s="46"/>
      <c r="D521" s="46"/>
      <c r="E521" s="55"/>
      <c r="F521" s="22"/>
      <c r="G521" s="22"/>
      <c r="H521" s="22"/>
      <c r="I521" s="22"/>
      <c r="J521" s="37"/>
      <c r="K521" s="22"/>
      <c r="L521" s="22"/>
      <c r="M521" s="22"/>
      <c r="N521" s="22"/>
      <c r="O521" s="22"/>
      <c r="P521" s="22"/>
      <c r="Q521" s="22"/>
      <c r="R521" s="22"/>
      <c r="S521" s="22"/>
      <c r="T521" s="22"/>
      <c r="U521" s="22"/>
      <c r="V521" s="22"/>
      <c r="W521" s="22"/>
      <c r="X521" s="22"/>
      <c r="Y521" s="22"/>
      <c r="Z521" s="22"/>
      <c r="AA521" s="22"/>
      <c r="AB521" s="22"/>
    </row>
    <row r="522" spans="1:28" ht="14.25">
      <c r="A522" s="45"/>
      <c r="B522" s="46"/>
      <c r="C522" s="46"/>
      <c r="D522" s="46"/>
      <c r="E522" s="55"/>
      <c r="F522" s="22"/>
      <c r="G522" s="22"/>
      <c r="H522" s="22"/>
      <c r="I522" s="22"/>
      <c r="J522" s="37"/>
      <c r="K522" s="22"/>
      <c r="L522" s="22"/>
      <c r="M522" s="22"/>
      <c r="N522" s="22"/>
      <c r="O522" s="22"/>
      <c r="P522" s="22"/>
      <c r="Q522" s="22"/>
      <c r="R522" s="22"/>
      <c r="S522" s="22"/>
      <c r="T522" s="22"/>
      <c r="U522" s="22"/>
      <c r="V522" s="22"/>
      <c r="W522" s="22"/>
      <c r="X522" s="22"/>
      <c r="Y522" s="22"/>
      <c r="Z522" s="22"/>
      <c r="AA522" s="22"/>
      <c r="AB522" s="22"/>
    </row>
    <row r="523" spans="1:28" ht="14.25">
      <c r="A523" s="45"/>
      <c r="B523" s="46"/>
      <c r="C523" s="46"/>
      <c r="D523" s="46"/>
      <c r="E523" s="55"/>
      <c r="F523" s="22"/>
      <c r="G523" s="22"/>
      <c r="H523" s="22"/>
      <c r="I523" s="22"/>
      <c r="J523" s="37"/>
      <c r="K523" s="22"/>
      <c r="L523" s="22"/>
      <c r="M523" s="22"/>
      <c r="N523" s="22"/>
      <c r="O523" s="22"/>
      <c r="P523" s="22"/>
      <c r="Q523" s="22"/>
      <c r="R523" s="22"/>
      <c r="S523" s="22"/>
      <c r="T523" s="22"/>
      <c r="U523" s="22"/>
      <c r="V523" s="22"/>
      <c r="W523" s="22"/>
      <c r="X523" s="22"/>
      <c r="Y523" s="22"/>
      <c r="Z523" s="22"/>
      <c r="AA523" s="22"/>
      <c r="AB523" s="22"/>
    </row>
    <row r="524" spans="1:28" ht="14.25">
      <c r="A524" s="45"/>
      <c r="B524" s="46"/>
      <c r="C524" s="46"/>
      <c r="D524" s="46"/>
      <c r="E524" s="55"/>
      <c r="F524" s="22"/>
      <c r="G524" s="22"/>
      <c r="H524" s="22"/>
      <c r="I524" s="22"/>
      <c r="J524" s="37"/>
      <c r="K524" s="22"/>
      <c r="L524" s="22"/>
      <c r="M524" s="22"/>
      <c r="N524" s="22"/>
      <c r="O524" s="22"/>
      <c r="P524" s="22"/>
      <c r="Q524" s="22"/>
      <c r="R524" s="22"/>
      <c r="S524" s="22"/>
      <c r="T524" s="22"/>
      <c r="U524" s="22"/>
      <c r="V524" s="22"/>
      <c r="W524" s="22"/>
      <c r="X524" s="22"/>
      <c r="Y524" s="22"/>
      <c r="Z524" s="22"/>
      <c r="AA524" s="22"/>
      <c r="AB524" s="22"/>
    </row>
    <row r="525" spans="1:28" ht="14.25">
      <c r="A525" s="45"/>
      <c r="B525" s="46"/>
      <c r="C525" s="46"/>
      <c r="D525" s="46"/>
      <c r="E525" s="55"/>
      <c r="F525" s="22"/>
      <c r="G525" s="22"/>
      <c r="H525" s="22"/>
      <c r="I525" s="22"/>
      <c r="J525" s="37"/>
      <c r="K525" s="22"/>
      <c r="L525" s="22"/>
      <c r="M525" s="22"/>
      <c r="N525" s="22"/>
      <c r="O525" s="22"/>
      <c r="P525" s="22"/>
      <c r="Q525" s="22"/>
      <c r="R525" s="22"/>
      <c r="S525" s="22"/>
      <c r="T525" s="22"/>
      <c r="U525" s="22"/>
      <c r="V525" s="22"/>
      <c r="W525" s="22"/>
      <c r="X525" s="22"/>
      <c r="Y525" s="22"/>
      <c r="Z525" s="22"/>
      <c r="AA525" s="22"/>
      <c r="AB525" s="22"/>
    </row>
    <row r="526" spans="1:28" ht="14.25">
      <c r="A526" s="45"/>
      <c r="B526" s="46"/>
      <c r="C526" s="46"/>
      <c r="D526" s="46"/>
      <c r="E526" s="55"/>
      <c r="F526" s="22"/>
      <c r="G526" s="22"/>
      <c r="H526" s="22"/>
      <c r="I526" s="22"/>
      <c r="J526" s="37"/>
      <c r="K526" s="22"/>
      <c r="L526" s="22"/>
      <c r="M526" s="22"/>
      <c r="N526" s="22"/>
      <c r="O526" s="22"/>
      <c r="P526" s="22"/>
      <c r="Q526" s="22"/>
      <c r="R526" s="22"/>
      <c r="S526" s="22"/>
      <c r="T526" s="22"/>
      <c r="U526" s="22"/>
      <c r="V526" s="22"/>
      <c r="W526" s="22"/>
      <c r="X526" s="22"/>
      <c r="Y526" s="22"/>
      <c r="Z526" s="22"/>
      <c r="AA526" s="22"/>
      <c r="AB526" s="22"/>
    </row>
    <row r="527" spans="1:28" ht="14.25">
      <c r="A527" s="45"/>
      <c r="B527" s="46"/>
      <c r="C527" s="46"/>
      <c r="D527" s="46"/>
      <c r="E527" s="55"/>
      <c r="F527" s="22"/>
      <c r="G527" s="22"/>
      <c r="H527" s="22"/>
      <c r="I527" s="22"/>
      <c r="J527" s="37"/>
      <c r="K527" s="22"/>
      <c r="L527" s="22"/>
      <c r="M527" s="22"/>
      <c r="N527" s="22"/>
      <c r="O527" s="22"/>
      <c r="P527" s="22"/>
      <c r="Q527" s="22"/>
      <c r="R527" s="22"/>
      <c r="S527" s="22"/>
      <c r="T527" s="22"/>
      <c r="U527" s="22"/>
      <c r="V527" s="22"/>
      <c r="W527" s="22"/>
      <c r="X527" s="22"/>
      <c r="Y527" s="22"/>
      <c r="Z527" s="22"/>
      <c r="AA527" s="22"/>
      <c r="AB527" s="22"/>
    </row>
    <row r="528" spans="1:28" ht="14.25">
      <c r="A528" s="45"/>
      <c r="B528" s="46"/>
      <c r="C528" s="46"/>
      <c r="D528" s="46"/>
      <c r="E528" s="55"/>
      <c r="F528" s="22"/>
      <c r="G528" s="22"/>
      <c r="H528" s="22"/>
      <c r="I528" s="22"/>
      <c r="J528" s="37"/>
      <c r="K528" s="22"/>
      <c r="L528" s="22"/>
      <c r="M528" s="22"/>
      <c r="N528" s="22"/>
      <c r="O528" s="22"/>
      <c r="P528" s="22"/>
      <c r="Q528" s="22"/>
      <c r="R528" s="22"/>
      <c r="S528" s="22"/>
      <c r="T528" s="22"/>
      <c r="U528" s="22"/>
      <c r="V528" s="22"/>
      <c r="W528" s="22"/>
      <c r="X528" s="22"/>
      <c r="Y528" s="22"/>
      <c r="Z528" s="22"/>
      <c r="AA528" s="22"/>
      <c r="AB528" s="22"/>
    </row>
    <row r="529" spans="1:28" ht="14.25">
      <c r="A529" s="45"/>
      <c r="B529" s="46"/>
      <c r="C529" s="46"/>
      <c r="D529" s="46"/>
      <c r="E529" s="55"/>
      <c r="F529" s="22"/>
      <c r="G529" s="22"/>
      <c r="H529" s="22"/>
      <c r="I529" s="22"/>
      <c r="J529" s="37"/>
      <c r="K529" s="22"/>
      <c r="L529" s="22"/>
      <c r="M529" s="22"/>
      <c r="N529" s="22"/>
      <c r="O529" s="22"/>
      <c r="P529" s="22"/>
      <c r="Q529" s="22"/>
      <c r="R529" s="22"/>
      <c r="S529" s="22"/>
      <c r="T529" s="22"/>
      <c r="U529" s="22"/>
      <c r="V529" s="22"/>
      <c r="W529" s="22"/>
      <c r="X529" s="22"/>
      <c r="Y529" s="22"/>
      <c r="Z529" s="22"/>
      <c r="AA529" s="22"/>
      <c r="AB529" s="22"/>
    </row>
    <row r="530" spans="1:28" ht="14.25">
      <c r="A530" s="45"/>
      <c r="B530" s="46"/>
      <c r="C530" s="46"/>
      <c r="D530" s="46"/>
      <c r="E530" s="55"/>
      <c r="F530" s="22"/>
      <c r="G530" s="22"/>
      <c r="H530" s="22"/>
      <c r="I530" s="22"/>
      <c r="J530" s="37"/>
      <c r="K530" s="22"/>
      <c r="L530" s="22"/>
      <c r="M530" s="22"/>
      <c r="N530" s="22"/>
      <c r="O530" s="22"/>
      <c r="P530" s="22"/>
      <c r="Q530" s="22"/>
      <c r="R530" s="22"/>
      <c r="S530" s="22"/>
      <c r="T530" s="22"/>
      <c r="U530" s="22"/>
      <c r="V530" s="22"/>
      <c r="W530" s="22"/>
      <c r="X530" s="22"/>
      <c r="Y530" s="22"/>
      <c r="Z530" s="22"/>
      <c r="AA530" s="22"/>
      <c r="AB530" s="22"/>
    </row>
    <row r="531" spans="1:28" ht="14.25">
      <c r="A531" s="45"/>
      <c r="B531" s="46"/>
      <c r="C531" s="46"/>
      <c r="D531" s="46"/>
      <c r="E531" s="55"/>
      <c r="F531" s="22"/>
      <c r="G531" s="22"/>
      <c r="H531" s="22"/>
      <c r="I531" s="22"/>
      <c r="J531" s="37"/>
      <c r="K531" s="22"/>
      <c r="L531" s="22"/>
      <c r="M531" s="22"/>
      <c r="N531" s="22"/>
      <c r="O531" s="22"/>
      <c r="P531" s="22"/>
      <c r="Q531" s="22"/>
      <c r="R531" s="22"/>
      <c r="S531" s="22"/>
      <c r="T531" s="22"/>
      <c r="U531" s="22"/>
      <c r="V531" s="22"/>
      <c r="W531" s="22"/>
      <c r="X531" s="22"/>
      <c r="Y531" s="22"/>
      <c r="Z531" s="22"/>
      <c r="AA531" s="22"/>
      <c r="AB531" s="22"/>
    </row>
    <row r="532" spans="1:28" ht="14.25">
      <c r="A532" s="45"/>
      <c r="B532" s="46"/>
      <c r="C532" s="46"/>
      <c r="D532" s="46"/>
      <c r="E532" s="55"/>
      <c r="F532" s="22"/>
      <c r="G532" s="22"/>
      <c r="H532" s="22"/>
      <c r="I532" s="22"/>
      <c r="J532" s="37"/>
      <c r="K532" s="22"/>
      <c r="L532" s="22"/>
      <c r="M532" s="22"/>
      <c r="N532" s="22"/>
      <c r="O532" s="22"/>
      <c r="P532" s="22"/>
      <c r="Q532" s="22"/>
      <c r="R532" s="22"/>
      <c r="S532" s="22"/>
      <c r="T532" s="22"/>
      <c r="U532" s="22"/>
      <c r="V532" s="22"/>
      <c r="W532" s="22"/>
      <c r="X532" s="22"/>
      <c r="Y532" s="22"/>
      <c r="Z532" s="22"/>
      <c r="AA532" s="22"/>
      <c r="AB532" s="22"/>
    </row>
    <row r="533" spans="1:28" ht="14.25">
      <c r="A533" s="45"/>
      <c r="B533" s="46"/>
      <c r="C533" s="46"/>
      <c r="D533" s="46"/>
      <c r="E533" s="55"/>
      <c r="F533" s="22"/>
      <c r="G533" s="22"/>
      <c r="H533" s="22"/>
      <c r="I533" s="22"/>
      <c r="J533" s="37"/>
      <c r="K533" s="22"/>
      <c r="L533" s="22"/>
      <c r="M533" s="22"/>
      <c r="N533" s="22"/>
      <c r="O533" s="22"/>
      <c r="P533" s="22"/>
      <c r="Q533" s="22"/>
      <c r="R533" s="22"/>
      <c r="S533" s="22"/>
      <c r="T533" s="22"/>
      <c r="U533" s="22"/>
      <c r="V533" s="22"/>
      <c r="W533" s="22"/>
      <c r="X533" s="22"/>
      <c r="Y533" s="22"/>
      <c r="Z533" s="22"/>
      <c r="AA533" s="22"/>
      <c r="AB533" s="22"/>
    </row>
    <row r="534" spans="1:28" ht="14.25">
      <c r="A534" s="45"/>
      <c r="B534" s="46"/>
      <c r="C534" s="46"/>
      <c r="D534" s="46"/>
      <c r="E534" s="55"/>
      <c r="F534" s="22"/>
      <c r="G534" s="22"/>
      <c r="H534" s="22"/>
      <c r="I534" s="22"/>
      <c r="J534" s="37"/>
      <c r="K534" s="22"/>
      <c r="L534" s="22"/>
      <c r="M534" s="22"/>
      <c r="N534" s="22"/>
      <c r="O534" s="22"/>
      <c r="P534" s="22"/>
      <c r="Q534" s="22"/>
      <c r="R534" s="22"/>
      <c r="S534" s="22"/>
      <c r="T534" s="22"/>
      <c r="U534" s="22"/>
      <c r="V534" s="22"/>
      <c r="W534" s="22"/>
      <c r="X534" s="22"/>
      <c r="Y534" s="22"/>
      <c r="Z534" s="22"/>
      <c r="AA534" s="22"/>
      <c r="AB534" s="22"/>
    </row>
    <row r="535" spans="1:28" ht="14.25">
      <c r="A535" s="45"/>
      <c r="B535" s="46"/>
      <c r="C535" s="46"/>
      <c r="D535" s="46"/>
      <c r="E535" s="55"/>
      <c r="F535" s="22"/>
      <c r="G535" s="22"/>
      <c r="H535" s="22"/>
      <c r="I535" s="22"/>
      <c r="J535" s="37"/>
      <c r="K535" s="22"/>
      <c r="L535" s="22"/>
      <c r="M535" s="22"/>
      <c r="N535" s="22"/>
      <c r="O535" s="22"/>
      <c r="P535" s="22"/>
      <c r="Q535" s="22"/>
      <c r="R535" s="22"/>
      <c r="S535" s="22"/>
      <c r="T535" s="22"/>
      <c r="U535" s="22"/>
      <c r="V535" s="22"/>
      <c r="W535" s="22"/>
      <c r="X535" s="22"/>
      <c r="Y535" s="22"/>
      <c r="Z535" s="22"/>
      <c r="AA535" s="22"/>
      <c r="AB535" s="22"/>
    </row>
    <row r="536" spans="1:28" ht="14.25">
      <c r="A536" s="45"/>
      <c r="B536" s="46"/>
      <c r="C536" s="46"/>
      <c r="D536" s="46"/>
      <c r="E536" s="55"/>
      <c r="F536" s="22"/>
      <c r="G536" s="22"/>
      <c r="H536" s="22"/>
      <c r="I536" s="22"/>
      <c r="J536" s="37"/>
      <c r="K536" s="22"/>
      <c r="L536" s="22"/>
      <c r="M536" s="22"/>
      <c r="N536" s="22"/>
      <c r="O536" s="22"/>
      <c r="P536" s="22"/>
      <c r="Q536" s="22"/>
      <c r="R536" s="22"/>
      <c r="S536" s="22"/>
      <c r="T536" s="22"/>
      <c r="U536" s="22"/>
      <c r="V536" s="22"/>
      <c r="W536" s="22"/>
      <c r="X536" s="22"/>
      <c r="Y536" s="22"/>
      <c r="Z536" s="22"/>
      <c r="AA536" s="22"/>
      <c r="AB536" s="22"/>
    </row>
    <row r="537" spans="1:28" ht="14.25">
      <c r="A537" s="45"/>
      <c r="B537" s="46"/>
      <c r="C537" s="46"/>
      <c r="D537" s="46"/>
      <c r="E537" s="55"/>
      <c r="F537" s="22"/>
      <c r="G537" s="22"/>
      <c r="H537" s="22"/>
      <c r="I537" s="22"/>
      <c r="J537" s="37"/>
      <c r="K537" s="22"/>
      <c r="L537" s="22"/>
      <c r="M537" s="22"/>
      <c r="N537" s="22"/>
      <c r="O537" s="22"/>
      <c r="P537" s="22"/>
      <c r="Q537" s="22"/>
      <c r="R537" s="22"/>
      <c r="S537" s="22"/>
      <c r="T537" s="22"/>
      <c r="U537" s="22"/>
      <c r="V537" s="22"/>
      <c r="W537" s="22"/>
      <c r="X537" s="22"/>
      <c r="Y537" s="22"/>
      <c r="Z537" s="22"/>
      <c r="AA537" s="22"/>
      <c r="AB537" s="22"/>
    </row>
    <row r="538" spans="1:28" ht="14.25">
      <c r="A538" s="45"/>
      <c r="B538" s="46"/>
      <c r="C538" s="46"/>
      <c r="D538" s="46"/>
      <c r="E538" s="55"/>
      <c r="F538" s="22"/>
      <c r="G538" s="22"/>
      <c r="H538" s="22"/>
      <c r="I538" s="22"/>
      <c r="J538" s="37"/>
      <c r="K538" s="22"/>
      <c r="L538" s="22"/>
      <c r="M538" s="22"/>
      <c r="N538" s="22"/>
      <c r="O538" s="22"/>
      <c r="P538" s="22"/>
      <c r="Q538" s="22"/>
      <c r="R538" s="22"/>
      <c r="S538" s="22"/>
      <c r="T538" s="22"/>
      <c r="U538" s="22"/>
      <c r="V538" s="22"/>
      <c r="W538" s="22"/>
      <c r="X538" s="22"/>
      <c r="Y538" s="22"/>
      <c r="Z538" s="22"/>
      <c r="AA538" s="22"/>
      <c r="AB538" s="22"/>
    </row>
    <row r="539" spans="1:28" ht="14.25">
      <c r="A539" s="45"/>
      <c r="B539" s="46"/>
      <c r="C539" s="46"/>
      <c r="D539" s="46"/>
      <c r="E539" s="55"/>
      <c r="F539" s="22"/>
      <c r="G539" s="22"/>
      <c r="H539" s="22"/>
      <c r="I539" s="22"/>
      <c r="J539" s="37"/>
      <c r="K539" s="22"/>
      <c r="L539" s="22"/>
      <c r="M539" s="22"/>
      <c r="N539" s="22"/>
      <c r="O539" s="22"/>
      <c r="P539" s="22"/>
      <c r="Q539" s="22"/>
      <c r="R539" s="22"/>
      <c r="S539" s="22"/>
      <c r="T539" s="22"/>
      <c r="U539" s="22"/>
      <c r="V539" s="22"/>
      <c r="W539" s="22"/>
      <c r="X539" s="22"/>
      <c r="Y539" s="22"/>
      <c r="Z539" s="22"/>
      <c r="AA539" s="22"/>
      <c r="AB539" s="22"/>
    </row>
    <row r="540" spans="1:28" ht="14.25">
      <c r="A540" s="45"/>
      <c r="B540" s="46"/>
      <c r="C540" s="46"/>
      <c r="D540" s="46"/>
      <c r="E540" s="55"/>
      <c r="F540" s="22"/>
      <c r="G540" s="22"/>
      <c r="H540" s="22"/>
      <c r="I540" s="22"/>
      <c r="J540" s="37"/>
      <c r="K540" s="22"/>
      <c r="L540" s="22"/>
      <c r="M540" s="22"/>
      <c r="N540" s="22"/>
      <c r="O540" s="22"/>
      <c r="P540" s="22"/>
      <c r="Q540" s="22"/>
      <c r="R540" s="22"/>
      <c r="S540" s="22"/>
      <c r="T540" s="22"/>
      <c r="U540" s="22"/>
      <c r="V540" s="22"/>
      <c r="W540" s="22"/>
      <c r="X540" s="22"/>
      <c r="Y540" s="22"/>
      <c r="Z540" s="22"/>
      <c r="AA540" s="22"/>
      <c r="AB540" s="22"/>
    </row>
    <row r="541" spans="1:28" ht="14.25">
      <c r="A541" s="45"/>
      <c r="B541" s="46"/>
      <c r="C541" s="46"/>
      <c r="D541" s="46"/>
      <c r="E541" s="55"/>
      <c r="F541" s="22"/>
      <c r="G541" s="22"/>
      <c r="H541" s="22"/>
      <c r="I541" s="22"/>
      <c r="J541" s="37"/>
      <c r="K541" s="22"/>
      <c r="L541" s="22"/>
      <c r="M541" s="22"/>
      <c r="N541" s="22"/>
      <c r="O541" s="22"/>
      <c r="P541" s="22"/>
      <c r="Q541" s="22"/>
      <c r="R541" s="22"/>
      <c r="S541" s="22"/>
      <c r="T541" s="22"/>
      <c r="U541" s="22"/>
      <c r="V541" s="22"/>
      <c r="W541" s="22"/>
      <c r="X541" s="22"/>
      <c r="Y541" s="22"/>
      <c r="Z541" s="22"/>
      <c r="AA541" s="22"/>
      <c r="AB541" s="22"/>
    </row>
    <row r="542" spans="1:28" ht="14.25">
      <c r="A542" s="45"/>
      <c r="B542" s="46"/>
      <c r="C542" s="46"/>
      <c r="D542" s="46"/>
      <c r="E542" s="55"/>
      <c r="F542" s="22"/>
      <c r="G542" s="22"/>
      <c r="H542" s="22"/>
      <c r="I542" s="22"/>
      <c r="J542" s="37"/>
      <c r="K542" s="22"/>
      <c r="L542" s="22"/>
      <c r="M542" s="22"/>
      <c r="N542" s="22"/>
      <c r="O542" s="22"/>
      <c r="P542" s="22"/>
      <c r="Q542" s="22"/>
      <c r="R542" s="22"/>
      <c r="S542" s="22"/>
      <c r="T542" s="22"/>
      <c r="U542" s="22"/>
      <c r="V542" s="22"/>
      <c r="W542" s="22"/>
      <c r="X542" s="22"/>
      <c r="Y542" s="22"/>
      <c r="Z542" s="22"/>
      <c r="AA542" s="22"/>
      <c r="AB542" s="22"/>
    </row>
    <row r="543" spans="1:28" ht="14.25">
      <c r="A543" s="45"/>
      <c r="B543" s="46"/>
      <c r="C543" s="46"/>
      <c r="D543" s="46"/>
      <c r="E543" s="55"/>
      <c r="F543" s="22"/>
      <c r="G543" s="22"/>
      <c r="H543" s="22"/>
      <c r="I543" s="22"/>
      <c r="J543" s="37"/>
      <c r="K543" s="22"/>
      <c r="L543" s="22"/>
      <c r="M543" s="22"/>
      <c r="N543" s="22"/>
      <c r="O543" s="22"/>
      <c r="P543" s="22"/>
      <c r="Q543" s="22"/>
      <c r="R543" s="22"/>
      <c r="S543" s="22"/>
      <c r="T543" s="22"/>
      <c r="U543" s="22"/>
      <c r="V543" s="22"/>
      <c r="W543" s="22"/>
      <c r="X543" s="22"/>
      <c r="Y543" s="22"/>
      <c r="Z543" s="22"/>
      <c r="AA543" s="22"/>
      <c r="AB543" s="22"/>
    </row>
    <row r="544" spans="1:28" ht="14.25">
      <c r="A544" s="45"/>
      <c r="B544" s="46"/>
      <c r="C544" s="46"/>
      <c r="D544" s="46"/>
      <c r="E544" s="55"/>
      <c r="F544" s="22"/>
      <c r="G544" s="22"/>
      <c r="H544" s="22"/>
      <c r="I544" s="22"/>
      <c r="J544" s="37"/>
      <c r="K544" s="22"/>
      <c r="L544" s="22"/>
      <c r="M544" s="22"/>
      <c r="N544" s="22"/>
      <c r="O544" s="22"/>
      <c r="P544" s="22"/>
      <c r="Q544" s="22"/>
      <c r="R544" s="22"/>
      <c r="S544" s="22"/>
      <c r="T544" s="22"/>
      <c r="U544" s="22"/>
      <c r="V544" s="22"/>
      <c r="W544" s="22"/>
      <c r="X544" s="22"/>
      <c r="Y544" s="22"/>
      <c r="Z544" s="22"/>
      <c r="AA544" s="22"/>
      <c r="AB544" s="22"/>
    </row>
    <row r="545" spans="1:28" ht="14.25">
      <c r="A545" s="45"/>
      <c r="B545" s="46"/>
      <c r="C545" s="46"/>
      <c r="D545" s="46"/>
      <c r="E545" s="55"/>
      <c r="F545" s="22"/>
      <c r="G545" s="22"/>
      <c r="H545" s="22"/>
      <c r="I545" s="22"/>
      <c r="J545" s="37"/>
      <c r="K545" s="22"/>
      <c r="L545" s="22"/>
      <c r="M545" s="22"/>
      <c r="N545" s="22"/>
      <c r="O545" s="22"/>
      <c r="P545" s="22"/>
      <c r="Q545" s="22"/>
      <c r="R545" s="22"/>
      <c r="S545" s="22"/>
      <c r="T545" s="22"/>
      <c r="U545" s="22"/>
      <c r="V545" s="22"/>
      <c r="W545" s="22"/>
      <c r="X545" s="22"/>
      <c r="Y545" s="22"/>
      <c r="Z545" s="22"/>
      <c r="AA545" s="22"/>
      <c r="AB545" s="22"/>
    </row>
    <row r="546" spans="1:28" ht="14.25">
      <c r="A546" s="45"/>
      <c r="B546" s="46"/>
      <c r="C546" s="46"/>
      <c r="D546" s="46"/>
      <c r="E546" s="55"/>
      <c r="F546" s="22"/>
      <c r="G546" s="22"/>
      <c r="H546" s="22"/>
      <c r="I546" s="22"/>
      <c r="J546" s="37"/>
      <c r="K546" s="22"/>
      <c r="L546" s="22"/>
      <c r="M546" s="22"/>
      <c r="N546" s="22"/>
      <c r="O546" s="22"/>
      <c r="P546" s="22"/>
      <c r="Q546" s="22"/>
      <c r="R546" s="22"/>
      <c r="S546" s="22"/>
      <c r="T546" s="22"/>
      <c r="U546" s="22"/>
      <c r="V546" s="22"/>
      <c r="W546" s="22"/>
      <c r="X546" s="22"/>
      <c r="Y546" s="22"/>
      <c r="Z546" s="22"/>
      <c r="AA546" s="22"/>
      <c r="AB546" s="22"/>
    </row>
    <row r="547" spans="1:28" ht="14.25">
      <c r="A547" s="45"/>
      <c r="B547" s="46"/>
      <c r="C547" s="46"/>
      <c r="D547" s="46"/>
      <c r="E547" s="55"/>
      <c r="F547" s="22"/>
      <c r="G547" s="22"/>
      <c r="H547" s="22"/>
      <c r="I547" s="22"/>
      <c r="J547" s="37"/>
      <c r="K547" s="22"/>
      <c r="L547" s="22"/>
      <c r="M547" s="22"/>
      <c r="N547" s="22"/>
      <c r="O547" s="22"/>
      <c r="P547" s="22"/>
      <c r="Q547" s="22"/>
      <c r="R547" s="22"/>
      <c r="S547" s="22"/>
      <c r="T547" s="22"/>
      <c r="U547" s="22"/>
      <c r="V547" s="22"/>
      <c r="W547" s="22"/>
      <c r="X547" s="22"/>
      <c r="Y547" s="22"/>
      <c r="Z547" s="22"/>
      <c r="AA547" s="22"/>
      <c r="AB547" s="22"/>
    </row>
    <row r="548" spans="1:28" ht="14.25">
      <c r="A548" s="45"/>
      <c r="B548" s="46"/>
      <c r="C548" s="46"/>
      <c r="D548" s="46"/>
      <c r="E548" s="55"/>
      <c r="F548" s="22"/>
      <c r="G548" s="22"/>
      <c r="H548" s="22"/>
      <c r="I548" s="22"/>
      <c r="J548" s="37"/>
      <c r="K548" s="22"/>
      <c r="L548" s="22"/>
      <c r="M548" s="22"/>
      <c r="N548" s="22"/>
      <c r="O548" s="22"/>
      <c r="P548" s="22"/>
      <c r="Q548" s="22"/>
      <c r="R548" s="22"/>
      <c r="S548" s="22"/>
      <c r="T548" s="22"/>
      <c r="U548" s="22"/>
      <c r="V548" s="22"/>
      <c r="W548" s="22"/>
      <c r="X548" s="22"/>
      <c r="Y548" s="22"/>
      <c r="Z548" s="22"/>
      <c r="AA548" s="22"/>
      <c r="AB548" s="22"/>
    </row>
    <row r="549" spans="1:28" ht="14.25">
      <c r="A549" s="45"/>
      <c r="B549" s="46"/>
      <c r="C549" s="46"/>
      <c r="D549" s="46"/>
      <c r="E549" s="55"/>
      <c r="F549" s="22"/>
      <c r="G549" s="22"/>
      <c r="H549" s="22"/>
      <c r="I549" s="22"/>
      <c r="J549" s="37"/>
      <c r="K549" s="22"/>
      <c r="L549" s="22"/>
      <c r="M549" s="22"/>
      <c r="N549" s="22"/>
      <c r="O549" s="22"/>
      <c r="P549" s="22"/>
      <c r="Q549" s="22"/>
      <c r="R549" s="22"/>
      <c r="S549" s="22"/>
      <c r="T549" s="22"/>
      <c r="U549" s="22"/>
      <c r="V549" s="22"/>
      <c r="W549" s="22"/>
      <c r="X549" s="22"/>
      <c r="Y549" s="22"/>
      <c r="Z549" s="22"/>
      <c r="AA549" s="22"/>
      <c r="AB549" s="22"/>
    </row>
    <row r="550" spans="1:28" ht="14.25">
      <c r="A550" s="45"/>
      <c r="B550" s="46"/>
      <c r="C550" s="46"/>
      <c r="D550" s="46"/>
      <c r="E550" s="55"/>
      <c r="F550" s="22"/>
      <c r="G550" s="22"/>
      <c r="H550" s="22"/>
      <c r="I550" s="22"/>
      <c r="J550" s="37"/>
      <c r="K550" s="22"/>
      <c r="L550" s="22"/>
      <c r="M550" s="22"/>
      <c r="N550" s="22"/>
      <c r="O550" s="22"/>
      <c r="P550" s="22"/>
      <c r="Q550" s="22"/>
      <c r="R550" s="22"/>
      <c r="S550" s="22"/>
      <c r="T550" s="22"/>
      <c r="U550" s="22"/>
      <c r="V550" s="22"/>
      <c r="W550" s="22"/>
      <c r="X550" s="22"/>
      <c r="Y550" s="22"/>
      <c r="Z550" s="22"/>
      <c r="AA550" s="22"/>
      <c r="AB550" s="22"/>
    </row>
    <row r="551" spans="1:28" ht="14.25">
      <c r="A551" s="45"/>
      <c r="B551" s="46"/>
      <c r="C551" s="46"/>
      <c r="D551" s="46"/>
      <c r="E551" s="55"/>
      <c r="F551" s="22"/>
      <c r="G551" s="22"/>
      <c r="H551" s="22"/>
      <c r="I551" s="22"/>
      <c r="J551" s="37"/>
      <c r="K551" s="22"/>
      <c r="L551" s="22"/>
      <c r="M551" s="22"/>
      <c r="N551" s="22"/>
      <c r="O551" s="22"/>
      <c r="P551" s="22"/>
      <c r="Q551" s="22"/>
      <c r="R551" s="22"/>
      <c r="S551" s="22"/>
      <c r="T551" s="22"/>
      <c r="U551" s="22"/>
      <c r="V551" s="22"/>
      <c r="W551" s="22"/>
      <c r="X551" s="22"/>
      <c r="Y551" s="22"/>
      <c r="Z551" s="22"/>
      <c r="AA551" s="22"/>
      <c r="AB551" s="22"/>
    </row>
    <row r="552" spans="1:28" ht="14.25">
      <c r="A552" s="45"/>
      <c r="B552" s="46"/>
      <c r="C552" s="46"/>
      <c r="D552" s="46"/>
      <c r="E552" s="55"/>
      <c r="F552" s="22"/>
      <c r="G552" s="22"/>
      <c r="H552" s="22"/>
      <c r="I552" s="22"/>
      <c r="J552" s="37"/>
      <c r="K552" s="22"/>
      <c r="L552" s="22"/>
      <c r="M552" s="22"/>
      <c r="N552" s="22"/>
      <c r="O552" s="22"/>
      <c r="P552" s="22"/>
      <c r="Q552" s="22"/>
      <c r="R552" s="22"/>
      <c r="S552" s="22"/>
      <c r="T552" s="22"/>
      <c r="U552" s="22"/>
      <c r="V552" s="22"/>
      <c r="W552" s="22"/>
      <c r="X552" s="22"/>
      <c r="Y552" s="22"/>
      <c r="Z552" s="22"/>
      <c r="AA552" s="22"/>
      <c r="AB552" s="22"/>
    </row>
    <row r="553" spans="1:28" ht="14.25">
      <c r="A553" s="45"/>
      <c r="B553" s="46"/>
      <c r="C553" s="46"/>
      <c r="D553" s="46"/>
      <c r="E553" s="55"/>
      <c r="F553" s="22"/>
      <c r="G553" s="22"/>
      <c r="H553" s="22"/>
      <c r="I553" s="22"/>
      <c r="J553" s="37"/>
      <c r="K553" s="22"/>
      <c r="L553" s="22"/>
      <c r="M553" s="22"/>
      <c r="N553" s="22"/>
      <c r="O553" s="22"/>
      <c r="P553" s="22"/>
      <c r="Q553" s="22"/>
      <c r="R553" s="22"/>
      <c r="S553" s="22"/>
      <c r="T553" s="22"/>
      <c r="U553" s="22"/>
      <c r="V553" s="22"/>
      <c r="W553" s="22"/>
      <c r="X553" s="22"/>
      <c r="Y553" s="22"/>
      <c r="Z553" s="22"/>
      <c r="AA553" s="22"/>
      <c r="AB553" s="22"/>
    </row>
    <row r="554" spans="1:28" ht="14.25">
      <c r="A554" s="45"/>
      <c r="B554" s="46"/>
      <c r="C554" s="46"/>
      <c r="D554" s="46"/>
      <c r="E554" s="55"/>
      <c r="F554" s="22"/>
      <c r="G554" s="22"/>
      <c r="H554" s="22"/>
      <c r="I554" s="22"/>
      <c r="J554" s="37"/>
      <c r="K554" s="22"/>
      <c r="L554" s="22"/>
      <c r="M554" s="22"/>
      <c r="N554" s="22"/>
      <c r="O554" s="22"/>
      <c r="P554" s="22"/>
      <c r="Q554" s="22"/>
      <c r="R554" s="22"/>
      <c r="S554" s="22"/>
      <c r="T554" s="22"/>
      <c r="U554" s="22"/>
      <c r="V554" s="22"/>
      <c r="W554" s="22"/>
      <c r="X554" s="22"/>
      <c r="Y554" s="22"/>
      <c r="Z554" s="22"/>
      <c r="AA554" s="22"/>
      <c r="AB554" s="22"/>
    </row>
    <row r="555" spans="1:28" ht="14.25">
      <c r="A555" s="45"/>
      <c r="B555" s="46"/>
      <c r="C555" s="46"/>
      <c r="D555" s="46"/>
      <c r="E555" s="55"/>
      <c r="F555" s="22"/>
      <c r="G555" s="22"/>
      <c r="H555" s="22"/>
      <c r="I555" s="22"/>
      <c r="J555" s="37"/>
      <c r="K555" s="22"/>
      <c r="L555" s="22"/>
      <c r="M555" s="22"/>
      <c r="N555" s="22"/>
      <c r="O555" s="22"/>
      <c r="P555" s="22"/>
      <c r="Q555" s="22"/>
      <c r="R555" s="22"/>
      <c r="S555" s="22"/>
      <c r="T555" s="22"/>
      <c r="U555" s="22"/>
      <c r="V555" s="22"/>
      <c r="W555" s="22"/>
      <c r="X555" s="22"/>
      <c r="Y555" s="22"/>
      <c r="Z555" s="22"/>
      <c r="AA555" s="22"/>
      <c r="AB555" s="22"/>
    </row>
    <row r="556" spans="1:28" ht="14.25">
      <c r="A556" s="45"/>
      <c r="B556" s="46"/>
      <c r="C556" s="46"/>
      <c r="D556" s="46"/>
      <c r="E556" s="55"/>
      <c r="F556" s="22"/>
      <c r="G556" s="22"/>
      <c r="H556" s="22"/>
      <c r="I556" s="22"/>
      <c r="J556" s="37"/>
      <c r="K556" s="22"/>
      <c r="L556" s="22"/>
      <c r="M556" s="22"/>
      <c r="N556" s="22"/>
      <c r="O556" s="22"/>
      <c r="P556" s="22"/>
      <c r="Q556" s="22"/>
      <c r="R556" s="22"/>
      <c r="S556" s="22"/>
      <c r="T556" s="22"/>
      <c r="U556" s="22"/>
      <c r="V556" s="22"/>
      <c r="W556" s="22"/>
      <c r="X556" s="22"/>
      <c r="Y556" s="22"/>
      <c r="Z556" s="22"/>
      <c r="AA556" s="22"/>
      <c r="AB556" s="22"/>
    </row>
    <row r="557" spans="1:28" ht="14.25">
      <c r="A557" s="45"/>
      <c r="B557" s="46"/>
      <c r="C557" s="46"/>
      <c r="D557" s="46"/>
      <c r="E557" s="55"/>
      <c r="F557" s="22"/>
      <c r="G557" s="22"/>
      <c r="H557" s="22"/>
      <c r="I557" s="22"/>
      <c r="J557" s="37"/>
      <c r="K557" s="22"/>
      <c r="L557" s="22"/>
      <c r="M557" s="22"/>
      <c r="N557" s="22"/>
      <c r="O557" s="22"/>
      <c r="P557" s="22"/>
      <c r="Q557" s="22"/>
      <c r="R557" s="22"/>
      <c r="S557" s="22"/>
      <c r="T557" s="22"/>
      <c r="U557" s="22"/>
      <c r="V557" s="22"/>
      <c r="W557" s="22"/>
      <c r="X557" s="22"/>
      <c r="Y557" s="22"/>
      <c r="Z557" s="22"/>
      <c r="AA557" s="22"/>
      <c r="AB557" s="22"/>
    </row>
    <row r="558" spans="1:28" ht="14.25">
      <c r="A558" s="45"/>
      <c r="B558" s="46"/>
      <c r="C558" s="46"/>
      <c r="D558" s="46"/>
      <c r="E558" s="55"/>
      <c r="F558" s="22"/>
      <c r="G558" s="22"/>
      <c r="H558" s="22"/>
      <c r="I558" s="22"/>
      <c r="J558" s="37"/>
      <c r="K558" s="22"/>
      <c r="L558" s="22"/>
      <c r="M558" s="22"/>
      <c r="N558" s="22"/>
      <c r="O558" s="22"/>
      <c r="P558" s="22"/>
      <c r="Q558" s="22"/>
      <c r="R558" s="22"/>
      <c r="S558" s="22"/>
      <c r="T558" s="22"/>
      <c r="U558" s="22"/>
      <c r="V558" s="22"/>
      <c r="W558" s="22"/>
      <c r="X558" s="22"/>
      <c r="Y558" s="22"/>
      <c r="Z558" s="22"/>
      <c r="AA558" s="22"/>
      <c r="AB558" s="22"/>
    </row>
    <row r="559" spans="1:28" ht="14.25">
      <c r="A559" s="45"/>
      <c r="B559" s="46"/>
      <c r="C559" s="46"/>
      <c r="D559" s="46"/>
      <c r="E559" s="55"/>
      <c r="F559" s="22"/>
      <c r="G559" s="22"/>
      <c r="H559" s="22"/>
      <c r="I559" s="22"/>
      <c r="J559" s="37"/>
      <c r="K559" s="22"/>
      <c r="L559" s="22"/>
      <c r="M559" s="22"/>
      <c r="N559" s="22"/>
      <c r="O559" s="22"/>
      <c r="P559" s="22"/>
      <c r="Q559" s="22"/>
      <c r="R559" s="22"/>
      <c r="S559" s="22"/>
      <c r="T559" s="22"/>
      <c r="U559" s="22"/>
      <c r="V559" s="22"/>
      <c r="W559" s="22"/>
      <c r="X559" s="22"/>
      <c r="Y559" s="22"/>
      <c r="Z559" s="22"/>
      <c r="AA559" s="22"/>
      <c r="AB559" s="22"/>
    </row>
    <row r="560" spans="1:28" ht="14.25">
      <c r="A560" s="45"/>
      <c r="B560" s="46"/>
      <c r="C560" s="46"/>
      <c r="D560" s="46"/>
      <c r="E560" s="55"/>
      <c r="F560" s="22"/>
      <c r="G560" s="22"/>
      <c r="H560" s="22"/>
      <c r="I560" s="22"/>
      <c r="J560" s="37"/>
      <c r="K560" s="22"/>
      <c r="L560" s="22"/>
      <c r="M560" s="22"/>
      <c r="N560" s="22"/>
      <c r="O560" s="22"/>
      <c r="P560" s="22"/>
      <c r="Q560" s="22"/>
      <c r="R560" s="22"/>
      <c r="S560" s="22"/>
      <c r="T560" s="22"/>
      <c r="U560" s="22"/>
      <c r="V560" s="22"/>
      <c r="W560" s="22"/>
      <c r="X560" s="22"/>
      <c r="Y560" s="22"/>
      <c r="Z560" s="22"/>
      <c r="AA560" s="22"/>
      <c r="AB560" s="22"/>
    </row>
    <row r="561" spans="1:28" ht="14.25">
      <c r="A561" s="45"/>
      <c r="B561" s="46"/>
      <c r="C561" s="46"/>
      <c r="D561" s="46"/>
      <c r="E561" s="55"/>
      <c r="F561" s="22"/>
      <c r="G561" s="22"/>
      <c r="H561" s="22"/>
      <c r="I561" s="22"/>
      <c r="J561" s="37"/>
      <c r="K561" s="22"/>
      <c r="L561" s="22"/>
      <c r="M561" s="22"/>
      <c r="N561" s="22"/>
      <c r="O561" s="22"/>
      <c r="P561" s="22"/>
      <c r="Q561" s="22"/>
      <c r="R561" s="22"/>
      <c r="S561" s="22"/>
      <c r="T561" s="22"/>
      <c r="U561" s="22"/>
      <c r="V561" s="22"/>
      <c r="W561" s="22"/>
      <c r="X561" s="22"/>
      <c r="Y561" s="22"/>
      <c r="Z561" s="22"/>
      <c r="AA561" s="22"/>
      <c r="AB561" s="22"/>
    </row>
    <row r="562" spans="1:28" ht="14.25">
      <c r="A562" s="45"/>
      <c r="B562" s="46"/>
      <c r="C562" s="46"/>
      <c r="D562" s="46"/>
      <c r="E562" s="55"/>
      <c r="F562" s="22"/>
      <c r="G562" s="22"/>
      <c r="H562" s="22"/>
      <c r="I562" s="22"/>
      <c r="J562" s="37"/>
      <c r="K562" s="22"/>
      <c r="L562" s="22"/>
      <c r="M562" s="22"/>
      <c r="N562" s="22"/>
      <c r="O562" s="22"/>
      <c r="P562" s="22"/>
      <c r="Q562" s="22"/>
      <c r="R562" s="22"/>
      <c r="S562" s="22"/>
      <c r="T562" s="22"/>
      <c r="U562" s="22"/>
      <c r="V562" s="22"/>
      <c r="W562" s="22"/>
      <c r="X562" s="22"/>
      <c r="Y562" s="22"/>
      <c r="Z562" s="22"/>
      <c r="AA562" s="22"/>
      <c r="AB562" s="22"/>
    </row>
    <row r="563" spans="1:28" ht="14.25">
      <c r="A563" s="45"/>
      <c r="B563" s="46"/>
      <c r="C563" s="46"/>
      <c r="D563" s="46"/>
      <c r="E563" s="55"/>
      <c r="F563" s="22"/>
      <c r="G563" s="22"/>
      <c r="H563" s="22"/>
      <c r="I563" s="22"/>
      <c r="J563" s="37"/>
      <c r="K563" s="22"/>
      <c r="L563" s="22"/>
      <c r="M563" s="22"/>
      <c r="N563" s="22"/>
      <c r="O563" s="22"/>
      <c r="P563" s="22"/>
      <c r="Q563" s="22"/>
      <c r="R563" s="22"/>
      <c r="S563" s="22"/>
      <c r="T563" s="22"/>
      <c r="U563" s="22"/>
      <c r="V563" s="22"/>
      <c r="W563" s="22"/>
      <c r="X563" s="22"/>
      <c r="Y563" s="22"/>
      <c r="Z563" s="22"/>
      <c r="AA563" s="22"/>
      <c r="AB563" s="22"/>
    </row>
    <row r="564" spans="1:28" ht="14.25">
      <c r="A564" s="45"/>
      <c r="B564" s="46"/>
      <c r="C564" s="46"/>
      <c r="D564" s="46"/>
      <c r="E564" s="55"/>
      <c r="F564" s="22"/>
      <c r="G564" s="22"/>
      <c r="H564" s="22"/>
      <c r="I564" s="22"/>
      <c r="J564" s="37"/>
      <c r="K564" s="22"/>
      <c r="L564" s="22"/>
      <c r="M564" s="22"/>
      <c r="N564" s="22"/>
      <c r="O564" s="22"/>
      <c r="P564" s="22"/>
      <c r="Q564" s="22"/>
      <c r="R564" s="22"/>
      <c r="S564" s="22"/>
      <c r="T564" s="22"/>
      <c r="U564" s="22"/>
      <c r="V564" s="22"/>
      <c r="W564" s="22"/>
      <c r="X564" s="22"/>
      <c r="Y564" s="22"/>
      <c r="Z564" s="22"/>
      <c r="AA564" s="22"/>
      <c r="AB564" s="22"/>
    </row>
    <row r="565" spans="1:28" ht="14.25">
      <c r="A565" s="45"/>
      <c r="B565" s="46"/>
      <c r="C565" s="46"/>
      <c r="D565" s="46"/>
      <c r="E565" s="55"/>
      <c r="F565" s="22"/>
      <c r="G565" s="22"/>
      <c r="H565" s="22"/>
      <c r="I565" s="22"/>
      <c r="J565" s="37"/>
      <c r="K565" s="22"/>
      <c r="L565" s="22"/>
      <c r="M565" s="22"/>
      <c r="N565" s="22"/>
      <c r="O565" s="22"/>
      <c r="P565" s="22"/>
      <c r="Q565" s="22"/>
      <c r="R565" s="22"/>
      <c r="S565" s="22"/>
      <c r="T565" s="22"/>
      <c r="U565" s="22"/>
      <c r="V565" s="22"/>
      <c r="W565" s="22"/>
      <c r="X565" s="22"/>
      <c r="Y565" s="22"/>
      <c r="Z565" s="22"/>
      <c r="AA565" s="22"/>
      <c r="AB565" s="22"/>
    </row>
    <row r="566" spans="1:28" ht="14.25">
      <c r="A566" s="45"/>
      <c r="B566" s="46"/>
      <c r="C566" s="46"/>
      <c r="D566" s="46"/>
      <c r="E566" s="55"/>
      <c r="F566" s="22"/>
      <c r="G566" s="22"/>
      <c r="H566" s="22"/>
      <c r="I566" s="22"/>
      <c r="J566" s="37"/>
      <c r="K566" s="22"/>
      <c r="L566" s="22"/>
      <c r="M566" s="22"/>
      <c r="N566" s="22"/>
      <c r="O566" s="22"/>
      <c r="P566" s="22"/>
      <c r="Q566" s="22"/>
      <c r="R566" s="22"/>
      <c r="S566" s="22"/>
      <c r="T566" s="22"/>
      <c r="U566" s="22"/>
      <c r="V566" s="22"/>
      <c r="W566" s="22"/>
      <c r="X566" s="22"/>
      <c r="Y566" s="22"/>
      <c r="Z566" s="22"/>
      <c r="AA566" s="22"/>
      <c r="AB566" s="22"/>
    </row>
    <row r="567" spans="1:28" ht="14.25">
      <c r="A567" s="45"/>
      <c r="B567" s="46"/>
      <c r="C567" s="46"/>
      <c r="D567" s="46"/>
      <c r="E567" s="55"/>
      <c r="F567" s="22"/>
      <c r="G567" s="22"/>
      <c r="H567" s="22"/>
      <c r="I567" s="22"/>
      <c r="J567" s="37"/>
      <c r="K567" s="22"/>
      <c r="L567" s="22"/>
      <c r="M567" s="22"/>
      <c r="N567" s="22"/>
      <c r="O567" s="22"/>
      <c r="P567" s="22"/>
      <c r="Q567" s="22"/>
      <c r="R567" s="22"/>
      <c r="S567" s="22"/>
      <c r="T567" s="22"/>
      <c r="U567" s="22"/>
      <c r="V567" s="22"/>
      <c r="W567" s="22"/>
      <c r="X567" s="22"/>
      <c r="Y567" s="22"/>
      <c r="Z567" s="22"/>
      <c r="AA567" s="22"/>
      <c r="AB567" s="22"/>
    </row>
    <row r="568" spans="1:28" ht="14.25">
      <c r="A568" s="45"/>
      <c r="B568" s="46"/>
      <c r="C568" s="46"/>
      <c r="D568" s="46"/>
      <c r="E568" s="55"/>
      <c r="F568" s="22"/>
      <c r="G568" s="22"/>
      <c r="H568" s="22"/>
      <c r="I568" s="22"/>
      <c r="J568" s="37"/>
      <c r="K568" s="22"/>
      <c r="L568" s="22"/>
      <c r="M568" s="22"/>
      <c r="N568" s="22"/>
      <c r="O568" s="22"/>
      <c r="P568" s="22"/>
      <c r="Q568" s="22"/>
      <c r="R568" s="22"/>
      <c r="S568" s="22"/>
      <c r="T568" s="22"/>
      <c r="U568" s="22"/>
      <c r="V568" s="22"/>
      <c r="W568" s="22"/>
      <c r="X568" s="22"/>
      <c r="Y568" s="22"/>
      <c r="Z568" s="22"/>
      <c r="AA568" s="22"/>
      <c r="AB568" s="22"/>
    </row>
    <row r="569" spans="1:28" ht="14.25">
      <c r="A569" s="45"/>
      <c r="B569" s="46"/>
      <c r="C569" s="46"/>
      <c r="D569" s="46"/>
      <c r="E569" s="55"/>
      <c r="F569" s="22"/>
      <c r="G569" s="22"/>
      <c r="H569" s="22"/>
      <c r="I569" s="22"/>
      <c r="J569" s="37"/>
      <c r="K569" s="22"/>
      <c r="L569" s="22"/>
      <c r="M569" s="22"/>
      <c r="N569" s="22"/>
      <c r="O569" s="22"/>
      <c r="P569" s="22"/>
      <c r="Q569" s="22"/>
      <c r="R569" s="22"/>
      <c r="S569" s="22"/>
      <c r="T569" s="22"/>
      <c r="U569" s="22"/>
      <c r="V569" s="22"/>
      <c r="W569" s="22"/>
      <c r="X569" s="22"/>
      <c r="Y569" s="22"/>
      <c r="Z569" s="22"/>
      <c r="AA569" s="22"/>
      <c r="AB569" s="22"/>
    </row>
    <row r="570" spans="1:28" ht="14.25">
      <c r="A570" s="45"/>
      <c r="B570" s="46"/>
      <c r="C570" s="46"/>
      <c r="D570" s="46"/>
      <c r="E570" s="55"/>
      <c r="F570" s="22"/>
      <c r="G570" s="22"/>
      <c r="H570" s="22"/>
      <c r="I570" s="22"/>
      <c r="J570" s="37"/>
      <c r="K570" s="22"/>
      <c r="L570" s="22"/>
      <c r="M570" s="22"/>
      <c r="N570" s="22"/>
      <c r="O570" s="22"/>
      <c r="P570" s="22"/>
      <c r="Q570" s="22"/>
      <c r="R570" s="22"/>
      <c r="S570" s="22"/>
      <c r="T570" s="22"/>
      <c r="U570" s="22"/>
      <c r="V570" s="22"/>
      <c r="W570" s="22"/>
      <c r="X570" s="22"/>
      <c r="Y570" s="22"/>
      <c r="Z570" s="22"/>
      <c r="AA570" s="22"/>
      <c r="AB570" s="22"/>
    </row>
    <row r="571" spans="1:28" ht="14.25">
      <c r="A571" s="45"/>
      <c r="B571" s="46"/>
      <c r="C571" s="46"/>
      <c r="D571" s="46"/>
      <c r="E571" s="55"/>
      <c r="F571" s="22"/>
      <c r="G571" s="22"/>
      <c r="H571" s="22"/>
      <c r="I571" s="22"/>
      <c r="J571" s="37"/>
      <c r="K571" s="22"/>
      <c r="L571" s="22"/>
      <c r="M571" s="22"/>
      <c r="N571" s="22"/>
      <c r="O571" s="22"/>
      <c r="P571" s="22"/>
      <c r="Q571" s="22"/>
      <c r="R571" s="22"/>
      <c r="S571" s="22"/>
      <c r="T571" s="22"/>
      <c r="U571" s="22"/>
      <c r="V571" s="22"/>
      <c r="W571" s="22"/>
      <c r="X571" s="22"/>
      <c r="Y571" s="22"/>
      <c r="Z571" s="22"/>
      <c r="AA571" s="22"/>
      <c r="AB571" s="22"/>
    </row>
    <row r="572" spans="1:28" ht="14.25">
      <c r="A572" s="45"/>
      <c r="B572" s="46"/>
      <c r="C572" s="46"/>
      <c r="D572" s="46"/>
      <c r="E572" s="55"/>
      <c r="F572" s="22"/>
      <c r="G572" s="22"/>
      <c r="H572" s="22"/>
      <c r="I572" s="22"/>
      <c r="J572" s="37"/>
      <c r="K572" s="22"/>
      <c r="L572" s="22"/>
      <c r="M572" s="22"/>
      <c r="N572" s="22"/>
      <c r="O572" s="22"/>
      <c r="P572" s="22"/>
      <c r="Q572" s="22"/>
      <c r="R572" s="22"/>
      <c r="S572" s="22"/>
      <c r="T572" s="22"/>
      <c r="U572" s="22"/>
      <c r="V572" s="22"/>
      <c r="W572" s="22"/>
      <c r="X572" s="22"/>
      <c r="Y572" s="22"/>
      <c r="Z572" s="22"/>
      <c r="AA572" s="22"/>
      <c r="AB572" s="22"/>
    </row>
    <row r="573" spans="1:28" ht="14.25">
      <c r="A573" s="45"/>
      <c r="B573" s="46"/>
      <c r="C573" s="46"/>
      <c r="D573" s="46"/>
      <c r="E573" s="55"/>
      <c r="F573" s="22"/>
      <c r="G573" s="22"/>
      <c r="H573" s="22"/>
      <c r="I573" s="22"/>
      <c r="J573" s="37"/>
      <c r="K573" s="22"/>
      <c r="L573" s="22"/>
      <c r="M573" s="22"/>
      <c r="N573" s="22"/>
      <c r="O573" s="22"/>
      <c r="P573" s="22"/>
      <c r="Q573" s="22"/>
      <c r="R573" s="22"/>
      <c r="S573" s="22"/>
      <c r="T573" s="22"/>
      <c r="U573" s="22"/>
      <c r="V573" s="22"/>
      <c r="W573" s="22"/>
      <c r="X573" s="22"/>
      <c r="Y573" s="22"/>
      <c r="Z573" s="22"/>
      <c r="AA573" s="22"/>
      <c r="AB573" s="22"/>
    </row>
    <row r="574" spans="1:28" ht="14.25">
      <c r="A574" s="45"/>
      <c r="B574" s="46"/>
      <c r="C574" s="46"/>
      <c r="D574" s="46"/>
      <c r="E574" s="55"/>
      <c r="F574" s="22"/>
      <c r="G574" s="22"/>
      <c r="H574" s="22"/>
      <c r="I574" s="22"/>
      <c r="J574" s="37"/>
      <c r="K574" s="22"/>
      <c r="L574" s="22"/>
      <c r="M574" s="22"/>
      <c r="N574" s="22"/>
      <c r="O574" s="22"/>
      <c r="P574" s="22"/>
      <c r="Q574" s="22"/>
      <c r="R574" s="22"/>
      <c r="S574" s="22"/>
      <c r="T574" s="22"/>
      <c r="U574" s="22"/>
      <c r="V574" s="22"/>
      <c r="W574" s="22"/>
      <c r="X574" s="22"/>
      <c r="Y574" s="22"/>
      <c r="Z574" s="22"/>
      <c r="AA574" s="22"/>
      <c r="AB574" s="22"/>
    </row>
    <row r="575" spans="1:28" ht="14.25">
      <c r="A575" s="45"/>
      <c r="B575" s="46"/>
      <c r="C575" s="46"/>
      <c r="D575" s="46"/>
      <c r="E575" s="55"/>
      <c r="F575" s="22"/>
      <c r="G575" s="22"/>
      <c r="H575" s="22"/>
      <c r="I575" s="22"/>
      <c r="J575" s="37"/>
      <c r="K575" s="22"/>
      <c r="L575" s="22"/>
      <c r="M575" s="22"/>
      <c r="N575" s="22"/>
      <c r="O575" s="22"/>
      <c r="P575" s="22"/>
      <c r="Q575" s="22"/>
      <c r="R575" s="22"/>
      <c r="S575" s="22"/>
      <c r="T575" s="22"/>
      <c r="U575" s="22"/>
      <c r="V575" s="22"/>
      <c r="W575" s="22"/>
      <c r="X575" s="22"/>
      <c r="Y575" s="22"/>
      <c r="Z575" s="22"/>
      <c r="AA575" s="22"/>
      <c r="AB575" s="22"/>
    </row>
    <row r="576" spans="1:28" ht="14.25">
      <c r="A576" s="45"/>
      <c r="B576" s="46"/>
      <c r="C576" s="46"/>
      <c r="D576" s="46"/>
      <c r="E576" s="55"/>
      <c r="F576" s="22"/>
      <c r="G576" s="22"/>
      <c r="H576" s="22"/>
      <c r="I576" s="22"/>
      <c r="J576" s="37"/>
      <c r="K576" s="22"/>
      <c r="L576" s="22"/>
      <c r="M576" s="22"/>
      <c r="N576" s="22"/>
      <c r="O576" s="22"/>
      <c r="P576" s="22"/>
      <c r="Q576" s="22"/>
      <c r="R576" s="22"/>
      <c r="S576" s="22"/>
      <c r="T576" s="22"/>
      <c r="U576" s="22"/>
      <c r="V576" s="22"/>
      <c r="W576" s="22"/>
      <c r="X576" s="22"/>
      <c r="Y576" s="22"/>
      <c r="Z576" s="22"/>
      <c r="AA576" s="22"/>
      <c r="AB576" s="22"/>
    </row>
    <row r="577" spans="1:28" ht="14.25">
      <c r="A577" s="45"/>
      <c r="B577" s="46"/>
      <c r="C577" s="46"/>
      <c r="D577" s="46"/>
      <c r="E577" s="55"/>
      <c r="F577" s="22"/>
      <c r="G577" s="22"/>
      <c r="H577" s="22"/>
      <c r="I577" s="22"/>
      <c r="J577" s="37"/>
      <c r="K577" s="22"/>
      <c r="L577" s="22"/>
      <c r="M577" s="22"/>
      <c r="N577" s="22"/>
      <c r="O577" s="22"/>
      <c r="P577" s="22"/>
      <c r="Q577" s="22"/>
      <c r="R577" s="22"/>
      <c r="S577" s="22"/>
      <c r="T577" s="22"/>
      <c r="U577" s="22"/>
      <c r="V577" s="22"/>
      <c r="W577" s="22"/>
      <c r="X577" s="22"/>
      <c r="Y577" s="22"/>
      <c r="Z577" s="22"/>
      <c r="AA577" s="22"/>
      <c r="AB577" s="22"/>
    </row>
    <row r="578" spans="1:28" ht="14.25">
      <c r="A578" s="45"/>
      <c r="B578" s="46"/>
      <c r="C578" s="46"/>
      <c r="D578" s="46"/>
      <c r="E578" s="55"/>
      <c r="F578" s="22"/>
      <c r="G578" s="22"/>
      <c r="H578" s="22"/>
      <c r="I578" s="22"/>
      <c r="J578" s="37"/>
      <c r="K578" s="22"/>
      <c r="L578" s="22"/>
      <c r="M578" s="22"/>
      <c r="N578" s="22"/>
      <c r="O578" s="22"/>
      <c r="P578" s="22"/>
      <c r="Q578" s="22"/>
      <c r="R578" s="22"/>
      <c r="S578" s="22"/>
      <c r="T578" s="22"/>
      <c r="U578" s="22"/>
      <c r="V578" s="22"/>
      <c r="W578" s="22"/>
      <c r="X578" s="22"/>
      <c r="Y578" s="22"/>
      <c r="Z578" s="22"/>
      <c r="AA578" s="22"/>
      <c r="AB578" s="22"/>
    </row>
    <row r="579" spans="1:28" ht="14.25">
      <c r="A579" s="45"/>
      <c r="B579" s="46"/>
      <c r="C579" s="46"/>
      <c r="D579" s="46"/>
      <c r="E579" s="55"/>
      <c r="F579" s="22"/>
      <c r="G579" s="22"/>
      <c r="H579" s="22"/>
      <c r="I579" s="22"/>
      <c r="J579" s="37"/>
      <c r="K579" s="22"/>
      <c r="L579" s="22"/>
      <c r="M579" s="22"/>
      <c r="N579" s="22"/>
      <c r="O579" s="22"/>
      <c r="P579" s="22"/>
      <c r="Q579" s="22"/>
      <c r="R579" s="22"/>
      <c r="S579" s="22"/>
      <c r="T579" s="22"/>
      <c r="U579" s="22"/>
      <c r="V579" s="22"/>
      <c r="W579" s="22"/>
      <c r="X579" s="22"/>
      <c r="Y579" s="22"/>
      <c r="Z579" s="22"/>
      <c r="AA579" s="22"/>
      <c r="AB579" s="22"/>
    </row>
    <row r="580" spans="1:28" ht="14.25">
      <c r="A580" s="45"/>
      <c r="B580" s="46"/>
      <c r="C580" s="46"/>
      <c r="D580" s="46"/>
      <c r="E580" s="55"/>
      <c r="F580" s="22"/>
      <c r="G580" s="22"/>
      <c r="H580" s="22"/>
      <c r="I580" s="22"/>
      <c r="J580" s="37"/>
      <c r="K580" s="22"/>
      <c r="L580" s="22"/>
      <c r="M580" s="22"/>
      <c r="N580" s="22"/>
      <c r="O580" s="22"/>
      <c r="P580" s="22"/>
      <c r="Q580" s="22"/>
      <c r="R580" s="22"/>
      <c r="S580" s="22"/>
      <c r="T580" s="22"/>
      <c r="U580" s="22"/>
      <c r="V580" s="22"/>
      <c r="W580" s="22"/>
      <c r="X580" s="22"/>
      <c r="Y580" s="22"/>
      <c r="Z580" s="22"/>
      <c r="AA580" s="22"/>
      <c r="AB580" s="22"/>
    </row>
    <row r="581" spans="1:28" ht="14.25">
      <c r="A581" s="45"/>
      <c r="B581" s="46"/>
      <c r="C581" s="46"/>
      <c r="D581" s="46"/>
      <c r="E581" s="55"/>
      <c r="F581" s="22"/>
      <c r="G581" s="22"/>
      <c r="H581" s="22"/>
      <c r="I581" s="22"/>
      <c r="J581" s="37"/>
      <c r="K581" s="22"/>
      <c r="L581" s="22"/>
      <c r="M581" s="22"/>
      <c r="N581" s="22"/>
      <c r="O581" s="22"/>
      <c r="P581" s="22"/>
      <c r="Q581" s="22"/>
      <c r="R581" s="22"/>
      <c r="S581" s="22"/>
      <c r="T581" s="22"/>
      <c r="U581" s="22"/>
      <c r="V581" s="22"/>
      <c r="W581" s="22"/>
      <c r="X581" s="22"/>
      <c r="Y581" s="22"/>
      <c r="Z581" s="22"/>
      <c r="AA581" s="22"/>
      <c r="AB581" s="22"/>
    </row>
    <row r="582" spans="1:28" ht="14.25">
      <c r="A582" s="45"/>
      <c r="B582" s="46"/>
      <c r="C582" s="46"/>
      <c r="D582" s="46"/>
      <c r="E582" s="55"/>
      <c r="F582" s="22"/>
      <c r="G582" s="22"/>
      <c r="H582" s="22"/>
      <c r="I582" s="22"/>
      <c r="J582" s="37"/>
      <c r="K582" s="22"/>
      <c r="L582" s="22"/>
      <c r="M582" s="22"/>
      <c r="N582" s="22"/>
      <c r="O582" s="22"/>
      <c r="P582" s="22"/>
      <c r="Q582" s="22"/>
      <c r="R582" s="22"/>
      <c r="S582" s="22"/>
      <c r="T582" s="22"/>
      <c r="U582" s="22"/>
      <c r="V582" s="22"/>
      <c r="W582" s="22"/>
      <c r="X582" s="22"/>
      <c r="Y582" s="22"/>
      <c r="Z582" s="22"/>
      <c r="AA582" s="22"/>
      <c r="AB582" s="22"/>
    </row>
    <row r="583" spans="1:28" ht="14.25">
      <c r="A583" s="45"/>
      <c r="B583" s="46"/>
      <c r="C583" s="46"/>
      <c r="D583" s="46"/>
      <c r="E583" s="55"/>
      <c r="F583" s="22"/>
      <c r="G583" s="22"/>
      <c r="H583" s="22"/>
      <c r="I583" s="22"/>
      <c r="J583" s="37"/>
      <c r="K583" s="22"/>
      <c r="L583" s="22"/>
      <c r="M583" s="22"/>
      <c r="N583" s="22"/>
      <c r="O583" s="22"/>
      <c r="P583" s="22"/>
      <c r="Q583" s="22"/>
      <c r="R583" s="22"/>
      <c r="S583" s="22"/>
      <c r="T583" s="22"/>
      <c r="U583" s="22"/>
      <c r="V583" s="22"/>
      <c r="W583" s="22"/>
      <c r="X583" s="22"/>
      <c r="Y583" s="22"/>
      <c r="Z583" s="22"/>
      <c r="AA583" s="22"/>
      <c r="AB583" s="22"/>
    </row>
    <row r="584" spans="1:28" ht="14.25">
      <c r="A584" s="45"/>
      <c r="B584" s="46"/>
      <c r="C584" s="46"/>
      <c r="D584" s="46"/>
      <c r="E584" s="55"/>
      <c r="F584" s="22"/>
      <c r="G584" s="22"/>
      <c r="H584" s="22"/>
      <c r="I584" s="22"/>
      <c r="J584" s="37"/>
      <c r="K584" s="22"/>
      <c r="L584" s="22"/>
      <c r="M584" s="22"/>
      <c r="N584" s="22"/>
      <c r="O584" s="22"/>
      <c r="P584" s="22"/>
      <c r="Q584" s="22"/>
      <c r="R584" s="22"/>
      <c r="S584" s="22"/>
      <c r="T584" s="22"/>
      <c r="U584" s="22"/>
      <c r="V584" s="22"/>
      <c r="W584" s="22"/>
      <c r="X584" s="22"/>
      <c r="Y584" s="22"/>
      <c r="Z584" s="22"/>
      <c r="AA584" s="22"/>
      <c r="AB584" s="22"/>
    </row>
    <row r="585" spans="1:28" ht="14.25">
      <c r="A585" s="45"/>
      <c r="B585" s="46"/>
      <c r="C585" s="46"/>
      <c r="D585" s="46"/>
      <c r="E585" s="55"/>
      <c r="F585" s="22"/>
      <c r="G585" s="22"/>
      <c r="H585" s="22"/>
      <c r="I585" s="22"/>
      <c r="J585" s="37"/>
      <c r="K585" s="22"/>
      <c r="L585" s="22"/>
      <c r="M585" s="22"/>
      <c r="N585" s="22"/>
      <c r="O585" s="22"/>
      <c r="P585" s="22"/>
      <c r="Q585" s="22"/>
      <c r="R585" s="22"/>
      <c r="S585" s="22"/>
      <c r="T585" s="22"/>
      <c r="U585" s="22"/>
      <c r="V585" s="22"/>
      <c r="W585" s="22"/>
      <c r="X585" s="22"/>
      <c r="Y585" s="22"/>
      <c r="Z585" s="22"/>
      <c r="AA585" s="22"/>
      <c r="AB585" s="22"/>
    </row>
    <row r="586" spans="1:28" ht="14.25">
      <c r="A586" s="45"/>
      <c r="B586" s="46"/>
      <c r="C586" s="46"/>
      <c r="D586" s="46"/>
      <c r="E586" s="55"/>
      <c r="F586" s="22"/>
      <c r="G586" s="22"/>
      <c r="H586" s="22"/>
      <c r="I586" s="22"/>
      <c r="J586" s="37"/>
      <c r="K586" s="22"/>
      <c r="L586" s="22"/>
      <c r="M586" s="22"/>
      <c r="N586" s="22"/>
      <c r="O586" s="22"/>
      <c r="P586" s="22"/>
      <c r="Q586" s="22"/>
      <c r="R586" s="22"/>
      <c r="S586" s="22"/>
      <c r="T586" s="22"/>
      <c r="U586" s="22"/>
      <c r="V586" s="22"/>
      <c r="W586" s="22"/>
      <c r="X586" s="22"/>
      <c r="Y586" s="22"/>
      <c r="Z586" s="22"/>
      <c r="AA586" s="22"/>
      <c r="AB586" s="22"/>
    </row>
    <row r="587" spans="1:28" ht="14.25">
      <c r="A587" s="45"/>
      <c r="B587" s="46"/>
      <c r="C587" s="46"/>
      <c r="D587" s="46"/>
      <c r="E587" s="55"/>
      <c r="F587" s="22"/>
      <c r="G587" s="22"/>
      <c r="H587" s="22"/>
      <c r="I587" s="22"/>
      <c r="J587" s="37"/>
      <c r="K587" s="22"/>
      <c r="L587" s="22"/>
      <c r="M587" s="22"/>
      <c r="N587" s="22"/>
      <c r="O587" s="22"/>
      <c r="P587" s="22"/>
      <c r="Q587" s="22"/>
      <c r="R587" s="22"/>
      <c r="S587" s="22"/>
      <c r="T587" s="22"/>
      <c r="U587" s="22"/>
      <c r="V587" s="22"/>
      <c r="W587" s="22"/>
      <c r="X587" s="22"/>
      <c r="Y587" s="22"/>
      <c r="Z587" s="22"/>
      <c r="AA587" s="22"/>
      <c r="AB587" s="22"/>
    </row>
    <row r="588" spans="1:28" ht="14.25">
      <c r="A588" s="45"/>
      <c r="B588" s="46"/>
      <c r="C588" s="46"/>
      <c r="D588" s="46"/>
      <c r="E588" s="55"/>
      <c r="F588" s="22"/>
      <c r="G588" s="22"/>
      <c r="H588" s="22"/>
      <c r="I588" s="22"/>
      <c r="J588" s="37"/>
      <c r="K588" s="22"/>
      <c r="L588" s="22"/>
      <c r="M588" s="22"/>
      <c r="N588" s="22"/>
      <c r="O588" s="22"/>
      <c r="P588" s="22"/>
      <c r="Q588" s="22"/>
      <c r="R588" s="22"/>
      <c r="S588" s="22"/>
      <c r="T588" s="22"/>
      <c r="U588" s="22"/>
      <c r="V588" s="22"/>
      <c r="W588" s="22"/>
      <c r="X588" s="22"/>
      <c r="Y588" s="22"/>
      <c r="Z588" s="22"/>
      <c r="AA588" s="22"/>
      <c r="AB588" s="22"/>
    </row>
    <row r="589" spans="1:28" ht="14.25">
      <c r="A589" s="45"/>
      <c r="B589" s="46"/>
      <c r="C589" s="46"/>
      <c r="D589" s="46"/>
      <c r="E589" s="55"/>
      <c r="F589" s="22"/>
      <c r="G589" s="22"/>
      <c r="H589" s="22"/>
      <c r="I589" s="22"/>
      <c r="J589" s="37"/>
      <c r="K589" s="22"/>
      <c r="L589" s="22"/>
      <c r="M589" s="22"/>
      <c r="N589" s="22"/>
      <c r="O589" s="22"/>
      <c r="P589" s="22"/>
      <c r="Q589" s="22"/>
      <c r="R589" s="22"/>
      <c r="S589" s="22"/>
      <c r="T589" s="22"/>
      <c r="U589" s="22"/>
      <c r="V589" s="22"/>
      <c r="W589" s="22"/>
      <c r="X589" s="22"/>
      <c r="Y589" s="22"/>
      <c r="Z589" s="22"/>
      <c r="AA589" s="22"/>
      <c r="AB589" s="22"/>
    </row>
    <row r="590" spans="1:28" ht="14.25">
      <c r="A590" s="45"/>
      <c r="B590" s="46"/>
      <c r="C590" s="46"/>
      <c r="D590" s="46"/>
      <c r="E590" s="55"/>
      <c r="F590" s="22"/>
      <c r="G590" s="22"/>
      <c r="H590" s="22"/>
      <c r="I590" s="22"/>
      <c r="J590" s="37"/>
      <c r="K590" s="22"/>
      <c r="L590" s="22"/>
      <c r="M590" s="22"/>
      <c r="N590" s="22"/>
      <c r="O590" s="22"/>
      <c r="P590" s="22"/>
      <c r="Q590" s="22"/>
      <c r="R590" s="22"/>
      <c r="S590" s="22"/>
      <c r="T590" s="22"/>
      <c r="U590" s="22"/>
      <c r="V590" s="22"/>
      <c r="W590" s="22"/>
      <c r="X590" s="22"/>
      <c r="Y590" s="22"/>
      <c r="Z590" s="22"/>
      <c r="AA590" s="22"/>
      <c r="AB590" s="22"/>
    </row>
    <row r="591" spans="1:28" ht="14.25">
      <c r="A591" s="45"/>
      <c r="B591" s="46"/>
      <c r="C591" s="46"/>
      <c r="D591" s="46"/>
      <c r="E591" s="55"/>
      <c r="F591" s="22"/>
      <c r="G591" s="22"/>
      <c r="H591" s="22"/>
      <c r="I591" s="22"/>
      <c r="J591" s="37"/>
      <c r="K591" s="22"/>
      <c r="L591" s="22"/>
      <c r="M591" s="22"/>
      <c r="N591" s="22"/>
      <c r="O591" s="22"/>
      <c r="P591" s="22"/>
      <c r="Q591" s="22"/>
      <c r="R591" s="22"/>
      <c r="S591" s="22"/>
      <c r="T591" s="22"/>
      <c r="U591" s="22"/>
      <c r="V591" s="22"/>
      <c r="W591" s="22"/>
      <c r="X591" s="22"/>
      <c r="Y591" s="22"/>
      <c r="Z591" s="22"/>
      <c r="AA591" s="22"/>
      <c r="AB591" s="22"/>
    </row>
    <row r="592" spans="1:28" ht="14.25">
      <c r="A592" s="45"/>
      <c r="B592" s="46"/>
      <c r="C592" s="46"/>
      <c r="D592" s="46"/>
      <c r="E592" s="55"/>
      <c r="F592" s="22"/>
      <c r="G592" s="22"/>
      <c r="H592" s="22"/>
      <c r="I592" s="22"/>
      <c r="J592" s="37"/>
      <c r="K592" s="22"/>
      <c r="L592" s="22"/>
      <c r="M592" s="22"/>
      <c r="N592" s="22"/>
      <c r="O592" s="22"/>
      <c r="P592" s="22"/>
      <c r="Q592" s="22"/>
      <c r="R592" s="22"/>
      <c r="S592" s="22"/>
      <c r="T592" s="22"/>
      <c r="U592" s="22"/>
      <c r="V592" s="22"/>
      <c r="W592" s="22"/>
      <c r="X592" s="22"/>
      <c r="Y592" s="22"/>
      <c r="Z592" s="22"/>
      <c r="AA592" s="22"/>
      <c r="AB592" s="22"/>
    </row>
    <row r="593" spans="1:28" ht="14.25">
      <c r="A593" s="45"/>
      <c r="B593" s="46"/>
      <c r="C593" s="46"/>
      <c r="D593" s="46"/>
      <c r="E593" s="55"/>
      <c r="F593" s="22"/>
      <c r="G593" s="22"/>
      <c r="H593" s="22"/>
      <c r="I593" s="22"/>
      <c r="J593" s="37"/>
      <c r="K593" s="22"/>
      <c r="L593" s="22"/>
      <c r="M593" s="22"/>
      <c r="N593" s="22"/>
      <c r="O593" s="22"/>
      <c r="P593" s="22"/>
      <c r="Q593" s="22"/>
      <c r="R593" s="22"/>
      <c r="S593" s="22"/>
      <c r="T593" s="22"/>
      <c r="U593" s="22"/>
      <c r="V593" s="22"/>
      <c r="W593" s="22"/>
      <c r="X593" s="22"/>
      <c r="Y593" s="22"/>
      <c r="Z593" s="22"/>
      <c r="AA593" s="22"/>
      <c r="AB593" s="22"/>
    </row>
    <row r="594" spans="1:28" ht="14.25">
      <c r="A594" s="45"/>
      <c r="B594" s="46"/>
      <c r="C594" s="46"/>
      <c r="D594" s="46"/>
      <c r="E594" s="55"/>
      <c r="F594" s="22"/>
      <c r="G594" s="22"/>
      <c r="H594" s="22"/>
      <c r="I594" s="22"/>
      <c r="J594" s="37"/>
      <c r="K594" s="22"/>
      <c r="L594" s="22"/>
      <c r="M594" s="22"/>
      <c r="N594" s="22"/>
      <c r="O594" s="22"/>
      <c r="P594" s="22"/>
      <c r="Q594" s="22"/>
      <c r="R594" s="22"/>
      <c r="S594" s="22"/>
      <c r="T594" s="22"/>
      <c r="U594" s="22"/>
      <c r="V594" s="22"/>
      <c r="W594" s="22"/>
      <c r="X594" s="22"/>
      <c r="Y594" s="22"/>
      <c r="Z594" s="22"/>
      <c r="AA594" s="22"/>
      <c r="AB594" s="22"/>
    </row>
    <row r="595" spans="1:28" ht="14.25">
      <c r="A595" s="45"/>
      <c r="B595" s="46"/>
      <c r="C595" s="46"/>
      <c r="D595" s="46"/>
      <c r="E595" s="55"/>
      <c r="F595" s="22"/>
      <c r="G595" s="22"/>
      <c r="H595" s="22"/>
      <c r="I595" s="22"/>
      <c r="J595" s="37"/>
      <c r="K595" s="22"/>
      <c r="L595" s="22"/>
      <c r="M595" s="22"/>
      <c r="N595" s="22"/>
      <c r="O595" s="22"/>
      <c r="P595" s="22"/>
      <c r="Q595" s="22"/>
      <c r="R595" s="22"/>
      <c r="S595" s="22"/>
      <c r="T595" s="22"/>
      <c r="U595" s="22"/>
      <c r="V595" s="22"/>
      <c r="W595" s="22"/>
      <c r="X595" s="22"/>
      <c r="Y595" s="22"/>
      <c r="Z595" s="22"/>
      <c r="AA595" s="22"/>
      <c r="AB595" s="22"/>
    </row>
    <row r="596" spans="1:28" ht="14.25">
      <c r="A596" s="45"/>
      <c r="B596" s="46"/>
      <c r="C596" s="46"/>
      <c r="D596" s="46"/>
      <c r="E596" s="55"/>
      <c r="F596" s="22"/>
      <c r="G596" s="22"/>
      <c r="H596" s="22"/>
      <c r="I596" s="22"/>
      <c r="J596" s="37"/>
      <c r="K596" s="22"/>
      <c r="L596" s="22"/>
      <c r="M596" s="22"/>
      <c r="N596" s="22"/>
      <c r="O596" s="22"/>
      <c r="P596" s="22"/>
      <c r="Q596" s="22"/>
      <c r="R596" s="22"/>
      <c r="S596" s="22"/>
      <c r="T596" s="22"/>
      <c r="U596" s="22"/>
      <c r="V596" s="22"/>
      <c r="W596" s="22"/>
      <c r="X596" s="22"/>
      <c r="Y596" s="22"/>
      <c r="Z596" s="22"/>
      <c r="AA596" s="22"/>
      <c r="AB596" s="22"/>
    </row>
    <row r="597" spans="1:28" ht="14.25">
      <c r="A597" s="45"/>
      <c r="B597" s="46"/>
      <c r="C597" s="46"/>
      <c r="D597" s="46"/>
      <c r="E597" s="55"/>
      <c r="F597" s="22"/>
      <c r="G597" s="22"/>
      <c r="H597" s="22"/>
      <c r="I597" s="22"/>
      <c r="J597" s="37"/>
      <c r="K597" s="22"/>
      <c r="L597" s="22"/>
      <c r="M597" s="22"/>
      <c r="N597" s="22"/>
      <c r="O597" s="22"/>
      <c r="P597" s="22"/>
      <c r="Q597" s="22"/>
      <c r="R597" s="22"/>
      <c r="S597" s="22"/>
      <c r="T597" s="22"/>
      <c r="U597" s="22"/>
      <c r="V597" s="22"/>
      <c r="W597" s="22"/>
      <c r="X597" s="22"/>
      <c r="Y597" s="22"/>
      <c r="Z597" s="22"/>
      <c r="AA597" s="22"/>
      <c r="AB597" s="22"/>
    </row>
    <row r="598" spans="1:28" ht="14.25">
      <c r="A598" s="45"/>
      <c r="B598" s="46"/>
      <c r="C598" s="46"/>
      <c r="D598" s="46"/>
      <c r="E598" s="55"/>
      <c r="F598" s="22"/>
      <c r="G598" s="22"/>
      <c r="H598" s="22"/>
      <c r="I598" s="22"/>
      <c r="J598" s="37"/>
      <c r="K598" s="22"/>
      <c r="L598" s="22"/>
      <c r="M598" s="22"/>
      <c r="N598" s="22"/>
      <c r="O598" s="22"/>
      <c r="P598" s="22"/>
      <c r="Q598" s="22"/>
      <c r="R598" s="22"/>
      <c r="S598" s="22"/>
      <c r="T598" s="22"/>
      <c r="U598" s="22"/>
      <c r="V598" s="22"/>
      <c r="W598" s="22"/>
      <c r="X598" s="22"/>
      <c r="Y598" s="22"/>
      <c r="Z598" s="22"/>
      <c r="AA598" s="22"/>
      <c r="AB598" s="22"/>
    </row>
    <row r="599" spans="1:28" ht="14.25">
      <c r="A599" s="45"/>
      <c r="B599" s="46"/>
      <c r="C599" s="46"/>
      <c r="D599" s="46"/>
      <c r="E599" s="55"/>
      <c r="F599" s="22"/>
      <c r="G599" s="22"/>
      <c r="H599" s="22"/>
      <c r="I599" s="22"/>
      <c r="J599" s="37"/>
      <c r="K599" s="22"/>
      <c r="L599" s="22"/>
      <c r="M599" s="22"/>
      <c r="N599" s="22"/>
      <c r="O599" s="22"/>
      <c r="P599" s="22"/>
      <c r="Q599" s="22"/>
      <c r="R599" s="22"/>
      <c r="S599" s="22"/>
      <c r="T599" s="22"/>
      <c r="U599" s="22"/>
      <c r="V599" s="22"/>
      <c r="W599" s="22"/>
      <c r="X599" s="22"/>
      <c r="Y599" s="22"/>
      <c r="Z599" s="22"/>
      <c r="AA599" s="22"/>
      <c r="AB599" s="22"/>
    </row>
    <row r="600" spans="1:28" ht="14.25">
      <c r="A600" s="45"/>
      <c r="B600" s="46"/>
      <c r="C600" s="46"/>
      <c r="D600" s="46"/>
      <c r="E600" s="55"/>
      <c r="F600" s="22"/>
      <c r="G600" s="22"/>
      <c r="H600" s="22"/>
      <c r="I600" s="22"/>
      <c r="J600" s="37"/>
      <c r="K600" s="22"/>
      <c r="L600" s="22"/>
      <c r="M600" s="22"/>
      <c r="N600" s="22"/>
      <c r="O600" s="22"/>
      <c r="P600" s="22"/>
      <c r="Q600" s="22"/>
      <c r="R600" s="22"/>
      <c r="S600" s="22"/>
      <c r="T600" s="22"/>
      <c r="U600" s="22"/>
      <c r="V600" s="22"/>
      <c r="W600" s="22"/>
      <c r="X600" s="22"/>
      <c r="Y600" s="22"/>
      <c r="Z600" s="22"/>
      <c r="AA600" s="22"/>
      <c r="AB600" s="22"/>
    </row>
    <row r="601" spans="1:28" ht="14.25">
      <c r="A601" s="45"/>
      <c r="B601" s="46"/>
      <c r="C601" s="46"/>
      <c r="D601" s="46"/>
      <c r="E601" s="55"/>
      <c r="F601" s="22"/>
      <c r="G601" s="22"/>
      <c r="H601" s="22"/>
      <c r="I601" s="22"/>
      <c r="J601" s="37"/>
      <c r="K601" s="22"/>
      <c r="L601" s="22"/>
      <c r="M601" s="22"/>
      <c r="N601" s="22"/>
      <c r="O601" s="22"/>
      <c r="P601" s="22"/>
      <c r="Q601" s="22"/>
      <c r="R601" s="22"/>
      <c r="S601" s="22"/>
      <c r="T601" s="22"/>
      <c r="U601" s="22"/>
      <c r="V601" s="22"/>
      <c r="W601" s="22"/>
      <c r="X601" s="22"/>
      <c r="Y601" s="22"/>
      <c r="Z601" s="22"/>
      <c r="AA601" s="22"/>
      <c r="AB601" s="22"/>
    </row>
    <row r="602" spans="1:28" ht="14.25">
      <c r="A602" s="45"/>
      <c r="B602" s="46"/>
      <c r="C602" s="46"/>
      <c r="D602" s="46"/>
      <c r="E602" s="55"/>
      <c r="F602" s="22"/>
      <c r="G602" s="22"/>
      <c r="H602" s="22"/>
      <c r="I602" s="22"/>
      <c r="J602" s="37"/>
      <c r="K602" s="22"/>
      <c r="L602" s="22"/>
      <c r="M602" s="22"/>
      <c r="N602" s="22"/>
      <c r="O602" s="22"/>
      <c r="P602" s="22"/>
      <c r="Q602" s="22"/>
      <c r="R602" s="22"/>
      <c r="S602" s="22"/>
      <c r="T602" s="22"/>
      <c r="U602" s="22"/>
      <c r="V602" s="22"/>
      <c r="W602" s="22"/>
      <c r="X602" s="22"/>
      <c r="Y602" s="22"/>
      <c r="Z602" s="22"/>
      <c r="AA602" s="22"/>
      <c r="AB602" s="22"/>
    </row>
    <row r="603" spans="1:28" ht="14.25">
      <c r="A603" s="45"/>
      <c r="B603" s="46"/>
      <c r="C603" s="46"/>
      <c r="D603" s="46"/>
      <c r="E603" s="55"/>
      <c r="F603" s="22"/>
      <c r="G603" s="22"/>
      <c r="H603" s="22"/>
      <c r="I603" s="22"/>
      <c r="J603" s="37"/>
      <c r="K603" s="22"/>
      <c r="L603" s="22"/>
      <c r="M603" s="22"/>
      <c r="N603" s="22"/>
      <c r="O603" s="22"/>
      <c r="P603" s="22"/>
      <c r="Q603" s="22"/>
      <c r="R603" s="22"/>
      <c r="S603" s="22"/>
      <c r="T603" s="22"/>
      <c r="U603" s="22"/>
      <c r="V603" s="22"/>
      <c r="W603" s="22"/>
      <c r="X603" s="22"/>
      <c r="Y603" s="22"/>
      <c r="Z603" s="22"/>
      <c r="AA603" s="22"/>
      <c r="AB603" s="22"/>
    </row>
    <row r="604" spans="1:28" ht="14.25">
      <c r="A604" s="45"/>
      <c r="B604" s="46"/>
      <c r="C604" s="46"/>
      <c r="D604" s="46"/>
      <c r="E604" s="55"/>
      <c r="F604" s="22"/>
      <c r="G604" s="22"/>
      <c r="H604" s="22"/>
      <c r="I604" s="22"/>
      <c r="J604" s="37"/>
      <c r="K604" s="22"/>
      <c r="L604" s="22"/>
      <c r="M604" s="22"/>
      <c r="N604" s="22"/>
      <c r="O604" s="22"/>
      <c r="P604" s="22"/>
      <c r="Q604" s="22"/>
      <c r="R604" s="22"/>
      <c r="S604" s="22"/>
      <c r="T604" s="22"/>
      <c r="U604" s="22"/>
      <c r="V604" s="22"/>
      <c r="W604" s="22"/>
      <c r="X604" s="22"/>
      <c r="Y604" s="22"/>
      <c r="Z604" s="22"/>
      <c r="AA604" s="22"/>
      <c r="AB604" s="22"/>
    </row>
    <row r="605" spans="1:28" ht="14.25">
      <c r="A605" s="45"/>
      <c r="B605" s="46"/>
      <c r="C605" s="46"/>
      <c r="D605" s="46"/>
      <c r="E605" s="55"/>
      <c r="F605" s="22"/>
      <c r="G605" s="22"/>
      <c r="H605" s="22"/>
      <c r="I605" s="22"/>
      <c r="J605" s="37"/>
      <c r="K605" s="22"/>
      <c r="L605" s="22"/>
      <c r="M605" s="22"/>
      <c r="N605" s="22"/>
      <c r="O605" s="22"/>
      <c r="P605" s="22"/>
      <c r="Q605" s="22"/>
      <c r="R605" s="22"/>
      <c r="S605" s="22"/>
      <c r="T605" s="22"/>
      <c r="U605" s="22"/>
      <c r="V605" s="22"/>
      <c r="W605" s="22"/>
      <c r="X605" s="22"/>
      <c r="Y605" s="22"/>
      <c r="Z605" s="22"/>
      <c r="AA605" s="22"/>
      <c r="AB605" s="22"/>
    </row>
    <row r="606" spans="1:28" ht="14.25">
      <c r="A606" s="45"/>
      <c r="B606" s="46"/>
      <c r="C606" s="46"/>
      <c r="D606" s="46"/>
      <c r="E606" s="55"/>
      <c r="F606" s="22"/>
      <c r="G606" s="22"/>
      <c r="H606" s="22"/>
      <c r="I606" s="22"/>
      <c r="J606" s="37"/>
      <c r="K606" s="22"/>
      <c r="L606" s="22"/>
      <c r="M606" s="22"/>
      <c r="N606" s="22"/>
      <c r="O606" s="22"/>
      <c r="P606" s="22"/>
      <c r="Q606" s="22"/>
      <c r="R606" s="22"/>
      <c r="S606" s="22"/>
      <c r="T606" s="22"/>
      <c r="U606" s="22"/>
      <c r="V606" s="22"/>
      <c r="W606" s="22"/>
      <c r="X606" s="22"/>
      <c r="Y606" s="22"/>
      <c r="Z606" s="22"/>
      <c r="AA606" s="22"/>
      <c r="AB606" s="22"/>
    </row>
    <row r="607" spans="1:28" ht="14.25">
      <c r="A607" s="45"/>
      <c r="B607" s="46"/>
      <c r="C607" s="46"/>
      <c r="D607" s="46"/>
      <c r="E607" s="55"/>
      <c r="F607" s="22"/>
      <c r="G607" s="22"/>
      <c r="H607" s="22"/>
      <c r="I607" s="22"/>
      <c r="J607" s="37"/>
      <c r="K607" s="22"/>
      <c r="L607" s="22"/>
      <c r="M607" s="22"/>
      <c r="N607" s="22"/>
      <c r="O607" s="22"/>
      <c r="P607" s="22"/>
      <c r="Q607" s="22"/>
      <c r="R607" s="22"/>
      <c r="S607" s="22"/>
      <c r="T607" s="22"/>
      <c r="U607" s="22"/>
      <c r="V607" s="22"/>
      <c r="W607" s="22"/>
      <c r="X607" s="22"/>
      <c r="Y607" s="22"/>
      <c r="Z607" s="22"/>
      <c r="AA607" s="22"/>
      <c r="AB607" s="22"/>
    </row>
    <row r="608" spans="1:28" ht="14.25">
      <c r="A608" s="45"/>
      <c r="B608" s="46"/>
      <c r="C608" s="46"/>
      <c r="D608" s="46"/>
      <c r="E608" s="55"/>
      <c r="F608" s="22"/>
      <c r="G608" s="22"/>
      <c r="H608" s="22"/>
      <c r="I608" s="22"/>
      <c r="J608" s="37"/>
      <c r="K608" s="22"/>
      <c r="L608" s="22"/>
      <c r="M608" s="22"/>
      <c r="N608" s="22"/>
      <c r="O608" s="22"/>
      <c r="P608" s="22"/>
      <c r="Q608" s="22"/>
      <c r="R608" s="22"/>
      <c r="S608" s="22"/>
      <c r="T608" s="22"/>
      <c r="U608" s="22"/>
      <c r="V608" s="22"/>
      <c r="W608" s="22"/>
      <c r="X608" s="22"/>
      <c r="Y608" s="22"/>
      <c r="Z608" s="22"/>
      <c r="AA608" s="22"/>
      <c r="AB608" s="22"/>
    </row>
    <row r="609" spans="1:28" ht="14.25">
      <c r="A609" s="45"/>
      <c r="B609" s="46"/>
      <c r="C609" s="46"/>
      <c r="D609" s="46"/>
      <c r="E609" s="55"/>
      <c r="F609" s="22"/>
      <c r="G609" s="22"/>
      <c r="H609" s="22"/>
      <c r="I609" s="22"/>
      <c r="J609" s="37"/>
      <c r="K609" s="22"/>
      <c r="L609" s="22"/>
      <c r="M609" s="22"/>
      <c r="N609" s="22"/>
      <c r="O609" s="22"/>
      <c r="P609" s="22"/>
      <c r="Q609" s="22"/>
      <c r="R609" s="22"/>
      <c r="S609" s="22"/>
      <c r="T609" s="22"/>
      <c r="U609" s="22"/>
      <c r="V609" s="22"/>
      <c r="W609" s="22"/>
      <c r="X609" s="22"/>
      <c r="Y609" s="22"/>
      <c r="Z609" s="22"/>
      <c r="AA609" s="22"/>
      <c r="AB609" s="22"/>
    </row>
    <row r="610" spans="1:28" ht="14.25">
      <c r="A610" s="45"/>
      <c r="B610" s="46"/>
      <c r="C610" s="46"/>
      <c r="D610" s="46"/>
      <c r="E610" s="55"/>
      <c r="F610" s="22"/>
      <c r="G610" s="22"/>
      <c r="H610" s="22"/>
      <c r="I610" s="22"/>
      <c r="J610" s="37"/>
      <c r="K610" s="22"/>
      <c r="L610" s="22"/>
      <c r="M610" s="22"/>
      <c r="N610" s="22"/>
      <c r="O610" s="22"/>
      <c r="P610" s="22"/>
      <c r="Q610" s="22"/>
      <c r="R610" s="22"/>
      <c r="S610" s="22"/>
      <c r="T610" s="22"/>
      <c r="U610" s="22"/>
      <c r="V610" s="22"/>
      <c r="W610" s="22"/>
      <c r="X610" s="22"/>
      <c r="Y610" s="22"/>
      <c r="Z610" s="22"/>
      <c r="AA610" s="22"/>
      <c r="AB610" s="22"/>
    </row>
    <row r="611" spans="1:28" ht="14.25">
      <c r="A611" s="45"/>
      <c r="B611" s="46"/>
      <c r="C611" s="46"/>
      <c r="D611" s="46"/>
      <c r="E611" s="55"/>
      <c r="F611" s="22"/>
      <c r="G611" s="22"/>
      <c r="H611" s="22"/>
      <c r="I611" s="22"/>
      <c r="J611" s="37"/>
      <c r="K611" s="22"/>
      <c r="L611" s="22"/>
      <c r="M611" s="22"/>
      <c r="N611" s="22"/>
      <c r="O611" s="22"/>
      <c r="P611" s="22"/>
      <c r="Q611" s="22"/>
      <c r="R611" s="22"/>
      <c r="S611" s="22"/>
      <c r="T611" s="22"/>
      <c r="U611" s="22"/>
      <c r="V611" s="22"/>
      <c r="W611" s="22"/>
      <c r="X611" s="22"/>
      <c r="Y611" s="22"/>
      <c r="Z611" s="22"/>
      <c r="AA611" s="22"/>
      <c r="AB611" s="22"/>
    </row>
    <row r="612" spans="1:28" ht="14.25">
      <c r="A612" s="45"/>
      <c r="B612" s="46"/>
      <c r="C612" s="46"/>
      <c r="D612" s="46"/>
      <c r="E612" s="55"/>
      <c r="F612" s="22"/>
      <c r="G612" s="22"/>
      <c r="H612" s="22"/>
      <c r="I612" s="22"/>
      <c r="J612" s="37"/>
      <c r="K612" s="22"/>
      <c r="L612" s="22"/>
      <c r="M612" s="22"/>
      <c r="N612" s="22"/>
      <c r="O612" s="22"/>
      <c r="P612" s="22"/>
      <c r="Q612" s="22"/>
      <c r="R612" s="22"/>
      <c r="S612" s="22"/>
      <c r="T612" s="22"/>
      <c r="U612" s="22"/>
      <c r="V612" s="22"/>
      <c r="W612" s="22"/>
      <c r="X612" s="22"/>
      <c r="Y612" s="22"/>
      <c r="Z612" s="22"/>
      <c r="AA612" s="22"/>
      <c r="AB612" s="22"/>
    </row>
    <row r="613" spans="1:28" ht="14.25">
      <c r="A613" s="45"/>
      <c r="B613" s="46"/>
      <c r="C613" s="46"/>
      <c r="D613" s="46"/>
      <c r="E613" s="55"/>
      <c r="F613" s="22"/>
      <c r="G613" s="22"/>
      <c r="H613" s="22"/>
      <c r="I613" s="22"/>
      <c r="J613" s="37"/>
      <c r="K613" s="22"/>
      <c r="L613" s="22"/>
      <c r="M613" s="22"/>
      <c r="N613" s="22"/>
      <c r="O613" s="22"/>
      <c r="P613" s="22"/>
      <c r="Q613" s="22"/>
      <c r="R613" s="22"/>
      <c r="S613" s="22"/>
      <c r="T613" s="22"/>
      <c r="U613" s="22"/>
      <c r="V613" s="22"/>
      <c r="W613" s="22"/>
      <c r="X613" s="22"/>
      <c r="Y613" s="22"/>
      <c r="Z613" s="22"/>
      <c r="AA613" s="22"/>
      <c r="AB613" s="22"/>
    </row>
    <row r="614" spans="1:28" ht="14.25">
      <c r="A614" s="45"/>
      <c r="B614" s="46"/>
      <c r="C614" s="46"/>
      <c r="D614" s="46"/>
      <c r="E614" s="55"/>
      <c r="F614" s="22"/>
      <c r="G614" s="22"/>
      <c r="H614" s="22"/>
      <c r="I614" s="22"/>
      <c r="J614" s="37"/>
      <c r="K614" s="22"/>
      <c r="L614" s="22"/>
      <c r="M614" s="22"/>
      <c r="N614" s="22"/>
      <c r="O614" s="22"/>
      <c r="P614" s="22"/>
      <c r="Q614" s="22"/>
      <c r="R614" s="22"/>
      <c r="S614" s="22"/>
      <c r="T614" s="22"/>
      <c r="U614" s="22"/>
      <c r="V614" s="22"/>
      <c r="W614" s="22"/>
      <c r="X614" s="22"/>
      <c r="Y614" s="22"/>
      <c r="Z614" s="22"/>
      <c r="AA614" s="22"/>
      <c r="AB614" s="22"/>
    </row>
    <row r="615" spans="1:28" ht="14.25">
      <c r="A615" s="45"/>
      <c r="B615" s="46"/>
      <c r="C615" s="46"/>
      <c r="D615" s="46"/>
      <c r="E615" s="55"/>
      <c r="F615" s="22"/>
      <c r="G615" s="22"/>
      <c r="H615" s="22"/>
      <c r="I615" s="22"/>
      <c r="J615" s="37"/>
      <c r="K615" s="22"/>
      <c r="L615" s="22"/>
      <c r="M615" s="22"/>
      <c r="N615" s="22"/>
      <c r="O615" s="22"/>
      <c r="P615" s="22"/>
      <c r="Q615" s="22"/>
      <c r="R615" s="22"/>
      <c r="S615" s="22"/>
      <c r="T615" s="22"/>
      <c r="U615" s="22"/>
      <c r="V615" s="22"/>
      <c r="W615" s="22"/>
      <c r="X615" s="22"/>
      <c r="Y615" s="22"/>
      <c r="Z615" s="22"/>
      <c r="AA615" s="22"/>
      <c r="AB615" s="22"/>
    </row>
    <row r="616" spans="1:28" ht="14.25">
      <c r="A616" s="45"/>
      <c r="B616" s="46"/>
      <c r="C616" s="46"/>
      <c r="D616" s="46"/>
      <c r="E616" s="55"/>
      <c r="F616" s="22"/>
      <c r="G616" s="22"/>
      <c r="H616" s="22"/>
      <c r="I616" s="22"/>
      <c r="J616" s="37"/>
      <c r="K616" s="22"/>
      <c r="L616" s="22"/>
      <c r="M616" s="22"/>
      <c r="N616" s="22"/>
      <c r="O616" s="22"/>
      <c r="P616" s="22"/>
      <c r="Q616" s="22"/>
      <c r="R616" s="22"/>
      <c r="S616" s="22"/>
      <c r="T616" s="22"/>
      <c r="U616" s="22"/>
      <c r="V616" s="22"/>
      <c r="W616" s="22"/>
      <c r="X616" s="22"/>
      <c r="Y616" s="22"/>
      <c r="Z616" s="22"/>
      <c r="AA616" s="22"/>
      <c r="AB616" s="22"/>
    </row>
    <row r="617" spans="1:28" ht="14.25">
      <c r="A617" s="45"/>
      <c r="B617" s="46"/>
      <c r="C617" s="46"/>
      <c r="D617" s="46"/>
      <c r="E617" s="55"/>
      <c r="F617" s="22"/>
      <c r="G617" s="22"/>
      <c r="H617" s="22"/>
      <c r="I617" s="22"/>
      <c r="J617" s="37"/>
      <c r="K617" s="22"/>
      <c r="L617" s="22"/>
      <c r="M617" s="22"/>
      <c r="N617" s="22"/>
      <c r="O617" s="22"/>
      <c r="P617" s="22"/>
      <c r="Q617" s="22"/>
      <c r="R617" s="22"/>
      <c r="S617" s="22"/>
      <c r="T617" s="22"/>
      <c r="U617" s="22"/>
      <c r="V617" s="22"/>
      <c r="W617" s="22"/>
      <c r="X617" s="22"/>
      <c r="Y617" s="22"/>
      <c r="Z617" s="22"/>
      <c r="AA617" s="22"/>
      <c r="AB617" s="22"/>
    </row>
    <row r="618" spans="1:28" ht="14.25">
      <c r="A618" s="45"/>
      <c r="B618" s="46"/>
      <c r="C618" s="46"/>
      <c r="D618" s="46"/>
      <c r="E618" s="55"/>
      <c r="F618" s="22"/>
      <c r="G618" s="22"/>
      <c r="H618" s="22"/>
      <c r="I618" s="22"/>
      <c r="J618" s="37"/>
      <c r="K618" s="22"/>
      <c r="L618" s="22"/>
      <c r="M618" s="22"/>
      <c r="N618" s="22"/>
      <c r="O618" s="22"/>
      <c r="P618" s="22"/>
      <c r="Q618" s="22"/>
      <c r="R618" s="22"/>
      <c r="S618" s="22"/>
      <c r="T618" s="22"/>
      <c r="U618" s="22"/>
      <c r="V618" s="22"/>
      <c r="W618" s="22"/>
      <c r="X618" s="22"/>
      <c r="Y618" s="22"/>
      <c r="Z618" s="22"/>
      <c r="AA618" s="22"/>
      <c r="AB618" s="22"/>
    </row>
    <row r="619" spans="1:28" ht="14.25">
      <c r="A619" s="45"/>
      <c r="B619" s="46"/>
      <c r="C619" s="46"/>
      <c r="D619" s="46"/>
      <c r="E619" s="55"/>
      <c r="F619" s="22"/>
      <c r="G619" s="22"/>
      <c r="H619" s="22"/>
      <c r="I619" s="22"/>
      <c r="J619" s="37"/>
      <c r="K619" s="22"/>
      <c r="L619" s="22"/>
      <c r="M619" s="22"/>
      <c r="N619" s="22"/>
      <c r="O619" s="22"/>
      <c r="P619" s="22"/>
      <c r="Q619" s="22"/>
      <c r="R619" s="22"/>
      <c r="S619" s="22"/>
      <c r="T619" s="22"/>
      <c r="U619" s="22"/>
      <c r="V619" s="22"/>
      <c r="W619" s="22"/>
      <c r="X619" s="22"/>
      <c r="Y619" s="22"/>
      <c r="Z619" s="22"/>
      <c r="AA619" s="22"/>
      <c r="AB619" s="22"/>
    </row>
    <row r="620" spans="1:28" ht="14.25">
      <c r="A620" s="45"/>
      <c r="B620" s="46"/>
      <c r="C620" s="46"/>
      <c r="D620" s="46"/>
      <c r="E620" s="55"/>
      <c r="F620" s="22"/>
      <c r="G620" s="22"/>
      <c r="H620" s="22"/>
      <c r="I620" s="22"/>
      <c r="J620" s="37"/>
      <c r="K620" s="22"/>
      <c r="L620" s="22"/>
      <c r="M620" s="22"/>
      <c r="N620" s="22"/>
      <c r="O620" s="22"/>
      <c r="P620" s="22"/>
      <c r="Q620" s="22"/>
      <c r="R620" s="22"/>
      <c r="S620" s="22"/>
      <c r="T620" s="22"/>
      <c r="U620" s="22"/>
      <c r="V620" s="22"/>
      <c r="W620" s="22"/>
      <c r="X620" s="22"/>
      <c r="Y620" s="22"/>
      <c r="Z620" s="22"/>
      <c r="AA620" s="22"/>
      <c r="AB620" s="22"/>
    </row>
    <row r="621" spans="1:28" ht="14.25">
      <c r="A621" s="45"/>
      <c r="B621" s="46"/>
      <c r="C621" s="46"/>
      <c r="D621" s="46"/>
      <c r="E621" s="55"/>
      <c r="F621" s="22"/>
      <c r="G621" s="22"/>
      <c r="H621" s="22"/>
      <c r="I621" s="22"/>
      <c r="J621" s="37"/>
      <c r="K621" s="22"/>
      <c r="L621" s="22"/>
      <c r="M621" s="22"/>
      <c r="N621" s="22"/>
      <c r="O621" s="22"/>
      <c r="P621" s="22"/>
      <c r="Q621" s="22"/>
      <c r="R621" s="22"/>
      <c r="S621" s="22"/>
      <c r="T621" s="22"/>
      <c r="U621" s="22"/>
      <c r="V621" s="22"/>
      <c r="W621" s="22"/>
      <c r="X621" s="22"/>
      <c r="Y621" s="22"/>
      <c r="Z621" s="22"/>
      <c r="AA621" s="22"/>
      <c r="AB621" s="22"/>
    </row>
    <row r="622" spans="1:28" ht="14.25">
      <c r="A622" s="45"/>
      <c r="B622" s="46"/>
      <c r="C622" s="46"/>
      <c r="D622" s="46"/>
      <c r="E622" s="55"/>
      <c r="F622" s="22"/>
      <c r="G622" s="22"/>
      <c r="H622" s="22"/>
      <c r="I622" s="22"/>
      <c r="J622" s="37"/>
      <c r="K622" s="22"/>
      <c r="L622" s="22"/>
      <c r="M622" s="22"/>
      <c r="N622" s="22"/>
      <c r="O622" s="22"/>
      <c r="P622" s="22"/>
      <c r="Q622" s="22"/>
      <c r="R622" s="22"/>
      <c r="S622" s="22"/>
      <c r="T622" s="22"/>
      <c r="U622" s="22"/>
      <c r="V622" s="22"/>
      <c r="W622" s="22"/>
      <c r="X622" s="22"/>
      <c r="Y622" s="22"/>
      <c r="Z622" s="22"/>
      <c r="AA622" s="22"/>
      <c r="AB622" s="22"/>
    </row>
    <row r="623" spans="1:28" ht="14.25">
      <c r="A623" s="45"/>
      <c r="B623" s="46"/>
      <c r="C623" s="46"/>
      <c r="D623" s="46"/>
      <c r="E623" s="55"/>
      <c r="F623" s="22"/>
      <c r="G623" s="22"/>
      <c r="H623" s="22"/>
      <c r="I623" s="22"/>
      <c r="J623" s="37"/>
      <c r="K623" s="22"/>
      <c r="L623" s="22"/>
      <c r="M623" s="22"/>
      <c r="N623" s="22"/>
      <c r="O623" s="22"/>
      <c r="P623" s="22"/>
      <c r="Q623" s="22"/>
      <c r="R623" s="22"/>
      <c r="S623" s="22"/>
      <c r="T623" s="22"/>
      <c r="U623" s="22"/>
      <c r="V623" s="22"/>
      <c r="W623" s="22"/>
      <c r="X623" s="22"/>
      <c r="Y623" s="22"/>
      <c r="Z623" s="22"/>
      <c r="AA623" s="22"/>
      <c r="AB623" s="22"/>
    </row>
    <row r="624" spans="1:28" ht="14.25">
      <c r="A624" s="45"/>
      <c r="B624" s="46"/>
      <c r="C624" s="46"/>
      <c r="D624" s="46"/>
      <c r="E624" s="55"/>
      <c r="F624" s="22"/>
      <c r="G624" s="22"/>
      <c r="H624" s="22"/>
      <c r="I624" s="22"/>
      <c r="J624" s="37"/>
      <c r="K624" s="22"/>
      <c r="L624" s="22"/>
      <c r="M624" s="22"/>
      <c r="N624" s="22"/>
      <c r="O624" s="22"/>
      <c r="P624" s="22"/>
      <c r="Q624" s="22"/>
      <c r="R624" s="22"/>
      <c r="S624" s="22"/>
      <c r="T624" s="22"/>
      <c r="U624" s="22"/>
      <c r="V624" s="22"/>
      <c r="W624" s="22"/>
      <c r="X624" s="22"/>
      <c r="Y624" s="22"/>
      <c r="Z624" s="22"/>
      <c r="AA624" s="22"/>
      <c r="AB624" s="22"/>
    </row>
    <row r="625" spans="1:28" ht="14.25">
      <c r="A625" s="45"/>
      <c r="B625" s="46"/>
      <c r="C625" s="46"/>
      <c r="D625" s="46"/>
      <c r="E625" s="55"/>
      <c r="F625" s="22"/>
      <c r="G625" s="22"/>
      <c r="H625" s="22"/>
      <c r="I625" s="22"/>
      <c r="J625" s="37"/>
      <c r="K625" s="22"/>
      <c r="L625" s="22"/>
      <c r="M625" s="22"/>
      <c r="N625" s="22"/>
      <c r="O625" s="22"/>
      <c r="P625" s="22"/>
      <c r="Q625" s="22"/>
      <c r="R625" s="22"/>
      <c r="S625" s="22"/>
      <c r="T625" s="22"/>
      <c r="U625" s="22"/>
      <c r="V625" s="22"/>
      <c r="W625" s="22"/>
      <c r="X625" s="22"/>
      <c r="Y625" s="22"/>
      <c r="Z625" s="22"/>
      <c r="AA625" s="22"/>
      <c r="AB625" s="22"/>
    </row>
    <row r="626" spans="1:28" ht="14.25">
      <c r="A626" s="45"/>
      <c r="B626" s="46"/>
      <c r="C626" s="46"/>
      <c r="D626" s="46"/>
      <c r="E626" s="55"/>
      <c r="F626" s="22"/>
      <c r="G626" s="22"/>
      <c r="H626" s="22"/>
      <c r="I626" s="22"/>
      <c r="J626" s="37"/>
      <c r="K626" s="22"/>
      <c r="L626" s="22"/>
      <c r="M626" s="22"/>
      <c r="N626" s="22"/>
      <c r="O626" s="22"/>
      <c r="P626" s="22"/>
      <c r="Q626" s="22"/>
      <c r="R626" s="22"/>
      <c r="S626" s="22"/>
      <c r="T626" s="22"/>
      <c r="U626" s="22"/>
      <c r="V626" s="22"/>
      <c r="W626" s="22"/>
      <c r="X626" s="22"/>
      <c r="Y626" s="22"/>
      <c r="Z626" s="22"/>
      <c r="AA626" s="22"/>
      <c r="AB626" s="22"/>
    </row>
    <row r="627" spans="1:28" ht="14.25">
      <c r="A627" s="45"/>
      <c r="B627" s="46"/>
      <c r="C627" s="46"/>
      <c r="D627" s="46"/>
      <c r="E627" s="55"/>
      <c r="F627" s="22"/>
      <c r="G627" s="22"/>
      <c r="H627" s="22"/>
      <c r="I627" s="22"/>
      <c r="J627" s="37"/>
      <c r="K627" s="22"/>
      <c r="L627" s="22"/>
      <c r="M627" s="22"/>
      <c r="N627" s="22"/>
      <c r="O627" s="22"/>
      <c r="P627" s="22"/>
      <c r="Q627" s="22"/>
      <c r="R627" s="22"/>
      <c r="S627" s="22"/>
      <c r="T627" s="22"/>
      <c r="U627" s="22"/>
      <c r="V627" s="22"/>
      <c r="W627" s="22"/>
      <c r="X627" s="22"/>
      <c r="Y627" s="22"/>
      <c r="Z627" s="22"/>
      <c r="AA627" s="22"/>
      <c r="AB627" s="22"/>
    </row>
    <row r="628" spans="1:28" ht="14.25">
      <c r="A628" s="45"/>
      <c r="B628" s="46"/>
      <c r="C628" s="46"/>
      <c r="D628" s="46"/>
      <c r="E628" s="55"/>
      <c r="F628" s="22"/>
      <c r="G628" s="22"/>
      <c r="H628" s="22"/>
      <c r="I628" s="22"/>
      <c r="J628" s="37"/>
      <c r="K628" s="22"/>
      <c r="L628" s="22"/>
      <c r="M628" s="22"/>
      <c r="N628" s="22"/>
      <c r="O628" s="22"/>
      <c r="P628" s="22"/>
      <c r="Q628" s="22"/>
      <c r="R628" s="22"/>
      <c r="S628" s="22"/>
      <c r="T628" s="22"/>
      <c r="U628" s="22"/>
      <c r="V628" s="22"/>
      <c r="W628" s="22"/>
      <c r="X628" s="22"/>
      <c r="Y628" s="22"/>
      <c r="Z628" s="22"/>
      <c r="AA628" s="22"/>
      <c r="AB628" s="22"/>
    </row>
    <row r="629" spans="1:28" ht="14.25">
      <c r="A629" s="45"/>
      <c r="B629" s="46"/>
      <c r="C629" s="46"/>
      <c r="D629" s="46"/>
      <c r="E629" s="55"/>
      <c r="F629" s="22"/>
      <c r="G629" s="22"/>
      <c r="H629" s="22"/>
      <c r="I629" s="22"/>
      <c r="J629" s="37"/>
      <c r="K629" s="22"/>
      <c r="L629" s="22"/>
      <c r="M629" s="22"/>
      <c r="N629" s="22"/>
      <c r="O629" s="22"/>
      <c r="P629" s="22"/>
      <c r="Q629" s="22"/>
      <c r="R629" s="22"/>
      <c r="S629" s="22"/>
      <c r="T629" s="22"/>
      <c r="U629" s="22"/>
      <c r="V629" s="22"/>
      <c r="W629" s="22"/>
      <c r="X629" s="22"/>
      <c r="Y629" s="22"/>
      <c r="Z629" s="22"/>
      <c r="AA629" s="22"/>
      <c r="AB629" s="22"/>
    </row>
    <row r="630" spans="1:28" ht="14.25">
      <c r="A630" s="45"/>
      <c r="B630" s="46"/>
      <c r="C630" s="46"/>
      <c r="D630" s="46"/>
      <c r="E630" s="55"/>
      <c r="F630" s="22"/>
      <c r="G630" s="22"/>
      <c r="H630" s="22"/>
      <c r="I630" s="22"/>
      <c r="J630" s="37"/>
      <c r="K630" s="22"/>
      <c r="L630" s="22"/>
      <c r="M630" s="22"/>
      <c r="N630" s="22"/>
      <c r="O630" s="22"/>
      <c r="P630" s="22"/>
      <c r="Q630" s="22"/>
      <c r="R630" s="22"/>
      <c r="S630" s="22"/>
      <c r="T630" s="22"/>
      <c r="U630" s="22"/>
      <c r="V630" s="22"/>
      <c r="W630" s="22"/>
      <c r="X630" s="22"/>
      <c r="Y630" s="22"/>
      <c r="Z630" s="22"/>
      <c r="AA630" s="22"/>
      <c r="AB630" s="22"/>
    </row>
    <row r="631" spans="1:28" ht="14.25">
      <c r="A631" s="45"/>
      <c r="B631" s="46"/>
      <c r="C631" s="46"/>
      <c r="D631" s="46"/>
      <c r="E631" s="55"/>
      <c r="F631" s="22"/>
      <c r="G631" s="22"/>
      <c r="H631" s="22"/>
      <c r="I631" s="22"/>
      <c r="J631" s="37"/>
      <c r="K631" s="22"/>
      <c r="L631" s="22"/>
      <c r="M631" s="22"/>
      <c r="N631" s="22"/>
      <c r="O631" s="22"/>
      <c r="P631" s="22"/>
      <c r="Q631" s="22"/>
      <c r="R631" s="22"/>
      <c r="S631" s="22"/>
      <c r="T631" s="22"/>
      <c r="U631" s="22"/>
      <c r="V631" s="22"/>
      <c r="W631" s="22"/>
      <c r="X631" s="22"/>
      <c r="Y631" s="22"/>
      <c r="Z631" s="22"/>
      <c r="AA631" s="22"/>
      <c r="AB631" s="22"/>
    </row>
    <row r="632" spans="1:28" ht="14.25">
      <c r="A632" s="45"/>
      <c r="B632" s="46"/>
      <c r="C632" s="46"/>
      <c r="D632" s="46"/>
      <c r="E632" s="55"/>
      <c r="F632" s="22"/>
      <c r="G632" s="22"/>
      <c r="H632" s="22"/>
      <c r="I632" s="22"/>
      <c r="J632" s="37"/>
      <c r="K632" s="22"/>
      <c r="L632" s="22"/>
      <c r="M632" s="22"/>
      <c r="N632" s="22"/>
      <c r="O632" s="22"/>
      <c r="P632" s="22"/>
      <c r="Q632" s="22"/>
      <c r="R632" s="22"/>
      <c r="S632" s="22"/>
      <c r="T632" s="22"/>
      <c r="U632" s="22"/>
      <c r="V632" s="22"/>
      <c r="W632" s="22"/>
      <c r="X632" s="22"/>
      <c r="Y632" s="22"/>
      <c r="Z632" s="22"/>
      <c r="AA632" s="22"/>
      <c r="AB632" s="22"/>
    </row>
    <row r="633" spans="1:28" ht="14.25">
      <c r="A633" s="45"/>
      <c r="B633" s="46"/>
      <c r="C633" s="46"/>
      <c r="D633" s="46"/>
      <c r="E633" s="55"/>
      <c r="F633" s="22"/>
      <c r="G633" s="22"/>
      <c r="H633" s="22"/>
      <c r="I633" s="22"/>
      <c r="J633" s="37"/>
      <c r="K633" s="22"/>
      <c r="L633" s="22"/>
      <c r="M633" s="22"/>
      <c r="N633" s="22"/>
      <c r="O633" s="22"/>
      <c r="P633" s="22"/>
      <c r="Q633" s="22"/>
      <c r="R633" s="22"/>
      <c r="S633" s="22"/>
      <c r="T633" s="22"/>
      <c r="U633" s="22"/>
      <c r="V633" s="22"/>
      <c r="W633" s="22"/>
      <c r="X633" s="22"/>
      <c r="Y633" s="22"/>
      <c r="Z633" s="22"/>
      <c r="AA633" s="22"/>
      <c r="AB633" s="22"/>
    </row>
    <row r="634" spans="1:28" ht="14.25">
      <c r="A634" s="45"/>
      <c r="B634" s="46"/>
      <c r="C634" s="46"/>
      <c r="D634" s="46"/>
      <c r="E634" s="55"/>
      <c r="F634" s="22"/>
      <c r="G634" s="22"/>
      <c r="H634" s="22"/>
      <c r="I634" s="22"/>
      <c r="J634" s="37"/>
      <c r="K634" s="22"/>
      <c r="L634" s="22"/>
      <c r="M634" s="22"/>
      <c r="N634" s="22"/>
      <c r="O634" s="22"/>
      <c r="P634" s="22"/>
      <c r="Q634" s="22"/>
      <c r="R634" s="22"/>
      <c r="S634" s="22"/>
      <c r="T634" s="22"/>
      <c r="U634" s="22"/>
      <c r="V634" s="22"/>
      <c r="W634" s="22"/>
      <c r="X634" s="22"/>
      <c r="Y634" s="22"/>
      <c r="Z634" s="22"/>
      <c r="AA634" s="22"/>
      <c r="AB634" s="22"/>
    </row>
    <row r="635" spans="1:28" ht="14.25">
      <c r="A635" s="45"/>
      <c r="B635" s="46"/>
      <c r="C635" s="46"/>
      <c r="D635" s="46"/>
      <c r="E635" s="55"/>
      <c r="F635" s="22"/>
      <c r="G635" s="22"/>
      <c r="H635" s="22"/>
      <c r="I635" s="22"/>
      <c r="J635" s="37"/>
      <c r="K635" s="22"/>
      <c r="L635" s="22"/>
      <c r="M635" s="22"/>
      <c r="N635" s="22"/>
      <c r="O635" s="22"/>
      <c r="P635" s="22"/>
      <c r="Q635" s="22"/>
      <c r="R635" s="22"/>
      <c r="S635" s="22"/>
      <c r="T635" s="22"/>
      <c r="U635" s="22"/>
      <c r="V635" s="22"/>
      <c r="W635" s="22"/>
      <c r="X635" s="22"/>
      <c r="Y635" s="22"/>
      <c r="Z635" s="22"/>
      <c r="AA635" s="22"/>
      <c r="AB635" s="22"/>
    </row>
    <row r="636" spans="1:28" ht="14.25">
      <c r="A636" s="45"/>
      <c r="B636" s="46"/>
      <c r="C636" s="46"/>
      <c r="D636" s="46"/>
      <c r="E636" s="55"/>
      <c r="F636" s="22"/>
      <c r="G636" s="22"/>
      <c r="H636" s="22"/>
      <c r="I636" s="22"/>
      <c r="J636" s="37"/>
      <c r="K636" s="22"/>
      <c r="L636" s="22"/>
      <c r="M636" s="22"/>
      <c r="N636" s="22"/>
      <c r="O636" s="22"/>
      <c r="P636" s="22"/>
      <c r="Q636" s="22"/>
      <c r="R636" s="22"/>
      <c r="S636" s="22"/>
      <c r="T636" s="22"/>
      <c r="U636" s="22"/>
      <c r="V636" s="22"/>
      <c r="W636" s="22"/>
      <c r="X636" s="22"/>
      <c r="Y636" s="22"/>
      <c r="Z636" s="22"/>
      <c r="AA636" s="22"/>
      <c r="AB636" s="22"/>
    </row>
    <row r="637" spans="1:28" ht="14.25">
      <c r="A637" s="45"/>
      <c r="B637" s="46"/>
      <c r="C637" s="46"/>
      <c r="D637" s="46"/>
      <c r="E637" s="55"/>
      <c r="F637" s="22"/>
      <c r="G637" s="22"/>
      <c r="H637" s="22"/>
      <c r="I637" s="22"/>
      <c r="J637" s="37"/>
      <c r="K637" s="22"/>
      <c r="L637" s="22"/>
      <c r="M637" s="22"/>
      <c r="N637" s="22"/>
      <c r="O637" s="22"/>
      <c r="P637" s="22"/>
      <c r="Q637" s="22"/>
      <c r="R637" s="22"/>
      <c r="S637" s="22"/>
      <c r="T637" s="22"/>
      <c r="U637" s="22"/>
      <c r="V637" s="22"/>
      <c r="W637" s="22"/>
      <c r="X637" s="22"/>
      <c r="Y637" s="22"/>
      <c r="Z637" s="22"/>
      <c r="AA637" s="22"/>
      <c r="AB637" s="22"/>
    </row>
    <row r="638" spans="1:28" ht="14.25">
      <c r="A638" s="45"/>
      <c r="B638" s="46"/>
      <c r="C638" s="46"/>
      <c r="D638" s="46"/>
      <c r="E638" s="55"/>
      <c r="F638" s="22"/>
      <c r="G638" s="22"/>
      <c r="H638" s="22"/>
      <c r="I638" s="22"/>
      <c r="J638" s="37"/>
      <c r="K638" s="22"/>
      <c r="L638" s="22"/>
      <c r="M638" s="22"/>
      <c r="N638" s="22"/>
      <c r="O638" s="22"/>
      <c r="P638" s="22"/>
      <c r="Q638" s="22"/>
      <c r="R638" s="22"/>
      <c r="S638" s="22"/>
      <c r="T638" s="22"/>
      <c r="U638" s="22"/>
      <c r="V638" s="22"/>
      <c r="W638" s="22"/>
      <c r="X638" s="22"/>
      <c r="Y638" s="22"/>
      <c r="Z638" s="22"/>
      <c r="AA638" s="22"/>
      <c r="AB638" s="22"/>
    </row>
    <row r="639" spans="1:28" ht="14.25">
      <c r="A639" s="45"/>
      <c r="B639" s="46"/>
      <c r="C639" s="46"/>
      <c r="D639" s="46"/>
      <c r="E639" s="55"/>
      <c r="F639" s="22"/>
      <c r="G639" s="22"/>
      <c r="H639" s="22"/>
      <c r="I639" s="22"/>
      <c r="J639" s="37"/>
      <c r="K639" s="22"/>
      <c r="L639" s="22"/>
      <c r="M639" s="22"/>
      <c r="N639" s="22"/>
      <c r="O639" s="22"/>
      <c r="P639" s="22"/>
      <c r="Q639" s="22"/>
      <c r="R639" s="22"/>
      <c r="S639" s="22"/>
      <c r="T639" s="22"/>
      <c r="U639" s="22"/>
      <c r="V639" s="22"/>
      <c r="W639" s="22"/>
      <c r="X639" s="22"/>
      <c r="Y639" s="22"/>
      <c r="Z639" s="22"/>
      <c r="AA639" s="22"/>
      <c r="AB639" s="22"/>
    </row>
    <row r="640" spans="1:28" ht="14.25">
      <c r="A640" s="45"/>
      <c r="B640" s="46"/>
      <c r="C640" s="46"/>
      <c r="D640" s="46"/>
      <c r="E640" s="55"/>
      <c r="F640" s="22"/>
      <c r="G640" s="22"/>
      <c r="H640" s="22"/>
      <c r="I640" s="22"/>
      <c r="J640" s="37"/>
      <c r="K640" s="22"/>
      <c r="L640" s="22"/>
      <c r="M640" s="22"/>
      <c r="N640" s="22"/>
      <c r="O640" s="22"/>
      <c r="P640" s="22"/>
      <c r="Q640" s="22"/>
      <c r="R640" s="22"/>
      <c r="S640" s="22"/>
      <c r="T640" s="22"/>
      <c r="U640" s="22"/>
      <c r="V640" s="22"/>
      <c r="W640" s="22"/>
      <c r="X640" s="22"/>
      <c r="Y640" s="22"/>
      <c r="Z640" s="22"/>
      <c r="AA640" s="22"/>
      <c r="AB640" s="22"/>
    </row>
    <row r="641" spans="1:28" ht="14.25">
      <c r="A641" s="45"/>
      <c r="B641" s="46"/>
      <c r="C641" s="46"/>
      <c r="D641" s="46"/>
      <c r="E641" s="55"/>
      <c r="F641" s="22"/>
      <c r="G641" s="22"/>
      <c r="H641" s="22"/>
      <c r="I641" s="22"/>
      <c r="J641" s="37"/>
      <c r="K641" s="22"/>
      <c r="L641" s="22"/>
      <c r="M641" s="22"/>
      <c r="N641" s="22"/>
      <c r="O641" s="22"/>
      <c r="P641" s="22"/>
      <c r="Q641" s="22"/>
      <c r="R641" s="22"/>
      <c r="S641" s="22"/>
      <c r="T641" s="22"/>
      <c r="U641" s="22"/>
      <c r="V641" s="22"/>
      <c r="W641" s="22"/>
      <c r="X641" s="22"/>
      <c r="Y641" s="22"/>
      <c r="Z641" s="22"/>
      <c r="AA641" s="22"/>
      <c r="AB641" s="22"/>
    </row>
    <row r="642" spans="1:28" ht="14.25">
      <c r="A642" s="45"/>
      <c r="B642" s="46"/>
      <c r="C642" s="46"/>
      <c r="D642" s="46"/>
      <c r="E642" s="55"/>
      <c r="F642" s="22"/>
      <c r="G642" s="22"/>
      <c r="H642" s="22"/>
      <c r="I642" s="22"/>
      <c r="J642" s="37"/>
      <c r="K642" s="22"/>
      <c r="L642" s="22"/>
      <c r="M642" s="22"/>
      <c r="N642" s="22"/>
      <c r="O642" s="22"/>
      <c r="P642" s="22"/>
      <c r="Q642" s="22"/>
      <c r="R642" s="22"/>
      <c r="S642" s="22"/>
      <c r="T642" s="22"/>
      <c r="U642" s="22"/>
      <c r="V642" s="22"/>
      <c r="W642" s="22"/>
      <c r="X642" s="22"/>
      <c r="Y642" s="22"/>
      <c r="Z642" s="22"/>
      <c r="AA642" s="22"/>
      <c r="AB642" s="22"/>
    </row>
    <row r="643" spans="1:28" ht="14.25">
      <c r="A643" s="45"/>
      <c r="B643" s="46"/>
      <c r="C643" s="46"/>
      <c r="D643" s="46"/>
      <c r="E643" s="55"/>
      <c r="F643" s="22"/>
      <c r="G643" s="22"/>
      <c r="H643" s="22"/>
      <c r="I643" s="22"/>
      <c r="J643" s="37"/>
      <c r="K643" s="22"/>
      <c r="L643" s="22"/>
      <c r="M643" s="22"/>
      <c r="N643" s="22"/>
      <c r="O643" s="22"/>
      <c r="P643" s="22"/>
      <c r="Q643" s="22"/>
      <c r="R643" s="22"/>
      <c r="S643" s="22"/>
      <c r="T643" s="22"/>
      <c r="U643" s="22"/>
      <c r="V643" s="22"/>
      <c r="W643" s="22"/>
      <c r="X643" s="22"/>
      <c r="Y643" s="22"/>
      <c r="Z643" s="22"/>
      <c r="AA643" s="22"/>
      <c r="AB643" s="22"/>
    </row>
    <row r="644" spans="1:28" ht="14.25">
      <c r="A644" s="45"/>
      <c r="B644" s="46"/>
      <c r="C644" s="46"/>
      <c r="D644" s="46"/>
      <c r="E644" s="55"/>
      <c r="F644" s="22"/>
      <c r="G644" s="22"/>
      <c r="H644" s="22"/>
      <c r="I644" s="22"/>
      <c r="J644" s="37"/>
      <c r="K644" s="22"/>
      <c r="L644" s="22"/>
      <c r="M644" s="22"/>
      <c r="N644" s="22"/>
      <c r="O644" s="22"/>
      <c r="P644" s="22"/>
      <c r="Q644" s="22"/>
      <c r="R644" s="22"/>
      <c r="S644" s="22"/>
      <c r="T644" s="22"/>
      <c r="U644" s="22"/>
      <c r="V644" s="22"/>
      <c r="W644" s="22"/>
      <c r="X644" s="22"/>
      <c r="Y644" s="22"/>
      <c r="Z644" s="22"/>
      <c r="AA644" s="22"/>
      <c r="AB644" s="22"/>
    </row>
    <row r="645" spans="1:28" ht="14.25">
      <c r="A645" s="45"/>
      <c r="B645" s="46"/>
      <c r="C645" s="46"/>
      <c r="D645" s="46"/>
      <c r="E645" s="55"/>
      <c r="F645" s="22"/>
      <c r="G645" s="22"/>
      <c r="H645" s="22"/>
      <c r="I645" s="22"/>
      <c r="J645" s="37"/>
      <c r="K645" s="22"/>
      <c r="L645" s="22"/>
      <c r="M645" s="22"/>
      <c r="N645" s="22"/>
      <c r="O645" s="22"/>
      <c r="P645" s="22"/>
      <c r="Q645" s="22"/>
      <c r="R645" s="22"/>
      <c r="S645" s="22"/>
      <c r="T645" s="22"/>
      <c r="U645" s="22"/>
      <c r="V645" s="22"/>
      <c r="W645" s="22"/>
      <c r="X645" s="22"/>
      <c r="Y645" s="22"/>
      <c r="Z645" s="22"/>
      <c r="AA645" s="22"/>
      <c r="AB645" s="22"/>
    </row>
    <row r="646" spans="1:28" ht="14.25">
      <c r="A646" s="45"/>
      <c r="B646" s="46"/>
      <c r="C646" s="46"/>
      <c r="D646" s="46"/>
      <c r="E646" s="55"/>
      <c r="F646" s="22"/>
      <c r="G646" s="22"/>
      <c r="H646" s="22"/>
      <c r="I646" s="22"/>
      <c r="J646" s="37"/>
      <c r="K646" s="22"/>
      <c r="L646" s="22"/>
      <c r="M646" s="22"/>
      <c r="N646" s="22"/>
      <c r="O646" s="22"/>
      <c r="P646" s="22"/>
      <c r="Q646" s="22"/>
      <c r="R646" s="22"/>
      <c r="S646" s="22"/>
      <c r="T646" s="22"/>
      <c r="U646" s="22"/>
      <c r="V646" s="22"/>
      <c r="W646" s="22"/>
      <c r="X646" s="22"/>
      <c r="Y646" s="22"/>
      <c r="Z646" s="22"/>
      <c r="AA646" s="22"/>
      <c r="AB646" s="22"/>
    </row>
    <row r="647" spans="1:28" ht="14.25">
      <c r="A647" s="45"/>
      <c r="B647" s="46"/>
      <c r="C647" s="46"/>
      <c r="D647" s="46"/>
      <c r="E647" s="55"/>
      <c r="F647" s="22"/>
      <c r="G647" s="22"/>
      <c r="H647" s="22"/>
      <c r="I647" s="22"/>
      <c r="J647" s="37"/>
      <c r="K647" s="22"/>
      <c r="L647" s="22"/>
      <c r="M647" s="22"/>
      <c r="N647" s="22"/>
      <c r="O647" s="22"/>
      <c r="P647" s="22"/>
      <c r="Q647" s="22"/>
      <c r="R647" s="22"/>
      <c r="S647" s="22"/>
      <c r="T647" s="22"/>
      <c r="U647" s="22"/>
      <c r="V647" s="22"/>
      <c r="W647" s="22"/>
      <c r="X647" s="22"/>
      <c r="Y647" s="22"/>
      <c r="Z647" s="22"/>
      <c r="AA647" s="22"/>
      <c r="AB647" s="22"/>
    </row>
    <row r="648" spans="1:28" ht="14.25">
      <c r="A648" s="45"/>
      <c r="B648" s="46"/>
      <c r="C648" s="46"/>
      <c r="D648" s="46"/>
      <c r="E648" s="55"/>
      <c r="F648" s="22"/>
      <c r="G648" s="22"/>
      <c r="H648" s="22"/>
      <c r="I648" s="22"/>
      <c r="J648" s="37"/>
      <c r="K648" s="22"/>
      <c r="L648" s="22"/>
      <c r="M648" s="22"/>
      <c r="N648" s="22"/>
      <c r="O648" s="22"/>
      <c r="P648" s="22"/>
      <c r="Q648" s="22"/>
      <c r="R648" s="22"/>
      <c r="S648" s="22"/>
      <c r="T648" s="22"/>
      <c r="U648" s="22"/>
      <c r="V648" s="22"/>
      <c r="W648" s="22"/>
      <c r="X648" s="22"/>
      <c r="Y648" s="22"/>
      <c r="Z648" s="22"/>
      <c r="AA648" s="22"/>
      <c r="AB648" s="22"/>
    </row>
    <row r="649" spans="1:28" ht="14.25">
      <c r="A649" s="45"/>
      <c r="B649" s="46"/>
      <c r="C649" s="46"/>
      <c r="D649" s="46"/>
      <c r="E649" s="55"/>
      <c r="F649" s="22"/>
      <c r="G649" s="22"/>
      <c r="H649" s="22"/>
      <c r="I649" s="22"/>
      <c r="J649" s="37"/>
      <c r="K649" s="22"/>
      <c r="L649" s="22"/>
      <c r="M649" s="22"/>
      <c r="N649" s="22"/>
      <c r="O649" s="22"/>
      <c r="P649" s="22"/>
      <c r="Q649" s="22"/>
      <c r="R649" s="22"/>
      <c r="S649" s="22"/>
      <c r="T649" s="22"/>
      <c r="U649" s="22"/>
      <c r="V649" s="22"/>
      <c r="W649" s="22"/>
      <c r="X649" s="22"/>
      <c r="Y649" s="22"/>
      <c r="Z649" s="22"/>
      <c r="AA649" s="22"/>
      <c r="AB649" s="22"/>
    </row>
    <row r="650" spans="1:28" ht="14.25">
      <c r="A650" s="45"/>
      <c r="B650" s="46"/>
      <c r="C650" s="46"/>
      <c r="D650" s="46"/>
      <c r="E650" s="55"/>
      <c r="F650" s="22"/>
      <c r="G650" s="22"/>
      <c r="H650" s="22"/>
      <c r="I650" s="22"/>
      <c r="J650" s="37"/>
      <c r="K650" s="22"/>
      <c r="L650" s="22"/>
      <c r="M650" s="22"/>
      <c r="N650" s="22"/>
      <c r="O650" s="22"/>
      <c r="P650" s="22"/>
      <c r="Q650" s="22"/>
      <c r="R650" s="22"/>
      <c r="S650" s="22"/>
      <c r="T650" s="22"/>
      <c r="U650" s="22"/>
      <c r="V650" s="22"/>
      <c r="W650" s="22"/>
      <c r="X650" s="22"/>
      <c r="Y650" s="22"/>
      <c r="Z650" s="22"/>
      <c r="AA650" s="22"/>
      <c r="AB650" s="22"/>
    </row>
    <row r="651" spans="1:28" ht="14.25">
      <c r="A651" s="45"/>
      <c r="B651" s="46"/>
      <c r="C651" s="46"/>
      <c r="D651" s="46"/>
      <c r="E651" s="55"/>
      <c r="F651" s="22"/>
      <c r="G651" s="22"/>
      <c r="H651" s="22"/>
      <c r="I651" s="22"/>
      <c r="J651" s="37"/>
      <c r="K651" s="22"/>
      <c r="L651" s="22"/>
      <c r="M651" s="22"/>
      <c r="N651" s="22"/>
      <c r="O651" s="22"/>
      <c r="P651" s="22"/>
      <c r="Q651" s="22"/>
      <c r="R651" s="22"/>
      <c r="S651" s="22"/>
      <c r="T651" s="22"/>
      <c r="U651" s="22"/>
      <c r="V651" s="22"/>
      <c r="W651" s="22"/>
      <c r="X651" s="22"/>
      <c r="Y651" s="22"/>
      <c r="Z651" s="22"/>
      <c r="AA651" s="22"/>
      <c r="AB651" s="22"/>
    </row>
    <row r="652" spans="1:28" ht="14.25">
      <c r="A652" s="45"/>
      <c r="B652" s="46"/>
      <c r="C652" s="46"/>
      <c r="D652" s="46"/>
      <c r="E652" s="55"/>
      <c r="F652" s="22"/>
      <c r="G652" s="22"/>
      <c r="H652" s="22"/>
      <c r="I652" s="22"/>
      <c r="J652" s="37"/>
      <c r="K652" s="22"/>
      <c r="L652" s="22"/>
      <c r="M652" s="22"/>
      <c r="N652" s="22"/>
      <c r="O652" s="22"/>
      <c r="P652" s="22"/>
      <c r="Q652" s="22"/>
      <c r="R652" s="22"/>
      <c r="S652" s="22"/>
      <c r="T652" s="22"/>
      <c r="U652" s="22"/>
      <c r="V652" s="22"/>
      <c r="W652" s="22"/>
      <c r="X652" s="22"/>
      <c r="Y652" s="22"/>
      <c r="Z652" s="22"/>
      <c r="AA652" s="22"/>
      <c r="AB652" s="22"/>
    </row>
    <row r="653" spans="1:28" ht="14.25">
      <c r="A653" s="45"/>
      <c r="B653" s="46"/>
      <c r="C653" s="46"/>
      <c r="D653" s="46"/>
      <c r="E653" s="55"/>
      <c r="F653" s="22"/>
      <c r="G653" s="22"/>
      <c r="H653" s="22"/>
      <c r="I653" s="22"/>
      <c r="J653" s="37"/>
      <c r="K653" s="22"/>
      <c r="L653" s="22"/>
      <c r="M653" s="22"/>
      <c r="N653" s="22"/>
      <c r="O653" s="22"/>
      <c r="P653" s="22"/>
      <c r="Q653" s="22"/>
      <c r="R653" s="22"/>
      <c r="S653" s="22"/>
      <c r="T653" s="22"/>
      <c r="U653" s="22"/>
      <c r="V653" s="22"/>
      <c r="W653" s="22"/>
      <c r="X653" s="22"/>
      <c r="Y653" s="22"/>
      <c r="Z653" s="22"/>
      <c r="AA653" s="22"/>
      <c r="AB653" s="22"/>
    </row>
    <row r="654" spans="1:28" ht="14.25">
      <c r="A654" s="45"/>
      <c r="B654" s="46"/>
      <c r="C654" s="46"/>
      <c r="D654" s="46"/>
      <c r="E654" s="55"/>
      <c r="F654" s="22"/>
      <c r="G654" s="22"/>
      <c r="H654" s="22"/>
      <c r="I654" s="22"/>
      <c r="J654" s="37"/>
      <c r="K654" s="22"/>
      <c r="L654" s="22"/>
      <c r="M654" s="22"/>
      <c r="N654" s="22"/>
      <c r="O654" s="22"/>
      <c r="P654" s="22"/>
      <c r="Q654" s="22"/>
      <c r="R654" s="22"/>
      <c r="S654" s="22"/>
      <c r="T654" s="22"/>
      <c r="U654" s="22"/>
      <c r="V654" s="22"/>
      <c r="W654" s="22"/>
      <c r="X654" s="22"/>
      <c r="Y654" s="22"/>
      <c r="Z654" s="22"/>
      <c r="AA654" s="22"/>
      <c r="AB654" s="22"/>
    </row>
    <row r="655" spans="1:28" ht="14.25">
      <c r="A655" s="45"/>
      <c r="B655" s="46"/>
      <c r="C655" s="46"/>
      <c r="D655" s="46"/>
      <c r="E655" s="55"/>
      <c r="F655" s="22"/>
      <c r="G655" s="22"/>
      <c r="H655" s="22"/>
      <c r="I655" s="22"/>
      <c r="J655" s="37"/>
      <c r="K655" s="22"/>
      <c r="L655" s="22"/>
      <c r="M655" s="22"/>
      <c r="N655" s="22"/>
      <c r="O655" s="22"/>
      <c r="P655" s="22"/>
      <c r="Q655" s="22"/>
      <c r="R655" s="22"/>
      <c r="S655" s="22"/>
      <c r="T655" s="22"/>
      <c r="U655" s="22"/>
      <c r="V655" s="22"/>
      <c r="W655" s="22"/>
      <c r="X655" s="22"/>
      <c r="Y655" s="22"/>
      <c r="Z655" s="22"/>
      <c r="AA655" s="22"/>
      <c r="AB655" s="22"/>
    </row>
    <row r="656" spans="1:28" ht="14.25">
      <c r="A656" s="45"/>
      <c r="B656" s="46"/>
      <c r="C656" s="46"/>
      <c r="D656" s="46"/>
      <c r="E656" s="55"/>
      <c r="F656" s="22"/>
      <c r="G656" s="22"/>
      <c r="H656" s="22"/>
      <c r="I656" s="22"/>
      <c r="J656" s="37"/>
      <c r="K656" s="22"/>
      <c r="L656" s="22"/>
      <c r="M656" s="22"/>
      <c r="N656" s="22"/>
      <c r="O656" s="22"/>
      <c r="P656" s="22"/>
      <c r="Q656" s="22"/>
      <c r="R656" s="22"/>
      <c r="S656" s="22"/>
      <c r="T656" s="22"/>
      <c r="U656" s="22"/>
      <c r="V656" s="22"/>
      <c r="W656" s="22"/>
      <c r="X656" s="22"/>
      <c r="Y656" s="22"/>
      <c r="Z656" s="22"/>
      <c r="AA656" s="22"/>
      <c r="AB656" s="22"/>
    </row>
    <row r="657" spans="1:28" ht="14.25">
      <c r="A657" s="45"/>
      <c r="B657" s="46"/>
      <c r="C657" s="46"/>
      <c r="D657" s="46"/>
      <c r="E657" s="55"/>
      <c r="F657" s="22"/>
      <c r="G657" s="22"/>
      <c r="H657" s="22"/>
      <c r="I657" s="22"/>
      <c r="J657" s="37"/>
      <c r="K657" s="22"/>
      <c r="L657" s="22"/>
      <c r="M657" s="22"/>
      <c r="N657" s="22"/>
      <c r="O657" s="22"/>
      <c r="P657" s="22"/>
      <c r="Q657" s="22"/>
      <c r="R657" s="22"/>
      <c r="S657" s="22"/>
      <c r="T657" s="22"/>
      <c r="U657" s="22"/>
      <c r="V657" s="22"/>
      <c r="W657" s="22"/>
      <c r="X657" s="22"/>
      <c r="Y657" s="22"/>
      <c r="Z657" s="22"/>
      <c r="AA657" s="22"/>
      <c r="AB657" s="22"/>
    </row>
    <row r="658" spans="1:28" ht="14.25">
      <c r="A658" s="45"/>
      <c r="B658" s="46"/>
      <c r="C658" s="46"/>
      <c r="D658" s="46"/>
      <c r="E658" s="55"/>
      <c r="F658" s="22"/>
      <c r="G658" s="22"/>
      <c r="H658" s="22"/>
      <c r="I658" s="22"/>
      <c r="J658" s="37"/>
      <c r="K658" s="22"/>
      <c r="L658" s="22"/>
      <c r="M658" s="22"/>
      <c r="N658" s="22"/>
      <c r="O658" s="22"/>
      <c r="P658" s="22"/>
      <c r="Q658" s="22"/>
      <c r="R658" s="22"/>
      <c r="S658" s="22"/>
      <c r="T658" s="22"/>
      <c r="U658" s="22"/>
      <c r="V658" s="22"/>
      <c r="W658" s="22"/>
      <c r="X658" s="22"/>
      <c r="Y658" s="22"/>
      <c r="Z658" s="22"/>
      <c r="AA658" s="22"/>
      <c r="AB658" s="22"/>
    </row>
    <row r="659" spans="1:28" ht="14.25">
      <c r="A659" s="45"/>
      <c r="B659" s="46"/>
      <c r="C659" s="46"/>
      <c r="D659" s="46"/>
      <c r="E659" s="55"/>
      <c r="F659" s="22"/>
      <c r="G659" s="22"/>
      <c r="H659" s="22"/>
      <c r="I659" s="22"/>
      <c r="J659" s="37"/>
      <c r="K659" s="22"/>
      <c r="L659" s="22"/>
      <c r="M659" s="22"/>
      <c r="N659" s="22"/>
      <c r="O659" s="22"/>
      <c r="P659" s="22"/>
      <c r="Q659" s="22"/>
      <c r="R659" s="22"/>
      <c r="S659" s="22"/>
      <c r="T659" s="22"/>
      <c r="U659" s="22"/>
      <c r="V659" s="22"/>
      <c r="W659" s="22"/>
      <c r="X659" s="22"/>
      <c r="Y659" s="22"/>
      <c r="Z659" s="22"/>
      <c r="AA659" s="22"/>
      <c r="AB659" s="22"/>
    </row>
    <row r="660" spans="1:28" ht="14.25">
      <c r="A660" s="45"/>
      <c r="B660" s="46"/>
      <c r="C660" s="46"/>
      <c r="D660" s="46"/>
      <c r="E660" s="55"/>
      <c r="F660" s="22"/>
      <c r="G660" s="22"/>
      <c r="H660" s="22"/>
      <c r="I660" s="22"/>
      <c r="J660" s="37"/>
      <c r="K660" s="22"/>
      <c r="L660" s="22"/>
      <c r="M660" s="22"/>
      <c r="N660" s="22"/>
      <c r="O660" s="22"/>
      <c r="P660" s="22"/>
      <c r="Q660" s="22"/>
      <c r="R660" s="22"/>
      <c r="S660" s="22"/>
      <c r="T660" s="22"/>
      <c r="U660" s="22"/>
      <c r="V660" s="22"/>
      <c r="W660" s="22"/>
      <c r="X660" s="22"/>
      <c r="Y660" s="22"/>
      <c r="Z660" s="22"/>
      <c r="AA660" s="22"/>
      <c r="AB660" s="22"/>
    </row>
    <row r="661" spans="1:28" ht="14.25">
      <c r="A661" s="45"/>
      <c r="B661" s="46"/>
      <c r="C661" s="46"/>
      <c r="D661" s="46"/>
      <c r="E661" s="55"/>
      <c r="F661" s="22"/>
      <c r="G661" s="22"/>
      <c r="H661" s="22"/>
      <c r="I661" s="22"/>
      <c r="J661" s="37"/>
      <c r="K661" s="22"/>
      <c r="L661" s="22"/>
      <c r="M661" s="22"/>
      <c r="N661" s="22"/>
      <c r="O661" s="22"/>
      <c r="P661" s="22"/>
      <c r="Q661" s="22"/>
      <c r="R661" s="22"/>
      <c r="S661" s="22"/>
      <c r="T661" s="22"/>
      <c r="U661" s="22"/>
      <c r="V661" s="22"/>
      <c r="W661" s="22"/>
      <c r="X661" s="22"/>
      <c r="Y661" s="22"/>
      <c r="Z661" s="22"/>
      <c r="AA661" s="22"/>
      <c r="AB661" s="22"/>
    </row>
    <row r="662" spans="1:28" ht="14.25">
      <c r="A662" s="45"/>
      <c r="B662" s="46"/>
      <c r="C662" s="46"/>
      <c r="D662" s="46"/>
      <c r="E662" s="55"/>
      <c r="F662" s="22"/>
      <c r="G662" s="22"/>
      <c r="H662" s="22"/>
      <c r="I662" s="22"/>
      <c r="J662" s="37"/>
      <c r="K662" s="22"/>
      <c r="L662" s="22"/>
      <c r="M662" s="22"/>
      <c r="N662" s="22"/>
      <c r="O662" s="22"/>
      <c r="P662" s="22"/>
      <c r="Q662" s="22"/>
      <c r="R662" s="22"/>
      <c r="S662" s="22"/>
      <c r="T662" s="22"/>
      <c r="U662" s="22"/>
      <c r="V662" s="22"/>
      <c r="W662" s="22"/>
      <c r="X662" s="22"/>
      <c r="Y662" s="22"/>
      <c r="Z662" s="22"/>
      <c r="AA662" s="22"/>
      <c r="AB662" s="22"/>
    </row>
    <row r="663" spans="1:28" ht="14.25">
      <c r="A663" s="45"/>
      <c r="B663" s="46"/>
      <c r="C663" s="46"/>
      <c r="D663" s="46"/>
      <c r="E663" s="55"/>
      <c r="F663" s="22"/>
      <c r="G663" s="22"/>
      <c r="H663" s="22"/>
      <c r="I663" s="22"/>
      <c r="J663" s="37"/>
      <c r="K663" s="22"/>
      <c r="L663" s="22"/>
      <c r="M663" s="22"/>
      <c r="N663" s="22"/>
      <c r="O663" s="22"/>
      <c r="P663" s="22"/>
      <c r="Q663" s="22"/>
      <c r="R663" s="22"/>
      <c r="S663" s="22"/>
      <c r="T663" s="22"/>
      <c r="U663" s="22"/>
      <c r="V663" s="22"/>
      <c r="W663" s="22"/>
      <c r="X663" s="22"/>
      <c r="Y663" s="22"/>
      <c r="Z663" s="22"/>
      <c r="AA663" s="22"/>
      <c r="AB663" s="22"/>
    </row>
    <row r="664" spans="1:28" ht="14.25">
      <c r="A664" s="45"/>
      <c r="B664" s="46"/>
      <c r="C664" s="46"/>
      <c r="D664" s="46"/>
      <c r="E664" s="55"/>
      <c r="F664" s="22"/>
      <c r="G664" s="22"/>
      <c r="H664" s="22"/>
      <c r="I664" s="22"/>
      <c r="J664" s="37"/>
      <c r="K664" s="22"/>
      <c r="L664" s="22"/>
      <c r="M664" s="22"/>
      <c r="N664" s="22"/>
      <c r="O664" s="22"/>
      <c r="P664" s="22"/>
      <c r="Q664" s="22"/>
      <c r="R664" s="22"/>
      <c r="S664" s="22"/>
      <c r="T664" s="22"/>
      <c r="U664" s="22"/>
      <c r="V664" s="22"/>
      <c r="W664" s="22"/>
      <c r="X664" s="22"/>
      <c r="Y664" s="22"/>
      <c r="Z664" s="22"/>
      <c r="AA664" s="22"/>
      <c r="AB664" s="22"/>
    </row>
    <row r="665" spans="1:28" ht="14.25">
      <c r="A665" s="45"/>
      <c r="B665" s="46"/>
      <c r="C665" s="46"/>
      <c r="D665" s="46"/>
      <c r="E665" s="55"/>
      <c r="F665" s="22"/>
      <c r="G665" s="22"/>
      <c r="H665" s="22"/>
      <c r="I665" s="22"/>
      <c r="J665" s="37"/>
      <c r="K665" s="22"/>
      <c r="L665" s="22"/>
      <c r="M665" s="22"/>
      <c r="N665" s="22"/>
      <c r="O665" s="22"/>
      <c r="P665" s="22"/>
      <c r="Q665" s="22"/>
      <c r="R665" s="22"/>
      <c r="S665" s="22"/>
      <c r="T665" s="22"/>
      <c r="U665" s="22"/>
      <c r="V665" s="22"/>
      <c r="W665" s="22"/>
      <c r="X665" s="22"/>
      <c r="Y665" s="22"/>
      <c r="Z665" s="22"/>
      <c r="AA665" s="22"/>
      <c r="AB665" s="22"/>
    </row>
    <row r="666" spans="1:28" ht="14.25">
      <c r="A666" s="45"/>
      <c r="B666" s="46"/>
      <c r="C666" s="46"/>
      <c r="D666" s="46"/>
      <c r="E666" s="55"/>
      <c r="F666" s="22"/>
      <c r="G666" s="22"/>
      <c r="H666" s="22"/>
      <c r="I666" s="22"/>
      <c r="J666" s="37"/>
      <c r="K666" s="22"/>
      <c r="L666" s="22"/>
      <c r="M666" s="22"/>
      <c r="N666" s="22"/>
      <c r="O666" s="22"/>
      <c r="P666" s="22"/>
      <c r="Q666" s="22"/>
      <c r="R666" s="22"/>
      <c r="S666" s="22"/>
      <c r="T666" s="22"/>
      <c r="U666" s="22"/>
      <c r="V666" s="22"/>
      <c r="W666" s="22"/>
      <c r="X666" s="22"/>
      <c r="Y666" s="22"/>
      <c r="Z666" s="22"/>
      <c r="AA666" s="22"/>
      <c r="AB666" s="22"/>
    </row>
    <row r="667" spans="1:28" ht="14.25">
      <c r="A667" s="45"/>
      <c r="B667" s="46"/>
      <c r="C667" s="46"/>
      <c r="D667" s="46"/>
      <c r="E667" s="55"/>
      <c r="F667" s="22"/>
      <c r="G667" s="22"/>
      <c r="H667" s="22"/>
      <c r="I667" s="22"/>
      <c r="J667" s="37"/>
      <c r="K667" s="22"/>
      <c r="L667" s="22"/>
      <c r="M667" s="22"/>
      <c r="N667" s="22"/>
      <c r="O667" s="22"/>
      <c r="P667" s="22"/>
      <c r="Q667" s="22"/>
      <c r="R667" s="22"/>
      <c r="S667" s="22"/>
      <c r="T667" s="22"/>
      <c r="U667" s="22"/>
      <c r="V667" s="22"/>
      <c r="W667" s="22"/>
      <c r="X667" s="22"/>
      <c r="Y667" s="22"/>
      <c r="Z667" s="22"/>
      <c r="AA667" s="22"/>
      <c r="AB667" s="22"/>
    </row>
    <row r="668" spans="1:28" ht="14.25">
      <c r="A668" s="45"/>
      <c r="B668" s="46"/>
      <c r="C668" s="46"/>
      <c r="D668" s="46"/>
      <c r="E668" s="55"/>
      <c r="F668" s="22"/>
      <c r="G668" s="22"/>
      <c r="H668" s="22"/>
      <c r="I668" s="22"/>
      <c r="J668" s="37"/>
      <c r="K668" s="22"/>
      <c r="L668" s="22"/>
      <c r="M668" s="22"/>
      <c r="N668" s="22"/>
      <c r="O668" s="22"/>
      <c r="P668" s="22"/>
      <c r="Q668" s="22"/>
      <c r="R668" s="22"/>
      <c r="S668" s="22"/>
      <c r="T668" s="22"/>
      <c r="U668" s="22"/>
      <c r="V668" s="22"/>
      <c r="W668" s="22"/>
      <c r="X668" s="22"/>
      <c r="Y668" s="22"/>
      <c r="Z668" s="22"/>
      <c r="AA668" s="22"/>
      <c r="AB668" s="22"/>
    </row>
    <row r="669" spans="1:28" ht="14.25">
      <c r="A669" s="45"/>
      <c r="B669" s="46"/>
      <c r="C669" s="46"/>
      <c r="D669" s="46"/>
      <c r="E669" s="55"/>
      <c r="F669" s="22"/>
      <c r="G669" s="22"/>
      <c r="H669" s="22"/>
      <c r="I669" s="22"/>
      <c r="J669" s="37"/>
      <c r="K669" s="22"/>
      <c r="L669" s="22"/>
      <c r="M669" s="22"/>
      <c r="N669" s="22"/>
      <c r="O669" s="22"/>
      <c r="P669" s="22"/>
      <c r="Q669" s="22"/>
      <c r="R669" s="22"/>
      <c r="S669" s="22"/>
      <c r="T669" s="22"/>
      <c r="U669" s="22"/>
      <c r="V669" s="22"/>
      <c r="W669" s="22"/>
      <c r="X669" s="22"/>
      <c r="Y669" s="22"/>
      <c r="Z669" s="22"/>
      <c r="AA669" s="22"/>
      <c r="AB669" s="22"/>
    </row>
    <row r="670" spans="1:28" ht="14.25">
      <c r="A670" s="45"/>
      <c r="B670" s="46"/>
      <c r="C670" s="46"/>
      <c r="D670" s="46"/>
      <c r="E670" s="55"/>
      <c r="F670" s="22"/>
      <c r="G670" s="22"/>
      <c r="H670" s="22"/>
      <c r="I670" s="22"/>
      <c r="J670" s="37"/>
      <c r="K670" s="22"/>
      <c r="L670" s="22"/>
      <c r="M670" s="22"/>
      <c r="N670" s="22"/>
      <c r="O670" s="22"/>
      <c r="P670" s="22"/>
      <c r="Q670" s="22"/>
      <c r="R670" s="22"/>
      <c r="S670" s="22"/>
      <c r="T670" s="22"/>
      <c r="U670" s="22"/>
      <c r="V670" s="22"/>
      <c r="W670" s="22"/>
      <c r="X670" s="22"/>
      <c r="Y670" s="22"/>
      <c r="Z670" s="22"/>
      <c r="AA670" s="22"/>
      <c r="AB670" s="22"/>
    </row>
    <row r="671" spans="1:28" ht="14.25">
      <c r="A671" s="45"/>
      <c r="B671" s="46"/>
      <c r="C671" s="46"/>
      <c r="D671" s="46"/>
      <c r="E671" s="55"/>
      <c r="F671" s="22"/>
      <c r="G671" s="22"/>
      <c r="H671" s="22"/>
      <c r="I671" s="22"/>
      <c r="J671" s="37"/>
      <c r="K671" s="22"/>
      <c r="L671" s="22"/>
      <c r="M671" s="22"/>
      <c r="N671" s="22"/>
      <c r="O671" s="22"/>
      <c r="P671" s="22"/>
      <c r="Q671" s="22"/>
      <c r="R671" s="22"/>
      <c r="S671" s="22"/>
      <c r="T671" s="22"/>
      <c r="U671" s="22"/>
      <c r="V671" s="22"/>
      <c r="W671" s="22"/>
      <c r="X671" s="22"/>
      <c r="Y671" s="22"/>
      <c r="Z671" s="22"/>
      <c r="AA671" s="22"/>
      <c r="AB671" s="22"/>
    </row>
    <row r="672" spans="1:28" ht="14.25">
      <c r="A672" s="45"/>
      <c r="B672" s="46"/>
      <c r="C672" s="46"/>
      <c r="D672" s="46"/>
      <c r="E672" s="55"/>
      <c r="F672" s="22"/>
      <c r="G672" s="22"/>
      <c r="H672" s="22"/>
      <c r="I672" s="22"/>
      <c r="J672" s="37"/>
      <c r="K672" s="22"/>
      <c r="L672" s="22"/>
      <c r="M672" s="22"/>
      <c r="N672" s="22"/>
      <c r="O672" s="22"/>
      <c r="P672" s="22"/>
      <c r="Q672" s="22"/>
      <c r="R672" s="22"/>
      <c r="S672" s="22"/>
      <c r="T672" s="22"/>
      <c r="U672" s="22"/>
      <c r="V672" s="22"/>
      <c r="W672" s="22"/>
      <c r="X672" s="22"/>
      <c r="Y672" s="22"/>
      <c r="Z672" s="22"/>
      <c r="AA672" s="22"/>
      <c r="AB672" s="22"/>
    </row>
    <row r="673" spans="1:28" ht="14.25">
      <c r="A673" s="45"/>
      <c r="B673" s="46"/>
      <c r="C673" s="46"/>
      <c r="D673" s="46"/>
      <c r="E673" s="55"/>
      <c r="F673" s="22"/>
      <c r="G673" s="22"/>
      <c r="H673" s="22"/>
      <c r="I673" s="22"/>
      <c r="J673" s="37"/>
      <c r="K673" s="22"/>
      <c r="L673" s="22"/>
      <c r="M673" s="22"/>
      <c r="N673" s="22"/>
      <c r="O673" s="22"/>
      <c r="P673" s="22"/>
      <c r="Q673" s="22"/>
      <c r="R673" s="22"/>
      <c r="S673" s="22"/>
      <c r="T673" s="22"/>
      <c r="U673" s="22"/>
      <c r="V673" s="22"/>
      <c r="W673" s="22"/>
      <c r="X673" s="22"/>
      <c r="Y673" s="22"/>
      <c r="Z673" s="22"/>
      <c r="AA673" s="22"/>
      <c r="AB673" s="22"/>
    </row>
    <row r="674" spans="1:28" ht="14.25">
      <c r="A674" s="45"/>
      <c r="B674" s="46"/>
      <c r="C674" s="46"/>
      <c r="D674" s="46"/>
      <c r="E674" s="55"/>
      <c r="F674" s="22"/>
      <c r="G674" s="22"/>
      <c r="H674" s="22"/>
      <c r="I674" s="22"/>
      <c r="J674" s="37"/>
      <c r="K674" s="22"/>
      <c r="L674" s="22"/>
      <c r="M674" s="22"/>
      <c r="N674" s="22"/>
      <c r="O674" s="22"/>
      <c r="P674" s="22"/>
      <c r="Q674" s="22"/>
      <c r="R674" s="22"/>
      <c r="S674" s="22"/>
      <c r="T674" s="22"/>
      <c r="U674" s="22"/>
      <c r="V674" s="22"/>
      <c r="W674" s="22"/>
      <c r="X674" s="22"/>
      <c r="Y674" s="22"/>
      <c r="Z674" s="22"/>
      <c r="AA674" s="22"/>
      <c r="AB674" s="22"/>
    </row>
    <row r="675" spans="1:28" ht="14.25">
      <c r="A675" s="45"/>
      <c r="B675" s="46"/>
      <c r="C675" s="46"/>
      <c r="D675" s="46"/>
      <c r="E675" s="55"/>
      <c r="F675" s="22"/>
      <c r="G675" s="22"/>
      <c r="H675" s="22"/>
      <c r="I675" s="22"/>
      <c r="J675" s="37"/>
      <c r="K675" s="22"/>
      <c r="L675" s="22"/>
      <c r="M675" s="22"/>
      <c r="N675" s="22"/>
      <c r="O675" s="22"/>
      <c r="P675" s="22"/>
      <c r="Q675" s="22"/>
      <c r="R675" s="22"/>
      <c r="S675" s="22"/>
      <c r="T675" s="22"/>
      <c r="U675" s="22"/>
      <c r="V675" s="22"/>
      <c r="W675" s="22"/>
      <c r="X675" s="22"/>
      <c r="Y675" s="22"/>
      <c r="Z675" s="22"/>
      <c r="AA675" s="22"/>
      <c r="AB675" s="22"/>
    </row>
    <row r="676" spans="1:28" ht="14.25">
      <c r="A676" s="45"/>
      <c r="B676" s="46"/>
      <c r="C676" s="46"/>
      <c r="D676" s="46"/>
      <c r="E676" s="55"/>
      <c r="F676" s="22"/>
      <c r="G676" s="22"/>
      <c r="H676" s="22"/>
      <c r="I676" s="22"/>
      <c r="J676" s="37"/>
      <c r="K676" s="22"/>
      <c r="L676" s="22"/>
      <c r="M676" s="22"/>
      <c r="N676" s="22"/>
      <c r="O676" s="22"/>
      <c r="P676" s="22"/>
      <c r="Q676" s="22"/>
      <c r="R676" s="22"/>
      <c r="S676" s="22"/>
      <c r="T676" s="22"/>
      <c r="U676" s="22"/>
      <c r="V676" s="22"/>
      <c r="W676" s="22"/>
      <c r="X676" s="22"/>
      <c r="Y676" s="22"/>
      <c r="Z676" s="22"/>
      <c r="AA676" s="22"/>
      <c r="AB676" s="22"/>
    </row>
    <row r="677" spans="1:28" ht="14.25">
      <c r="A677" s="45"/>
      <c r="B677" s="46"/>
      <c r="C677" s="46"/>
      <c r="D677" s="46"/>
      <c r="E677" s="55"/>
      <c r="F677" s="22"/>
      <c r="G677" s="22"/>
      <c r="H677" s="22"/>
      <c r="I677" s="22"/>
      <c r="J677" s="37"/>
      <c r="K677" s="22"/>
      <c r="L677" s="22"/>
      <c r="M677" s="22"/>
      <c r="N677" s="22"/>
      <c r="O677" s="22"/>
      <c r="P677" s="22"/>
      <c r="Q677" s="22"/>
      <c r="R677" s="22"/>
      <c r="S677" s="22"/>
      <c r="T677" s="22"/>
      <c r="U677" s="22"/>
      <c r="V677" s="22"/>
      <c r="W677" s="22"/>
      <c r="X677" s="22"/>
      <c r="Y677" s="22"/>
      <c r="Z677" s="22"/>
      <c r="AA677" s="22"/>
      <c r="AB677" s="22"/>
    </row>
    <row r="678" spans="1:28" ht="14.25">
      <c r="A678" s="45"/>
      <c r="B678" s="46"/>
      <c r="C678" s="46"/>
      <c r="D678" s="46"/>
      <c r="E678" s="55"/>
      <c r="F678" s="22"/>
      <c r="G678" s="22"/>
      <c r="H678" s="22"/>
      <c r="I678" s="22"/>
      <c r="J678" s="37"/>
      <c r="K678" s="22"/>
      <c r="L678" s="22"/>
      <c r="M678" s="22"/>
      <c r="N678" s="22"/>
      <c r="O678" s="22"/>
      <c r="P678" s="22"/>
      <c r="Q678" s="22"/>
      <c r="R678" s="22"/>
      <c r="S678" s="22"/>
      <c r="T678" s="22"/>
      <c r="U678" s="22"/>
      <c r="V678" s="22"/>
      <c r="W678" s="22"/>
      <c r="X678" s="22"/>
      <c r="Y678" s="22"/>
      <c r="Z678" s="22"/>
      <c r="AA678" s="22"/>
      <c r="AB678" s="22"/>
    </row>
    <row r="679" spans="1:28" ht="14.25">
      <c r="A679" s="45"/>
      <c r="B679" s="46"/>
      <c r="C679" s="46"/>
      <c r="D679" s="46"/>
      <c r="E679" s="55"/>
      <c r="F679" s="22"/>
      <c r="G679" s="22"/>
      <c r="H679" s="22"/>
      <c r="I679" s="22"/>
      <c r="J679" s="37"/>
      <c r="K679" s="22"/>
      <c r="L679" s="22"/>
      <c r="M679" s="22"/>
      <c r="N679" s="22"/>
      <c r="O679" s="22"/>
      <c r="P679" s="22"/>
      <c r="Q679" s="22"/>
      <c r="R679" s="22"/>
      <c r="S679" s="22"/>
      <c r="T679" s="22"/>
      <c r="U679" s="22"/>
      <c r="V679" s="22"/>
      <c r="W679" s="22"/>
      <c r="X679" s="22"/>
      <c r="Y679" s="22"/>
      <c r="Z679" s="22"/>
      <c r="AA679" s="22"/>
      <c r="AB679" s="22"/>
    </row>
    <row r="680" spans="1:28" ht="14.25">
      <c r="A680" s="45"/>
      <c r="B680" s="46"/>
      <c r="C680" s="46"/>
      <c r="D680" s="46"/>
      <c r="E680" s="55"/>
      <c r="F680" s="22"/>
      <c r="G680" s="22"/>
      <c r="H680" s="22"/>
      <c r="I680" s="22"/>
      <c r="J680" s="37"/>
      <c r="K680" s="22"/>
      <c r="L680" s="22"/>
      <c r="M680" s="22"/>
      <c r="N680" s="22"/>
      <c r="O680" s="22"/>
      <c r="P680" s="22"/>
      <c r="Q680" s="22"/>
      <c r="R680" s="22"/>
      <c r="S680" s="22"/>
      <c r="T680" s="22"/>
      <c r="U680" s="22"/>
      <c r="V680" s="22"/>
      <c r="W680" s="22"/>
      <c r="X680" s="22"/>
      <c r="Y680" s="22"/>
      <c r="Z680" s="22"/>
      <c r="AA680" s="22"/>
      <c r="AB680" s="22"/>
    </row>
    <row r="681" spans="1:28" ht="14.25">
      <c r="A681" s="45"/>
      <c r="B681" s="46"/>
      <c r="C681" s="46"/>
      <c r="D681" s="46"/>
      <c r="E681" s="55"/>
      <c r="F681" s="22"/>
      <c r="G681" s="22"/>
      <c r="H681" s="22"/>
      <c r="I681" s="22"/>
      <c r="J681" s="37"/>
      <c r="K681" s="22"/>
      <c r="L681" s="22"/>
      <c r="M681" s="22"/>
      <c r="N681" s="22"/>
      <c r="O681" s="22"/>
      <c r="P681" s="22"/>
      <c r="Q681" s="22"/>
      <c r="R681" s="22"/>
      <c r="S681" s="22"/>
      <c r="T681" s="22"/>
      <c r="U681" s="22"/>
      <c r="V681" s="22"/>
      <c r="W681" s="22"/>
      <c r="X681" s="22"/>
      <c r="Y681" s="22"/>
      <c r="Z681" s="22"/>
      <c r="AA681" s="22"/>
      <c r="AB681" s="22"/>
    </row>
    <row r="682" spans="1:28" ht="14.25">
      <c r="A682" s="45"/>
      <c r="B682" s="46"/>
      <c r="C682" s="46"/>
      <c r="D682" s="46"/>
      <c r="E682" s="55"/>
      <c r="F682" s="22"/>
      <c r="G682" s="22"/>
      <c r="H682" s="22"/>
      <c r="I682" s="22"/>
      <c r="J682" s="37"/>
      <c r="K682" s="22"/>
      <c r="L682" s="22"/>
      <c r="M682" s="22"/>
      <c r="N682" s="22"/>
      <c r="O682" s="22"/>
      <c r="P682" s="22"/>
      <c r="Q682" s="22"/>
      <c r="R682" s="22"/>
      <c r="S682" s="22"/>
      <c r="T682" s="22"/>
      <c r="U682" s="22"/>
      <c r="V682" s="22"/>
      <c r="W682" s="22"/>
      <c r="X682" s="22"/>
      <c r="Y682" s="22"/>
      <c r="Z682" s="22"/>
      <c r="AA682" s="22"/>
      <c r="AB682" s="22"/>
    </row>
    <row r="683" spans="1:28" ht="14.25">
      <c r="A683" s="45"/>
      <c r="B683" s="46"/>
      <c r="C683" s="46"/>
      <c r="D683" s="46"/>
      <c r="E683" s="55"/>
      <c r="F683" s="22"/>
      <c r="G683" s="22"/>
      <c r="H683" s="22"/>
      <c r="I683" s="22"/>
      <c r="J683" s="37"/>
      <c r="K683" s="22"/>
      <c r="L683" s="22"/>
      <c r="M683" s="22"/>
      <c r="N683" s="22"/>
      <c r="O683" s="22"/>
      <c r="P683" s="22"/>
      <c r="Q683" s="22"/>
      <c r="R683" s="22"/>
      <c r="S683" s="22"/>
      <c r="T683" s="22"/>
      <c r="U683" s="22"/>
      <c r="V683" s="22"/>
      <c r="W683" s="22"/>
      <c r="X683" s="22"/>
      <c r="Y683" s="22"/>
      <c r="Z683" s="22"/>
      <c r="AA683" s="22"/>
      <c r="AB683" s="22"/>
    </row>
    <row r="684" spans="1:28" ht="14.25">
      <c r="A684" s="45"/>
      <c r="B684" s="46"/>
      <c r="C684" s="46"/>
      <c r="D684" s="46"/>
      <c r="E684" s="55"/>
      <c r="F684" s="22"/>
      <c r="G684" s="22"/>
      <c r="H684" s="22"/>
      <c r="I684" s="22"/>
      <c r="J684" s="37"/>
      <c r="K684" s="22"/>
      <c r="L684" s="22"/>
      <c r="M684" s="22"/>
      <c r="N684" s="22"/>
      <c r="O684" s="22"/>
      <c r="P684" s="22"/>
      <c r="Q684" s="22"/>
      <c r="R684" s="22"/>
      <c r="S684" s="22"/>
      <c r="T684" s="22"/>
      <c r="U684" s="22"/>
      <c r="V684" s="22"/>
      <c r="W684" s="22"/>
      <c r="X684" s="22"/>
      <c r="Y684" s="22"/>
      <c r="Z684" s="22"/>
      <c r="AA684" s="22"/>
      <c r="AB684" s="22"/>
    </row>
    <row r="685" spans="1:28" ht="14.25">
      <c r="A685" s="45"/>
      <c r="B685" s="46"/>
      <c r="C685" s="46"/>
      <c r="D685" s="46"/>
      <c r="E685" s="55"/>
      <c r="F685" s="22"/>
      <c r="G685" s="22"/>
      <c r="H685" s="22"/>
      <c r="I685" s="22"/>
      <c r="J685" s="37"/>
      <c r="K685" s="22"/>
      <c r="L685" s="22"/>
      <c r="M685" s="22"/>
      <c r="N685" s="22"/>
      <c r="O685" s="22"/>
      <c r="P685" s="22"/>
      <c r="Q685" s="22"/>
      <c r="R685" s="22"/>
      <c r="S685" s="22"/>
      <c r="T685" s="22"/>
      <c r="U685" s="22"/>
      <c r="V685" s="22"/>
      <c r="W685" s="22"/>
      <c r="X685" s="22"/>
      <c r="Y685" s="22"/>
      <c r="Z685" s="22"/>
      <c r="AA685" s="22"/>
      <c r="AB685" s="22"/>
    </row>
    <row r="686" spans="1:28" ht="14.25">
      <c r="A686" s="45"/>
      <c r="B686" s="46"/>
      <c r="C686" s="46"/>
      <c r="D686" s="46"/>
      <c r="E686" s="55"/>
      <c r="F686" s="22"/>
      <c r="G686" s="22"/>
      <c r="H686" s="22"/>
      <c r="I686" s="22"/>
      <c r="J686" s="37"/>
      <c r="K686" s="22"/>
      <c r="L686" s="22"/>
      <c r="M686" s="22"/>
      <c r="N686" s="22"/>
      <c r="O686" s="22"/>
      <c r="P686" s="22"/>
      <c r="Q686" s="22"/>
      <c r="R686" s="22"/>
      <c r="S686" s="22"/>
      <c r="T686" s="22"/>
      <c r="U686" s="22"/>
      <c r="V686" s="22"/>
      <c r="W686" s="22"/>
      <c r="X686" s="22"/>
      <c r="Y686" s="22"/>
      <c r="Z686" s="22"/>
      <c r="AA686" s="22"/>
      <c r="AB686" s="22"/>
    </row>
    <row r="687" spans="1:28" ht="14.25">
      <c r="A687" s="45"/>
      <c r="B687" s="46"/>
      <c r="C687" s="46"/>
      <c r="D687" s="46"/>
      <c r="E687" s="55"/>
      <c r="F687" s="22"/>
      <c r="G687" s="22"/>
      <c r="H687" s="22"/>
      <c r="I687" s="22"/>
      <c r="J687" s="37"/>
      <c r="K687" s="22"/>
      <c r="L687" s="22"/>
      <c r="M687" s="22"/>
      <c r="N687" s="22"/>
      <c r="O687" s="22"/>
      <c r="P687" s="22"/>
      <c r="Q687" s="22"/>
      <c r="R687" s="22"/>
      <c r="S687" s="22"/>
      <c r="T687" s="22"/>
      <c r="U687" s="22"/>
      <c r="V687" s="22"/>
      <c r="W687" s="22"/>
      <c r="X687" s="22"/>
      <c r="Y687" s="22"/>
      <c r="Z687" s="22"/>
      <c r="AA687" s="22"/>
      <c r="AB687" s="22"/>
    </row>
    <row r="688" spans="1:28" ht="14.25">
      <c r="A688" s="45"/>
      <c r="B688" s="46"/>
      <c r="C688" s="46"/>
      <c r="D688" s="46"/>
      <c r="E688" s="55"/>
      <c r="F688" s="22"/>
      <c r="G688" s="22"/>
      <c r="H688" s="22"/>
      <c r="I688" s="22"/>
      <c r="J688" s="37"/>
      <c r="K688" s="22"/>
      <c r="L688" s="22"/>
      <c r="M688" s="22"/>
      <c r="N688" s="22"/>
      <c r="O688" s="22"/>
      <c r="P688" s="22"/>
      <c r="Q688" s="22"/>
      <c r="R688" s="22"/>
      <c r="S688" s="22"/>
      <c r="T688" s="22"/>
      <c r="U688" s="22"/>
      <c r="V688" s="22"/>
      <c r="W688" s="22"/>
      <c r="X688" s="22"/>
      <c r="Y688" s="22"/>
      <c r="Z688" s="22"/>
      <c r="AA688" s="22"/>
      <c r="AB688" s="22"/>
    </row>
    <row r="689" spans="1:28" ht="14.25">
      <c r="A689" s="45"/>
      <c r="B689" s="46"/>
      <c r="C689" s="46"/>
      <c r="D689" s="46"/>
      <c r="E689" s="55"/>
      <c r="F689" s="22"/>
      <c r="G689" s="22"/>
      <c r="H689" s="22"/>
      <c r="I689" s="22"/>
      <c r="J689" s="37"/>
      <c r="K689" s="22"/>
      <c r="L689" s="22"/>
      <c r="M689" s="22"/>
      <c r="N689" s="22"/>
      <c r="O689" s="22"/>
      <c r="P689" s="22"/>
      <c r="Q689" s="22"/>
      <c r="R689" s="22"/>
      <c r="S689" s="22"/>
      <c r="T689" s="22"/>
      <c r="U689" s="22"/>
      <c r="V689" s="22"/>
      <c r="W689" s="22"/>
      <c r="X689" s="22"/>
      <c r="Y689" s="22"/>
      <c r="Z689" s="22"/>
      <c r="AA689" s="22"/>
      <c r="AB689" s="22"/>
    </row>
    <row r="690" spans="1:28" ht="14.25">
      <c r="A690" s="45"/>
      <c r="B690" s="46"/>
      <c r="C690" s="46"/>
      <c r="D690" s="46"/>
      <c r="E690" s="55"/>
      <c r="F690" s="22"/>
      <c r="G690" s="22"/>
      <c r="H690" s="22"/>
      <c r="I690" s="22"/>
      <c r="J690" s="37"/>
      <c r="K690" s="22"/>
      <c r="L690" s="22"/>
      <c r="M690" s="22"/>
      <c r="N690" s="22"/>
      <c r="O690" s="22"/>
      <c r="P690" s="22"/>
      <c r="Q690" s="22"/>
      <c r="R690" s="22"/>
      <c r="S690" s="22"/>
      <c r="T690" s="22"/>
      <c r="U690" s="22"/>
      <c r="V690" s="22"/>
      <c r="W690" s="22"/>
      <c r="X690" s="22"/>
      <c r="Y690" s="22"/>
      <c r="Z690" s="22"/>
      <c r="AA690" s="22"/>
      <c r="AB690" s="22"/>
    </row>
    <row r="691" spans="1:28" ht="14.25">
      <c r="A691" s="45"/>
      <c r="B691" s="46"/>
      <c r="C691" s="46"/>
      <c r="D691" s="46"/>
      <c r="E691" s="55"/>
      <c r="F691" s="22"/>
      <c r="G691" s="22"/>
      <c r="H691" s="22"/>
      <c r="I691" s="22"/>
      <c r="J691" s="37"/>
      <c r="K691" s="22"/>
      <c r="L691" s="22"/>
      <c r="M691" s="22"/>
      <c r="N691" s="22"/>
      <c r="O691" s="22"/>
      <c r="P691" s="22"/>
      <c r="Q691" s="22"/>
      <c r="R691" s="22"/>
      <c r="S691" s="22"/>
      <c r="T691" s="22"/>
      <c r="U691" s="22"/>
      <c r="V691" s="22"/>
      <c r="W691" s="22"/>
      <c r="X691" s="22"/>
      <c r="Y691" s="22"/>
      <c r="Z691" s="22"/>
      <c r="AA691" s="22"/>
      <c r="AB691" s="22"/>
    </row>
    <row r="692" spans="1:28" ht="14.25">
      <c r="A692" s="45"/>
      <c r="B692" s="46"/>
      <c r="C692" s="46"/>
      <c r="D692" s="46"/>
      <c r="E692" s="55"/>
      <c r="F692" s="22"/>
      <c r="G692" s="22"/>
      <c r="H692" s="22"/>
      <c r="I692" s="22"/>
      <c r="J692" s="37"/>
      <c r="K692" s="22"/>
      <c r="L692" s="22"/>
      <c r="M692" s="22"/>
      <c r="N692" s="22"/>
      <c r="O692" s="22"/>
      <c r="P692" s="22"/>
      <c r="Q692" s="22"/>
      <c r="R692" s="22"/>
      <c r="S692" s="22"/>
      <c r="T692" s="22"/>
      <c r="U692" s="22"/>
      <c r="V692" s="22"/>
      <c r="W692" s="22"/>
      <c r="X692" s="22"/>
      <c r="Y692" s="22"/>
      <c r="Z692" s="22"/>
      <c r="AA692" s="22"/>
      <c r="AB692" s="22"/>
    </row>
    <row r="693" spans="1:28" ht="14.25">
      <c r="A693" s="45"/>
      <c r="B693" s="46"/>
      <c r="C693" s="46"/>
      <c r="D693" s="46"/>
      <c r="E693" s="55"/>
      <c r="F693" s="22"/>
      <c r="G693" s="22"/>
      <c r="H693" s="22"/>
      <c r="I693" s="22"/>
      <c r="J693" s="37"/>
      <c r="K693" s="22"/>
      <c r="L693" s="22"/>
      <c r="M693" s="22"/>
      <c r="N693" s="22"/>
      <c r="O693" s="22"/>
      <c r="P693" s="22"/>
      <c r="Q693" s="22"/>
      <c r="R693" s="22"/>
      <c r="S693" s="22"/>
      <c r="T693" s="22"/>
      <c r="U693" s="22"/>
      <c r="V693" s="22"/>
      <c r="W693" s="22"/>
      <c r="X693" s="22"/>
      <c r="Y693" s="22"/>
      <c r="Z693" s="22"/>
      <c r="AA693" s="22"/>
      <c r="AB693" s="22"/>
    </row>
    <row r="694" spans="1:28" ht="14.25">
      <c r="A694" s="45"/>
      <c r="B694" s="46"/>
      <c r="C694" s="46"/>
      <c r="D694" s="46"/>
      <c r="E694" s="55"/>
      <c r="F694" s="22"/>
      <c r="G694" s="22"/>
      <c r="H694" s="22"/>
      <c r="I694" s="22"/>
      <c r="J694" s="37"/>
      <c r="K694" s="22"/>
      <c r="L694" s="22"/>
      <c r="M694" s="22"/>
      <c r="N694" s="22"/>
      <c r="O694" s="22"/>
      <c r="P694" s="22"/>
      <c r="Q694" s="22"/>
      <c r="R694" s="22"/>
      <c r="S694" s="22"/>
      <c r="T694" s="22"/>
      <c r="U694" s="22"/>
      <c r="V694" s="22"/>
      <c r="W694" s="22"/>
      <c r="X694" s="22"/>
      <c r="Y694" s="22"/>
      <c r="Z694" s="22"/>
      <c r="AA694" s="22"/>
      <c r="AB694" s="22"/>
    </row>
    <row r="695" spans="1:28" ht="14.25">
      <c r="A695" s="45"/>
      <c r="B695" s="46"/>
      <c r="C695" s="46"/>
      <c r="D695" s="46"/>
      <c r="E695" s="55"/>
      <c r="F695" s="22"/>
      <c r="G695" s="22"/>
      <c r="H695" s="22"/>
      <c r="I695" s="22"/>
      <c r="J695" s="37"/>
      <c r="K695" s="22"/>
      <c r="L695" s="22"/>
      <c r="M695" s="22"/>
      <c r="N695" s="22"/>
      <c r="O695" s="22"/>
      <c r="P695" s="22"/>
      <c r="Q695" s="22"/>
      <c r="R695" s="22"/>
      <c r="S695" s="22"/>
      <c r="T695" s="22"/>
      <c r="U695" s="22"/>
      <c r="V695" s="22"/>
      <c r="W695" s="22"/>
      <c r="X695" s="22"/>
      <c r="Y695" s="22"/>
      <c r="Z695" s="22"/>
      <c r="AA695" s="22"/>
      <c r="AB695" s="22"/>
    </row>
    <row r="696" spans="1:28" ht="14.25">
      <c r="A696" s="45"/>
      <c r="B696" s="46"/>
      <c r="C696" s="46"/>
      <c r="D696" s="46"/>
      <c r="E696" s="55"/>
      <c r="F696" s="22"/>
      <c r="G696" s="22"/>
      <c r="H696" s="22"/>
      <c r="I696" s="22"/>
      <c r="J696" s="37"/>
      <c r="K696" s="22"/>
      <c r="L696" s="22"/>
      <c r="M696" s="22"/>
      <c r="N696" s="22"/>
      <c r="O696" s="22"/>
      <c r="P696" s="22"/>
      <c r="Q696" s="22"/>
      <c r="R696" s="22"/>
      <c r="S696" s="22"/>
      <c r="T696" s="22"/>
      <c r="U696" s="22"/>
      <c r="V696" s="22"/>
      <c r="W696" s="22"/>
      <c r="X696" s="22"/>
      <c r="Y696" s="22"/>
      <c r="Z696" s="22"/>
      <c r="AA696" s="22"/>
      <c r="AB696" s="22"/>
    </row>
    <row r="697" spans="1:28" ht="14.25">
      <c r="A697" s="45"/>
      <c r="B697" s="46"/>
      <c r="C697" s="46"/>
      <c r="D697" s="46"/>
      <c r="E697" s="55"/>
      <c r="F697" s="22"/>
      <c r="G697" s="22"/>
      <c r="H697" s="22"/>
      <c r="I697" s="22"/>
      <c r="J697" s="37"/>
      <c r="K697" s="22"/>
      <c r="L697" s="22"/>
      <c r="M697" s="22"/>
      <c r="N697" s="22"/>
      <c r="O697" s="22"/>
      <c r="P697" s="22"/>
      <c r="Q697" s="22"/>
      <c r="R697" s="22"/>
      <c r="S697" s="22"/>
      <c r="T697" s="22"/>
      <c r="U697" s="22"/>
      <c r="V697" s="22"/>
      <c r="W697" s="22"/>
      <c r="X697" s="22"/>
      <c r="Y697" s="22"/>
      <c r="Z697" s="22"/>
      <c r="AA697" s="22"/>
      <c r="AB697" s="22"/>
    </row>
    <row r="698" spans="1:28" ht="14.25">
      <c r="A698" s="45"/>
      <c r="B698" s="46"/>
      <c r="C698" s="46"/>
      <c r="D698" s="46"/>
      <c r="E698" s="55"/>
      <c r="F698" s="22"/>
      <c r="G698" s="22"/>
      <c r="H698" s="22"/>
      <c r="I698" s="22"/>
      <c r="J698" s="37"/>
      <c r="K698" s="22"/>
      <c r="L698" s="22"/>
      <c r="M698" s="22"/>
      <c r="N698" s="22"/>
      <c r="O698" s="22"/>
      <c r="P698" s="22"/>
      <c r="Q698" s="22"/>
      <c r="R698" s="22"/>
      <c r="S698" s="22"/>
      <c r="T698" s="22"/>
      <c r="U698" s="22"/>
      <c r="V698" s="22"/>
      <c r="W698" s="22"/>
      <c r="X698" s="22"/>
      <c r="Y698" s="22"/>
      <c r="Z698" s="22"/>
      <c r="AA698" s="22"/>
      <c r="AB698" s="22"/>
    </row>
    <row r="699" spans="1:28" ht="14.25">
      <c r="A699" s="45"/>
      <c r="B699" s="46"/>
      <c r="C699" s="46"/>
      <c r="D699" s="46"/>
      <c r="E699" s="55"/>
      <c r="F699" s="22"/>
      <c r="G699" s="22"/>
      <c r="H699" s="22"/>
      <c r="I699" s="22"/>
      <c r="J699" s="37"/>
      <c r="K699" s="22"/>
      <c r="L699" s="22"/>
      <c r="M699" s="22"/>
      <c r="N699" s="22"/>
      <c r="O699" s="22"/>
      <c r="P699" s="22"/>
      <c r="Q699" s="22"/>
      <c r="R699" s="22"/>
      <c r="S699" s="22"/>
      <c r="T699" s="22"/>
      <c r="U699" s="22"/>
      <c r="V699" s="22"/>
      <c r="W699" s="22"/>
      <c r="X699" s="22"/>
      <c r="Y699" s="22"/>
      <c r="Z699" s="22"/>
      <c r="AA699" s="22"/>
      <c r="AB699" s="22"/>
    </row>
    <row r="700" spans="1:28" ht="14.25">
      <c r="A700" s="45"/>
      <c r="B700" s="46"/>
      <c r="C700" s="46"/>
      <c r="D700" s="46"/>
      <c r="E700" s="55"/>
      <c r="F700" s="22"/>
      <c r="G700" s="22"/>
      <c r="H700" s="22"/>
      <c r="I700" s="22"/>
      <c r="J700" s="37"/>
      <c r="K700" s="22"/>
      <c r="L700" s="22"/>
      <c r="M700" s="22"/>
      <c r="N700" s="22"/>
      <c r="O700" s="22"/>
      <c r="P700" s="22"/>
      <c r="Q700" s="22"/>
      <c r="R700" s="22"/>
      <c r="S700" s="22"/>
      <c r="T700" s="22"/>
      <c r="U700" s="22"/>
      <c r="V700" s="22"/>
      <c r="W700" s="22"/>
      <c r="X700" s="22"/>
      <c r="Y700" s="22"/>
      <c r="Z700" s="22"/>
      <c r="AA700" s="22"/>
      <c r="AB700" s="22"/>
    </row>
    <row r="701" spans="1:28" ht="14.25">
      <c r="A701" s="45"/>
      <c r="B701" s="46"/>
      <c r="C701" s="46"/>
      <c r="D701" s="46"/>
      <c r="E701" s="55"/>
      <c r="F701" s="22"/>
      <c r="G701" s="22"/>
      <c r="H701" s="22"/>
      <c r="I701" s="22"/>
      <c r="J701" s="37"/>
      <c r="K701" s="22"/>
      <c r="L701" s="22"/>
      <c r="M701" s="22"/>
      <c r="N701" s="22"/>
      <c r="O701" s="22"/>
      <c r="P701" s="22"/>
      <c r="Q701" s="22"/>
      <c r="R701" s="22"/>
      <c r="S701" s="22"/>
      <c r="T701" s="22"/>
      <c r="U701" s="22"/>
      <c r="V701" s="22"/>
      <c r="W701" s="22"/>
      <c r="X701" s="22"/>
      <c r="Y701" s="22"/>
      <c r="Z701" s="22"/>
      <c r="AA701" s="22"/>
      <c r="AB701" s="22"/>
    </row>
    <row r="702" spans="1:28" ht="14.25">
      <c r="A702" s="45"/>
      <c r="B702" s="46"/>
      <c r="C702" s="46"/>
      <c r="D702" s="46"/>
      <c r="E702" s="55"/>
      <c r="F702" s="22"/>
      <c r="G702" s="22"/>
      <c r="H702" s="22"/>
      <c r="I702" s="22"/>
      <c r="J702" s="37"/>
      <c r="K702" s="22"/>
      <c r="L702" s="22"/>
      <c r="M702" s="22"/>
      <c r="N702" s="22"/>
      <c r="O702" s="22"/>
      <c r="P702" s="22"/>
      <c r="Q702" s="22"/>
      <c r="R702" s="22"/>
      <c r="S702" s="22"/>
      <c r="T702" s="22"/>
      <c r="U702" s="22"/>
      <c r="V702" s="22"/>
      <c r="W702" s="22"/>
      <c r="X702" s="22"/>
      <c r="Y702" s="22"/>
      <c r="Z702" s="22"/>
      <c r="AA702" s="22"/>
      <c r="AB702" s="22"/>
    </row>
    <row r="703" spans="1:28" ht="14.25">
      <c r="A703" s="45"/>
      <c r="B703" s="46"/>
      <c r="C703" s="46"/>
      <c r="D703" s="46"/>
      <c r="E703" s="55"/>
      <c r="F703" s="22"/>
      <c r="G703" s="22"/>
      <c r="H703" s="22"/>
      <c r="I703" s="22"/>
      <c r="J703" s="37"/>
      <c r="K703" s="22"/>
      <c r="L703" s="22"/>
      <c r="M703" s="22"/>
      <c r="N703" s="22"/>
      <c r="O703" s="22"/>
      <c r="P703" s="22"/>
      <c r="Q703" s="22"/>
      <c r="R703" s="22"/>
      <c r="S703" s="22"/>
      <c r="T703" s="22"/>
      <c r="U703" s="22"/>
      <c r="V703" s="22"/>
      <c r="W703" s="22"/>
      <c r="X703" s="22"/>
      <c r="Y703" s="22"/>
      <c r="Z703" s="22"/>
      <c r="AA703" s="22"/>
      <c r="AB703" s="22"/>
    </row>
    <row r="704" spans="1:28" ht="14.25">
      <c r="A704" s="45"/>
      <c r="B704" s="46"/>
      <c r="C704" s="46"/>
      <c r="D704" s="46"/>
      <c r="E704" s="55"/>
      <c r="F704" s="22"/>
      <c r="G704" s="22"/>
      <c r="H704" s="22"/>
      <c r="I704" s="22"/>
      <c r="J704" s="37"/>
      <c r="K704" s="22"/>
      <c r="L704" s="22"/>
      <c r="M704" s="22"/>
      <c r="N704" s="22"/>
      <c r="O704" s="22"/>
      <c r="P704" s="22"/>
      <c r="Q704" s="22"/>
      <c r="R704" s="22"/>
      <c r="S704" s="22"/>
      <c r="T704" s="22"/>
      <c r="U704" s="22"/>
      <c r="V704" s="22"/>
      <c r="W704" s="22"/>
      <c r="X704" s="22"/>
      <c r="Y704" s="22"/>
      <c r="Z704" s="22"/>
      <c r="AA704" s="22"/>
      <c r="AB704" s="22"/>
    </row>
    <row r="705" spans="1:28" ht="14.25">
      <c r="A705" s="45"/>
      <c r="B705" s="46"/>
      <c r="C705" s="46"/>
      <c r="D705" s="46"/>
      <c r="E705" s="55"/>
      <c r="F705" s="22"/>
      <c r="G705" s="22"/>
      <c r="H705" s="22"/>
      <c r="I705" s="22"/>
      <c r="J705" s="37"/>
      <c r="K705" s="22"/>
      <c r="L705" s="22"/>
      <c r="M705" s="22"/>
      <c r="N705" s="22"/>
      <c r="O705" s="22"/>
      <c r="P705" s="22"/>
      <c r="Q705" s="22"/>
      <c r="R705" s="22"/>
      <c r="S705" s="22"/>
      <c r="T705" s="22"/>
      <c r="U705" s="22"/>
      <c r="V705" s="22"/>
      <c r="W705" s="22"/>
      <c r="X705" s="22"/>
      <c r="Y705" s="22"/>
      <c r="Z705" s="22"/>
      <c r="AA705" s="22"/>
      <c r="AB705" s="22"/>
    </row>
    <row r="706" spans="1:28" ht="14.25">
      <c r="A706" s="45"/>
      <c r="B706" s="46"/>
      <c r="C706" s="46"/>
      <c r="D706" s="46"/>
      <c r="E706" s="55"/>
      <c r="F706" s="22"/>
      <c r="G706" s="22"/>
      <c r="H706" s="22"/>
      <c r="I706" s="22"/>
      <c r="J706" s="37"/>
      <c r="K706" s="22"/>
      <c r="L706" s="22"/>
      <c r="M706" s="22"/>
      <c r="N706" s="22"/>
      <c r="O706" s="22"/>
      <c r="P706" s="22"/>
      <c r="Q706" s="22"/>
      <c r="R706" s="22"/>
      <c r="S706" s="22"/>
      <c r="T706" s="22"/>
      <c r="U706" s="22"/>
      <c r="V706" s="22"/>
      <c r="W706" s="22"/>
      <c r="X706" s="22"/>
      <c r="Y706" s="22"/>
      <c r="Z706" s="22"/>
      <c r="AA706" s="22"/>
      <c r="AB706" s="22"/>
    </row>
    <row r="707" spans="1:28" ht="14.25">
      <c r="A707" s="45"/>
      <c r="B707" s="46"/>
      <c r="C707" s="46"/>
      <c r="D707" s="46"/>
      <c r="E707" s="55"/>
      <c r="F707" s="22"/>
      <c r="G707" s="22"/>
      <c r="H707" s="22"/>
      <c r="I707" s="22"/>
      <c r="J707" s="37"/>
      <c r="K707" s="22"/>
      <c r="L707" s="22"/>
      <c r="M707" s="22"/>
      <c r="N707" s="22"/>
      <c r="O707" s="22"/>
      <c r="P707" s="22"/>
      <c r="Q707" s="22"/>
      <c r="R707" s="22"/>
      <c r="S707" s="22"/>
      <c r="T707" s="22"/>
      <c r="U707" s="22"/>
      <c r="V707" s="22"/>
      <c r="W707" s="22"/>
      <c r="X707" s="22"/>
      <c r="Y707" s="22"/>
      <c r="Z707" s="22"/>
      <c r="AA707" s="22"/>
      <c r="AB707" s="22"/>
    </row>
    <row r="708" spans="1:28" ht="14.25">
      <c r="A708" s="45"/>
      <c r="B708" s="46"/>
      <c r="C708" s="46"/>
      <c r="D708" s="46"/>
      <c r="E708" s="55"/>
      <c r="F708" s="22"/>
      <c r="G708" s="22"/>
      <c r="H708" s="22"/>
      <c r="I708" s="22"/>
      <c r="J708" s="37"/>
      <c r="K708" s="22"/>
      <c r="L708" s="22"/>
      <c r="M708" s="22"/>
      <c r="N708" s="22"/>
      <c r="O708" s="22"/>
      <c r="P708" s="22"/>
      <c r="Q708" s="22"/>
      <c r="R708" s="22"/>
      <c r="S708" s="22"/>
      <c r="T708" s="22"/>
      <c r="U708" s="22"/>
      <c r="V708" s="22"/>
      <c r="W708" s="22"/>
      <c r="X708" s="22"/>
      <c r="Y708" s="22"/>
      <c r="Z708" s="22"/>
      <c r="AA708" s="22"/>
      <c r="AB708" s="22"/>
    </row>
    <row r="709" spans="1:28" ht="14.25">
      <c r="A709" s="45"/>
      <c r="B709" s="46"/>
      <c r="C709" s="46"/>
      <c r="D709" s="46"/>
      <c r="E709" s="55"/>
      <c r="F709" s="22"/>
      <c r="G709" s="22"/>
      <c r="H709" s="22"/>
      <c r="I709" s="22"/>
      <c r="J709" s="37"/>
      <c r="K709" s="22"/>
      <c r="L709" s="22"/>
      <c r="M709" s="22"/>
      <c r="N709" s="22"/>
      <c r="O709" s="22"/>
      <c r="P709" s="22"/>
      <c r="Q709" s="22"/>
      <c r="R709" s="22"/>
      <c r="S709" s="22"/>
      <c r="T709" s="22"/>
      <c r="U709" s="22"/>
      <c r="V709" s="22"/>
      <c r="W709" s="22"/>
      <c r="X709" s="22"/>
      <c r="Y709" s="22"/>
      <c r="Z709" s="22"/>
      <c r="AA709" s="22"/>
      <c r="AB709" s="22"/>
    </row>
    <row r="710" spans="1:28" ht="14.25">
      <c r="A710" s="45"/>
      <c r="B710" s="46"/>
      <c r="C710" s="46"/>
      <c r="D710" s="46"/>
      <c r="E710" s="55"/>
      <c r="F710" s="22"/>
      <c r="G710" s="22"/>
      <c r="H710" s="22"/>
      <c r="I710" s="22"/>
      <c r="J710" s="37"/>
      <c r="K710" s="22"/>
      <c r="L710" s="22"/>
      <c r="M710" s="22"/>
      <c r="N710" s="22"/>
      <c r="O710" s="22"/>
      <c r="P710" s="22"/>
      <c r="Q710" s="22"/>
      <c r="R710" s="22"/>
      <c r="S710" s="22"/>
      <c r="T710" s="22"/>
      <c r="U710" s="22"/>
      <c r="V710" s="22"/>
      <c r="W710" s="22"/>
      <c r="X710" s="22"/>
      <c r="Y710" s="22"/>
      <c r="Z710" s="22"/>
      <c r="AA710" s="22"/>
      <c r="AB710" s="22"/>
    </row>
    <row r="711" spans="1:28" ht="14.25">
      <c r="A711" s="45"/>
      <c r="B711" s="46"/>
      <c r="C711" s="46"/>
      <c r="D711" s="46"/>
      <c r="E711" s="55"/>
      <c r="F711" s="22"/>
      <c r="G711" s="22"/>
      <c r="H711" s="22"/>
      <c r="I711" s="22"/>
      <c r="J711" s="37"/>
      <c r="K711" s="22"/>
      <c r="L711" s="22"/>
      <c r="M711" s="22"/>
      <c r="N711" s="22"/>
      <c r="O711" s="22"/>
      <c r="P711" s="22"/>
      <c r="Q711" s="22"/>
      <c r="R711" s="22"/>
      <c r="S711" s="22"/>
      <c r="T711" s="22"/>
      <c r="U711" s="22"/>
      <c r="V711" s="22"/>
      <c r="W711" s="22"/>
      <c r="X711" s="22"/>
      <c r="Y711" s="22"/>
      <c r="Z711" s="22"/>
      <c r="AA711" s="22"/>
      <c r="AB711" s="22"/>
    </row>
    <row r="712" spans="1:28" ht="14.25">
      <c r="A712" s="45"/>
      <c r="B712" s="46"/>
      <c r="C712" s="46"/>
      <c r="D712" s="46"/>
      <c r="E712" s="55"/>
      <c r="F712" s="22"/>
      <c r="G712" s="22"/>
      <c r="H712" s="22"/>
      <c r="I712" s="22"/>
      <c r="J712" s="37"/>
      <c r="K712" s="22"/>
      <c r="L712" s="22"/>
      <c r="M712" s="22"/>
      <c r="N712" s="22"/>
      <c r="O712" s="22"/>
      <c r="P712" s="22"/>
      <c r="Q712" s="22"/>
      <c r="R712" s="22"/>
      <c r="S712" s="22"/>
      <c r="T712" s="22"/>
      <c r="U712" s="22"/>
      <c r="V712" s="22"/>
      <c r="W712" s="22"/>
      <c r="X712" s="22"/>
      <c r="Y712" s="22"/>
      <c r="Z712" s="22"/>
      <c r="AA712" s="22"/>
      <c r="AB712" s="22"/>
    </row>
    <row r="713" spans="1:28" ht="14.25">
      <c r="A713" s="45"/>
      <c r="B713" s="46"/>
      <c r="C713" s="46"/>
      <c r="D713" s="46"/>
      <c r="E713" s="55"/>
      <c r="F713" s="22"/>
      <c r="G713" s="22"/>
      <c r="H713" s="22"/>
      <c r="I713" s="22"/>
      <c r="J713" s="37"/>
      <c r="K713" s="22"/>
      <c r="L713" s="22"/>
      <c r="M713" s="22"/>
      <c r="N713" s="22"/>
      <c r="O713" s="22"/>
      <c r="P713" s="22"/>
      <c r="Q713" s="22"/>
      <c r="R713" s="22"/>
      <c r="S713" s="22"/>
      <c r="T713" s="22"/>
      <c r="U713" s="22"/>
      <c r="V713" s="22"/>
      <c r="W713" s="22"/>
      <c r="X713" s="22"/>
      <c r="Y713" s="22"/>
      <c r="Z713" s="22"/>
      <c r="AA713" s="22"/>
      <c r="AB713" s="22"/>
    </row>
    <row r="714" spans="1:28" ht="14.25">
      <c r="A714" s="45"/>
      <c r="B714" s="46"/>
      <c r="C714" s="46"/>
      <c r="D714" s="46"/>
      <c r="E714" s="55"/>
      <c r="F714" s="22"/>
      <c r="G714" s="22"/>
      <c r="H714" s="22"/>
      <c r="I714" s="22"/>
      <c r="J714" s="37"/>
      <c r="K714" s="22"/>
      <c r="L714" s="22"/>
      <c r="M714" s="22"/>
      <c r="N714" s="22"/>
      <c r="O714" s="22"/>
      <c r="P714" s="22"/>
      <c r="Q714" s="22"/>
      <c r="R714" s="22"/>
      <c r="S714" s="22"/>
      <c r="T714" s="22"/>
      <c r="U714" s="22"/>
      <c r="V714" s="22"/>
      <c r="W714" s="22"/>
      <c r="X714" s="22"/>
      <c r="Y714" s="22"/>
      <c r="Z714" s="22"/>
      <c r="AA714" s="22"/>
      <c r="AB714" s="22"/>
    </row>
    <row r="715" spans="1:28" ht="14.25">
      <c r="A715" s="45"/>
      <c r="B715" s="46"/>
      <c r="C715" s="46"/>
      <c r="D715" s="46"/>
      <c r="E715" s="55"/>
      <c r="F715" s="22"/>
      <c r="G715" s="22"/>
      <c r="H715" s="22"/>
      <c r="I715" s="22"/>
      <c r="J715" s="37"/>
      <c r="K715" s="22"/>
      <c r="L715" s="22"/>
      <c r="M715" s="22"/>
      <c r="N715" s="22"/>
      <c r="O715" s="22"/>
      <c r="P715" s="22"/>
      <c r="Q715" s="22"/>
      <c r="R715" s="22"/>
      <c r="S715" s="22"/>
      <c r="T715" s="22"/>
      <c r="U715" s="22"/>
      <c r="V715" s="22"/>
      <c r="W715" s="22"/>
      <c r="X715" s="22"/>
      <c r="Y715" s="22"/>
      <c r="Z715" s="22"/>
      <c r="AA715" s="22"/>
      <c r="AB715" s="22"/>
    </row>
    <row r="716" spans="1:28" ht="14.25">
      <c r="A716" s="45"/>
      <c r="B716" s="46"/>
      <c r="C716" s="46"/>
      <c r="D716" s="46"/>
      <c r="E716" s="55"/>
      <c r="F716" s="22"/>
      <c r="G716" s="22"/>
      <c r="H716" s="22"/>
      <c r="I716" s="22"/>
      <c r="J716" s="37"/>
      <c r="K716" s="22"/>
      <c r="L716" s="22"/>
      <c r="M716" s="22"/>
      <c r="N716" s="22"/>
      <c r="O716" s="22"/>
      <c r="P716" s="22"/>
      <c r="Q716" s="22"/>
      <c r="R716" s="22"/>
      <c r="S716" s="22"/>
      <c r="T716" s="22"/>
      <c r="U716" s="22"/>
      <c r="V716" s="22"/>
      <c r="W716" s="22"/>
      <c r="X716" s="22"/>
      <c r="Y716" s="22"/>
      <c r="Z716" s="22"/>
      <c r="AA716" s="22"/>
      <c r="AB716" s="22"/>
    </row>
    <row r="717" spans="1:28" ht="14.25">
      <c r="A717" s="45"/>
      <c r="B717" s="46"/>
      <c r="C717" s="46"/>
      <c r="D717" s="46"/>
      <c r="E717" s="55"/>
      <c r="F717" s="22"/>
      <c r="G717" s="22"/>
      <c r="H717" s="22"/>
      <c r="I717" s="22"/>
      <c r="J717" s="37"/>
      <c r="K717" s="22"/>
      <c r="L717" s="22"/>
      <c r="M717" s="22"/>
      <c r="N717" s="22"/>
      <c r="O717" s="22"/>
      <c r="P717" s="22"/>
      <c r="Q717" s="22"/>
      <c r="R717" s="22"/>
      <c r="S717" s="22"/>
      <c r="T717" s="22"/>
      <c r="U717" s="22"/>
      <c r="V717" s="22"/>
      <c r="W717" s="22"/>
      <c r="X717" s="22"/>
      <c r="Y717" s="22"/>
      <c r="Z717" s="22"/>
      <c r="AA717" s="22"/>
      <c r="AB717" s="22"/>
    </row>
    <row r="718" spans="1:28" ht="14.25">
      <c r="A718" s="45"/>
      <c r="B718" s="46"/>
      <c r="C718" s="46"/>
      <c r="D718" s="46"/>
      <c r="E718" s="55"/>
      <c r="F718" s="22"/>
      <c r="G718" s="22"/>
      <c r="H718" s="22"/>
      <c r="I718" s="22"/>
      <c r="J718" s="37"/>
      <c r="K718" s="22"/>
      <c r="L718" s="22"/>
      <c r="M718" s="22"/>
      <c r="N718" s="22"/>
      <c r="O718" s="22"/>
      <c r="P718" s="22"/>
      <c r="Q718" s="22"/>
      <c r="R718" s="22"/>
      <c r="S718" s="22"/>
      <c r="T718" s="22"/>
      <c r="U718" s="22"/>
      <c r="V718" s="22"/>
      <c r="W718" s="22"/>
      <c r="X718" s="22"/>
      <c r="Y718" s="22"/>
      <c r="Z718" s="22"/>
      <c r="AA718" s="22"/>
      <c r="AB718" s="22"/>
    </row>
    <row r="719" spans="1:28" ht="14.25">
      <c r="A719" s="45"/>
      <c r="B719" s="46"/>
      <c r="C719" s="46"/>
      <c r="D719" s="46"/>
      <c r="E719" s="55"/>
      <c r="F719" s="22"/>
      <c r="G719" s="22"/>
      <c r="H719" s="22"/>
      <c r="I719" s="22"/>
      <c r="J719" s="37"/>
      <c r="K719" s="22"/>
      <c r="L719" s="22"/>
      <c r="M719" s="22"/>
      <c r="N719" s="22"/>
      <c r="O719" s="22"/>
      <c r="P719" s="22"/>
      <c r="Q719" s="22"/>
      <c r="R719" s="22"/>
      <c r="S719" s="22"/>
      <c r="T719" s="22"/>
      <c r="U719" s="22"/>
      <c r="V719" s="22"/>
      <c r="W719" s="22"/>
      <c r="X719" s="22"/>
      <c r="Y719" s="22"/>
      <c r="Z719" s="22"/>
      <c r="AA719" s="22"/>
      <c r="AB719" s="22"/>
    </row>
    <row r="720" spans="1:28" ht="14.25">
      <c r="A720" s="45"/>
      <c r="B720" s="46"/>
      <c r="C720" s="46"/>
      <c r="D720" s="46"/>
      <c r="E720" s="55"/>
      <c r="F720" s="22"/>
      <c r="G720" s="22"/>
      <c r="H720" s="22"/>
      <c r="I720" s="22"/>
      <c r="J720" s="37"/>
      <c r="K720" s="22"/>
      <c r="L720" s="22"/>
      <c r="M720" s="22"/>
      <c r="N720" s="22"/>
      <c r="O720" s="22"/>
      <c r="P720" s="22"/>
      <c r="Q720" s="22"/>
      <c r="R720" s="22"/>
      <c r="S720" s="22"/>
      <c r="T720" s="22"/>
      <c r="U720" s="22"/>
      <c r="V720" s="22"/>
      <c r="W720" s="22"/>
      <c r="X720" s="22"/>
      <c r="Y720" s="22"/>
      <c r="Z720" s="22"/>
      <c r="AA720" s="22"/>
      <c r="AB720" s="22"/>
    </row>
    <row r="721" spans="1:28" ht="14.25">
      <c r="A721" s="45"/>
      <c r="B721" s="46"/>
      <c r="C721" s="46"/>
      <c r="D721" s="46"/>
      <c r="E721" s="55"/>
      <c r="F721" s="22"/>
      <c r="G721" s="22"/>
      <c r="H721" s="22"/>
      <c r="I721" s="22"/>
      <c r="J721" s="37"/>
      <c r="K721" s="22"/>
      <c r="L721" s="22"/>
      <c r="M721" s="22"/>
      <c r="N721" s="22"/>
      <c r="O721" s="22"/>
      <c r="P721" s="22"/>
      <c r="Q721" s="22"/>
      <c r="R721" s="22"/>
      <c r="S721" s="22"/>
      <c r="T721" s="22"/>
      <c r="U721" s="22"/>
      <c r="V721" s="22"/>
      <c r="W721" s="22"/>
      <c r="X721" s="22"/>
      <c r="Y721" s="22"/>
      <c r="Z721" s="22"/>
      <c r="AA721" s="22"/>
      <c r="AB721" s="22"/>
    </row>
    <row r="722" spans="1:28" ht="14.25">
      <c r="A722" s="45"/>
      <c r="B722" s="46"/>
      <c r="C722" s="46"/>
      <c r="D722" s="46"/>
      <c r="E722" s="55"/>
      <c r="F722" s="22"/>
      <c r="G722" s="22"/>
      <c r="H722" s="22"/>
      <c r="I722" s="22"/>
      <c r="J722" s="37"/>
      <c r="K722" s="22"/>
      <c r="L722" s="22"/>
      <c r="M722" s="22"/>
      <c r="N722" s="22"/>
      <c r="O722" s="22"/>
      <c r="P722" s="22"/>
      <c r="Q722" s="22"/>
      <c r="R722" s="22"/>
      <c r="S722" s="22"/>
      <c r="T722" s="22"/>
      <c r="U722" s="22"/>
      <c r="V722" s="22"/>
      <c r="W722" s="22"/>
      <c r="X722" s="22"/>
      <c r="Y722" s="22"/>
      <c r="Z722" s="22"/>
      <c r="AA722" s="22"/>
      <c r="AB722" s="22"/>
    </row>
    <row r="723" spans="1:28" ht="14.25">
      <c r="A723" s="45"/>
      <c r="B723" s="46"/>
      <c r="C723" s="46"/>
      <c r="D723" s="46"/>
      <c r="E723" s="55"/>
      <c r="F723" s="22"/>
      <c r="G723" s="22"/>
      <c r="H723" s="22"/>
      <c r="I723" s="22"/>
      <c r="J723" s="37"/>
      <c r="K723" s="22"/>
      <c r="L723" s="22"/>
      <c r="M723" s="22"/>
      <c r="N723" s="22"/>
      <c r="O723" s="22"/>
      <c r="P723" s="22"/>
      <c r="Q723" s="22"/>
      <c r="R723" s="22"/>
      <c r="S723" s="22"/>
      <c r="T723" s="22"/>
      <c r="U723" s="22"/>
      <c r="V723" s="22"/>
      <c r="W723" s="22"/>
      <c r="X723" s="22"/>
      <c r="Y723" s="22"/>
      <c r="Z723" s="22"/>
      <c r="AA723" s="22"/>
      <c r="AB723" s="22"/>
    </row>
    <row r="724" spans="1:28" ht="14.25">
      <c r="A724" s="45"/>
      <c r="B724" s="46"/>
      <c r="C724" s="46"/>
      <c r="D724" s="46"/>
      <c r="E724" s="55"/>
      <c r="F724" s="22"/>
      <c r="G724" s="22"/>
      <c r="H724" s="22"/>
      <c r="I724" s="22"/>
      <c r="J724" s="37"/>
      <c r="K724" s="22"/>
      <c r="L724" s="22"/>
      <c r="M724" s="22"/>
      <c r="N724" s="22"/>
      <c r="O724" s="22"/>
      <c r="P724" s="22"/>
      <c r="Q724" s="22"/>
      <c r="R724" s="22"/>
      <c r="S724" s="22"/>
      <c r="T724" s="22"/>
      <c r="U724" s="22"/>
      <c r="V724" s="22"/>
      <c r="W724" s="22"/>
      <c r="X724" s="22"/>
      <c r="Y724" s="22"/>
      <c r="Z724" s="22"/>
      <c r="AA724" s="22"/>
      <c r="AB724" s="22"/>
    </row>
    <row r="725" spans="1:28" ht="14.25">
      <c r="A725" s="45"/>
      <c r="B725" s="46"/>
      <c r="C725" s="46"/>
      <c r="D725" s="46"/>
      <c r="E725" s="55"/>
      <c r="F725" s="22"/>
      <c r="G725" s="22"/>
      <c r="H725" s="22"/>
      <c r="I725" s="22"/>
      <c r="J725" s="37"/>
      <c r="K725" s="22"/>
      <c r="L725" s="22"/>
      <c r="M725" s="22"/>
      <c r="N725" s="22"/>
      <c r="O725" s="22"/>
      <c r="P725" s="22"/>
      <c r="Q725" s="22"/>
      <c r="R725" s="22"/>
      <c r="S725" s="22"/>
      <c r="T725" s="22"/>
      <c r="U725" s="22"/>
      <c r="V725" s="22"/>
      <c r="W725" s="22"/>
      <c r="X725" s="22"/>
      <c r="Y725" s="22"/>
      <c r="Z725" s="22"/>
      <c r="AA725" s="22"/>
      <c r="AB725" s="22"/>
    </row>
    <row r="726" spans="1:28" ht="14.25">
      <c r="A726" s="45"/>
      <c r="B726" s="46"/>
      <c r="C726" s="46"/>
      <c r="D726" s="46"/>
      <c r="E726" s="55"/>
      <c r="F726" s="22"/>
      <c r="G726" s="22"/>
      <c r="H726" s="22"/>
      <c r="I726" s="22"/>
      <c r="J726" s="37"/>
      <c r="K726" s="22"/>
      <c r="L726" s="22"/>
      <c r="M726" s="22"/>
      <c r="N726" s="22"/>
      <c r="O726" s="22"/>
      <c r="P726" s="22"/>
      <c r="Q726" s="22"/>
      <c r="R726" s="22"/>
      <c r="S726" s="22"/>
      <c r="T726" s="22"/>
      <c r="U726" s="22"/>
      <c r="V726" s="22"/>
      <c r="W726" s="22"/>
      <c r="X726" s="22"/>
      <c r="Y726" s="22"/>
      <c r="Z726" s="22"/>
      <c r="AA726" s="22"/>
      <c r="AB726" s="22"/>
    </row>
    <row r="727" spans="1:28" ht="14.25">
      <c r="A727" s="45"/>
      <c r="B727" s="46"/>
      <c r="C727" s="46"/>
      <c r="D727" s="46"/>
      <c r="E727" s="55"/>
      <c r="F727" s="22"/>
      <c r="G727" s="22"/>
      <c r="H727" s="22"/>
      <c r="I727" s="22"/>
      <c r="J727" s="37"/>
      <c r="K727" s="22"/>
      <c r="L727" s="22"/>
      <c r="M727" s="22"/>
      <c r="N727" s="22"/>
      <c r="O727" s="22"/>
      <c r="P727" s="22"/>
      <c r="Q727" s="22"/>
      <c r="R727" s="22"/>
      <c r="S727" s="22"/>
      <c r="T727" s="22"/>
      <c r="U727" s="22"/>
      <c r="V727" s="22"/>
      <c r="W727" s="22"/>
      <c r="X727" s="22"/>
      <c r="Y727" s="22"/>
      <c r="Z727" s="22"/>
      <c r="AA727" s="22"/>
      <c r="AB727" s="22"/>
    </row>
    <row r="728" spans="1:28" ht="14.25">
      <c r="A728" s="45"/>
      <c r="B728" s="46"/>
      <c r="C728" s="46"/>
      <c r="D728" s="46"/>
      <c r="E728" s="55"/>
      <c r="F728" s="22"/>
      <c r="G728" s="22"/>
      <c r="H728" s="22"/>
      <c r="I728" s="22"/>
      <c r="J728" s="37"/>
      <c r="K728" s="22"/>
      <c r="L728" s="22"/>
      <c r="M728" s="22"/>
      <c r="N728" s="22"/>
      <c r="O728" s="22"/>
      <c r="P728" s="22"/>
      <c r="Q728" s="22"/>
      <c r="R728" s="22"/>
      <c r="S728" s="22"/>
      <c r="T728" s="22"/>
      <c r="U728" s="22"/>
      <c r="V728" s="22"/>
      <c r="W728" s="22"/>
      <c r="X728" s="22"/>
      <c r="Y728" s="22"/>
      <c r="Z728" s="22"/>
      <c r="AA728" s="22"/>
      <c r="AB728" s="22"/>
    </row>
    <row r="729" spans="1:28" ht="14.25">
      <c r="A729" s="45"/>
      <c r="B729" s="46"/>
      <c r="C729" s="46"/>
      <c r="D729" s="46"/>
      <c r="E729" s="55"/>
      <c r="F729" s="22"/>
      <c r="G729" s="22"/>
      <c r="H729" s="22"/>
      <c r="I729" s="22"/>
      <c r="J729" s="37"/>
      <c r="K729" s="22"/>
      <c r="L729" s="22"/>
      <c r="M729" s="22"/>
      <c r="N729" s="22"/>
      <c r="O729" s="22"/>
      <c r="P729" s="22"/>
      <c r="Q729" s="22"/>
      <c r="R729" s="22"/>
      <c r="S729" s="22"/>
      <c r="T729" s="22"/>
      <c r="U729" s="22"/>
      <c r="V729" s="22"/>
      <c r="W729" s="22"/>
      <c r="X729" s="22"/>
      <c r="Y729" s="22"/>
      <c r="Z729" s="22"/>
      <c r="AA729" s="22"/>
      <c r="AB729" s="22"/>
    </row>
    <row r="730" spans="1:28" ht="14.25">
      <c r="A730" s="45"/>
      <c r="B730" s="46"/>
      <c r="C730" s="46"/>
      <c r="D730" s="46"/>
      <c r="E730" s="55"/>
      <c r="F730" s="22"/>
      <c r="G730" s="22"/>
      <c r="H730" s="22"/>
      <c r="I730" s="22"/>
      <c r="J730" s="37"/>
      <c r="K730" s="22"/>
      <c r="L730" s="22"/>
      <c r="M730" s="22"/>
      <c r="N730" s="22"/>
      <c r="O730" s="22"/>
      <c r="P730" s="22"/>
      <c r="Q730" s="22"/>
      <c r="R730" s="22"/>
      <c r="S730" s="22"/>
      <c r="T730" s="22"/>
      <c r="U730" s="22"/>
      <c r="V730" s="22"/>
      <c r="W730" s="22"/>
      <c r="X730" s="22"/>
      <c r="Y730" s="22"/>
      <c r="Z730" s="22"/>
      <c r="AA730" s="22"/>
      <c r="AB730" s="22"/>
    </row>
    <row r="731" spans="1:28" ht="14.25">
      <c r="A731" s="45"/>
      <c r="B731" s="46"/>
      <c r="C731" s="46"/>
      <c r="D731" s="46"/>
      <c r="E731" s="55"/>
      <c r="F731" s="22"/>
      <c r="G731" s="22"/>
      <c r="H731" s="22"/>
      <c r="I731" s="22"/>
      <c r="J731" s="37"/>
      <c r="K731" s="22"/>
      <c r="L731" s="22"/>
      <c r="M731" s="22"/>
      <c r="N731" s="22"/>
      <c r="O731" s="22"/>
      <c r="P731" s="22"/>
      <c r="Q731" s="22"/>
      <c r="R731" s="22"/>
      <c r="S731" s="22"/>
      <c r="T731" s="22"/>
      <c r="U731" s="22"/>
      <c r="V731" s="22"/>
      <c r="W731" s="22"/>
      <c r="X731" s="22"/>
      <c r="Y731" s="22"/>
      <c r="Z731" s="22"/>
      <c r="AA731" s="22"/>
      <c r="AB731" s="22"/>
    </row>
    <row r="732" spans="1:28" ht="14.25">
      <c r="A732" s="45"/>
      <c r="B732" s="46"/>
      <c r="C732" s="46"/>
      <c r="D732" s="46"/>
      <c r="E732" s="55"/>
      <c r="F732" s="22"/>
      <c r="G732" s="22"/>
      <c r="H732" s="22"/>
      <c r="I732" s="22"/>
      <c r="J732" s="37"/>
      <c r="K732" s="22"/>
      <c r="L732" s="22"/>
      <c r="M732" s="22"/>
      <c r="N732" s="22"/>
      <c r="O732" s="22"/>
      <c r="P732" s="22"/>
      <c r="Q732" s="22"/>
      <c r="R732" s="22"/>
      <c r="S732" s="22"/>
      <c r="T732" s="22"/>
      <c r="U732" s="22"/>
      <c r="V732" s="22"/>
      <c r="W732" s="22"/>
      <c r="X732" s="22"/>
      <c r="Y732" s="22"/>
      <c r="Z732" s="22"/>
      <c r="AA732" s="22"/>
      <c r="AB732" s="22"/>
    </row>
    <row r="733" spans="1:28" ht="14.25">
      <c r="A733" s="45"/>
      <c r="B733" s="46"/>
      <c r="C733" s="46"/>
      <c r="D733" s="46"/>
      <c r="E733" s="55"/>
      <c r="F733" s="22"/>
      <c r="G733" s="22"/>
      <c r="H733" s="22"/>
      <c r="I733" s="22"/>
      <c r="J733" s="37"/>
      <c r="K733" s="22"/>
      <c r="L733" s="22"/>
      <c r="M733" s="22"/>
      <c r="N733" s="22"/>
      <c r="O733" s="22"/>
      <c r="P733" s="22"/>
      <c r="Q733" s="22"/>
      <c r="R733" s="22"/>
      <c r="S733" s="22"/>
      <c r="T733" s="22"/>
      <c r="U733" s="22"/>
      <c r="V733" s="22"/>
      <c r="W733" s="22"/>
      <c r="X733" s="22"/>
      <c r="Y733" s="22"/>
      <c r="Z733" s="22"/>
      <c r="AA733" s="22"/>
      <c r="AB733" s="22"/>
    </row>
    <row r="734" spans="1:28" ht="14.25">
      <c r="A734" s="45"/>
      <c r="B734" s="46"/>
      <c r="C734" s="46"/>
      <c r="D734" s="46"/>
      <c r="E734" s="55"/>
      <c r="F734" s="22"/>
      <c r="G734" s="22"/>
      <c r="H734" s="22"/>
      <c r="I734" s="22"/>
      <c r="J734" s="37"/>
      <c r="K734" s="22"/>
      <c r="L734" s="22"/>
      <c r="M734" s="22"/>
      <c r="N734" s="22"/>
      <c r="O734" s="22"/>
      <c r="P734" s="22"/>
      <c r="Q734" s="22"/>
      <c r="R734" s="22"/>
      <c r="S734" s="22"/>
      <c r="T734" s="22"/>
      <c r="U734" s="22"/>
      <c r="V734" s="22"/>
      <c r="W734" s="22"/>
      <c r="X734" s="22"/>
      <c r="Y734" s="22"/>
      <c r="Z734" s="22"/>
      <c r="AA734" s="22"/>
      <c r="AB734" s="22"/>
    </row>
    <row r="735" spans="1:28" ht="14.25">
      <c r="A735" s="45"/>
      <c r="B735" s="46"/>
      <c r="C735" s="46"/>
      <c r="D735" s="46"/>
      <c r="E735" s="55"/>
      <c r="F735" s="22"/>
      <c r="G735" s="22"/>
      <c r="H735" s="22"/>
      <c r="I735" s="22"/>
      <c r="J735" s="37"/>
      <c r="K735" s="22"/>
      <c r="L735" s="22"/>
      <c r="M735" s="22"/>
      <c r="N735" s="22"/>
      <c r="O735" s="22"/>
      <c r="P735" s="22"/>
      <c r="Q735" s="22"/>
      <c r="R735" s="22"/>
      <c r="S735" s="22"/>
      <c r="T735" s="22"/>
      <c r="U735" s="22"/>
      <c r="V735" s="22"/>
      <c r="W735" s="22"/>
      <c r="X735" s="22"/>
      <c r="Y735" s="22"/>
      <c r="Z735" s="22"/>
      <c r="AA735" s="22"/>
      <c r="AB735" s="22"/>
    </row>
    <row r="736" spans="1:28" ht="14.25">
      <c r="A736" s="45"/>
      <c r="B736" s="46"/>
      <c r="C736" s="46"/>
      <c r="D736" s="46"/>
      <c r="E736" s="55"/>
      <c r="F736" s="22"/>
      <c r="G736" s="22"/>
      <c r="H736" s="22"/>
      <c r="I736" s="22"/>
      <c r="J736" s="37"/>
      <c r="K736" s="22"/>
      <c r="L736" s="22"/>
      <c r="M736" s="22"/>
      <c r="N736" s="22"/>
      <c r="O736" s="22"/>
      <c r="P736" s="22"/>
      <c r="Q736" s="22"/>
      <c r="R736" s="22"/>
      <c r="S736" s="22"/>
      <c r="T736" s="22"/>
      <c r="U736" s="22"/>
      <c r="V736" s="22"/>
      <c r="W736" s="22"/>
      <c r="X736" s="22"/>
      <c r="Y736" s="22"/>
      <c r="Z736" s="22"/>
      <c r="AA736" s="22"/>
      <c r="AB736" s="22"/>
    </row>
    <row r="737" spans="1:28" ht="14.25">
      <c r="A737" s="45"/>
      <c r="B737" s="46"/>
      <c r="C737" s="46"/>
      <c r="D737" s="46"/>
      <c r="E737" s="55"/>
      <c r="F737" s="22"/>
      <c r="G737" s="22"/>
      <c r="H737" s="22"/>
      <c r="I737" s="22"/>
      <c r="J737" s="37"/>
      <c r="K737" s="22"/>
      <c r="L737" s="22"/>
      <c r="M737" s="22"/>
      <c r="N737" s="22"/>
      <c r="O737" s="22"/>
      <c r="P737" s="22"/>
      <c r="Q737" s="22"/>
      <c r="R737" s="22"/>
      <c r="S737" s="22"/>
      <c r="T737" s="22"/>
      <c r="U737" s="22"/>
      <c r="V737" s="22"/>
      <c r="W737" s="22"/>
      <c r="X737" s="22"/>
      <c r="Y737" s="22"/>
      <c r="Z737" s="22"/>
      <c r="AA737" s="22"/>
      <c r="AB737" s="22"/>
    </row>
    <row r="738" spans="1:28" ht="14.25">
      <c r="A738" s="45"/>
      <c r="B738" s="46"/>
      <c r="C738" s="46"/>
      <c r="D738" s="46"/>
      <c r="E738" s="55"/>
      <c r="F738" s="22"/>
      <c r="G738" s="22"/>
      <c r="H738" s="22"/>
      <c r="I738" s="22"/>
      <c r="J738" s="37"/>
      <c r="K738" s="22"/>
      <c r="L738" s="22"/>
      <c r="M738" s="22"/>
      <c r="N738" s="22"/>
      <c r="O738" s="22"/>
      <c r="P738" s="22"/>
      <c r="Q738" s="22"/>
      <c r="R738" s="22"/>
      <c r="S738" s="22"/>
      <c r="T738" s="22"/>
      <c r="U738" s="22"/>
      <c r="V738" s="22"/>
      <c r="W738" s="22"/>
      <c r="X738" s="22"/>
      <c r="Y738" s="22"/>
      <c r="Z738" s="22"/>
      <c r="AA738" s="22"/>
      <c r="AB738" s="22"/>
    </row>
    <row r="739" spans="1:28" ht="14.25">
      <c r="A739" s="45"/>
      <c r="B739" s="46"/>
      <c r="C739" s="46"/>
      <c r="D739" s="46"/>
      <c r="E739" s="55"/>
      <c r="F739" s="22"/>
      <c r="G739" s="22"/>
      <c r="H739" s="22"/>
      <c r="I739" s="22"/>
      <c r="J739" s="37"/>
      <c r="K739" s="22"/>
      <c r="L739" s="22"/>
      <c r="M739" s="22"/>
      <c r="N739" s="22"/>
      <c r="O739" s="22"/>
      <c r="P739" s="22"/>
      <c r="Q739" s="22"/>
      <c r="R739" s="22"/>
      <c r="S739" s="22"/>
      <c r="T739" s="22"/>
      <c r="U739" s="22"/>
      <c r="V739" s="22"/>
      <c r="W739" s="22"/>
      <c r="X739" s="22"/>
      <c r="Y739" s="22"/>
      <c r="Z739" s="22"/>
      <c r="AA739" s="22"/>
      <c r="AB739" s="22"/>
    </row>
    <row r="740" spans="1:28" ht="14.25">
      <c r="A740" s="45"/>
      <c r="B740" s="46"/>
      <c r="C740" s="46"/>
      <c r="D740" s="46"/>
      <c r="E740" s="55"/>
      <c r="F740" s="22"/>
      <c r="G740" s="22"/>
      <c r="H740" s="22"/>
      <c r="I740" s="22"/>
      <c r="J740" s="37"/>
      <c r="K740" s="22"/>
      <c r="L740" s="22"/>
      <c r="M740" s="22"/>
      <c r="N740" s="22"/>
      <c r="O740" s="22"/>
      <c r="P740" s="22"/>
      <c r="Q740" s="22"/>
      <c r="R740" s="22"/>
      <c r="S740" s="22"/>
      <c r="T740" s="22"/>
      <c r="U740" s="22"/>
      <c r="V740" s="22"/>
      <c r="W740" s="22"/>
      <c r="X740" s="22"/>
      <c r="Y740" s="22"/>
      <c r="Z740" s="22"/>
      <c r="AA740" s="22"/>
      <c r="AB740" s="22"/>
    </row>
    <row r="741" spans="1:28" ht="14.25">
      <c r="A741" s="45"/>
      <c r="B741" s="46"/>
      <c r="C741" s="46"/>
      <c r="D741" s="46"/>
      <c r="E741" s="55"/>
      <c r="F741" s="22"/>
      <c r="G741" s="22"/>
      <c r="H741" s="22"/>
      <c r="I741" s="22"/>
      <c r="J741" s="37"/>
      <c r="K741" s="22"/>
      <c r="L741" s="22"/>
      <c r="M741" s="22"/>
      <c r="N741" s="22"/>
      <c r="O741" s="22"/>
      <c r="P741" s="22"/>
      <c r="Q741" s="22"/>
      <c r="R741" s="22"/>
      <c r="S741" s="22"/>
      <c r="T741" s="22"/>
      <c r="U741" s="22"/>
      <c r="V741" s="22"/>
      <c r="W741" s="22"/>
      <c r="X741" s="22"/>
      <c r="Y741" s="22"/>
      <c r="Z741" s="22"/>
      <c r="AA741" s="22"/>
      <c r="AB741" s="22"/>
    </row>
    <row r="742" spans="1:28" ht="14.25">
      <c r="A742" s="45"/>
      <c r="B742" s="46"/>
      <c r="C742" s="46"/>
      <c r="D742" s="46"/>
      <c r="E742" s="55"/>
      <c r="F742" s="22"/>
      <c r="G742" s="22"/>
      <c r="H742" s="22"/>
      <c r="I742" s="22"/>
      <c r="J742" s="37"/>
      <c r="K742" s="22"/>
      <c r="L742" s="22"/>
      <c r="M742" s="22"/>
      <c r="N742" s="22"/>
      <c r="O742" s="22"/>
      <c r="P742" s="22"/>
      <c r="Q742" s="22"/>
      <c r="R742" s="22"/>
      <c r="S742" s="22"/>
      <c r="T742" s="22"/>
      <c r="U742" s="22"/>
      <c r="V742" s="22"/>
      <c r="W742" s="22"/>
      <c r="X742" s="22"/>
      <c r="Y742" s="22"/>
      <c r="Z742" s="22"/>
      <c r="AA742" s="22"/>
      <c r="AB742" s="22"/>
    </row>
    <row r="743" spans="1:28" ht="14.25">
      <c r="A743" s="45"/>
      <c r="B743" s="46"/>
      <c r="C743" s="46"/>
      <c r="D743" s="46"/>
      <c r="E743" s="55"/>
      <c r="F743" s="22"/>
      <c r="G743" s="22"/>
      <c r="H743" s="22"/>
      <c r="I743" s="22"/>
      <c r="J743" s="37"/>
      <c r="K743" s="22"/>
      <c r="L743" s="22"/>
      <c r="M743" s="22"/>
      <c r="N743" s="22"/>
      <c r="O743" s="22"/>
      <c r="P743" s="22"/>
      <c r="Q743" s="22"/>
      <c r="R743" s="22"/>
      <c r="S743" s="22"/>
      <c r="T743" s="22"/>
      <c r="U743" s="22"/>
      <c r="V743" s="22"/>
      <c r="W743" s="22"/>
      <c r="X743" s="22"/>
      <c r="Y743" s="22"/>
      <c r="Z743" s="22"/>
      <c r="AA743" s="22"/>
      <c r="AB743" s="22"/>
    </row>
    <row r="744" spans="1:28" ht="14.25">
      <c r="A744" s="45"/>
      <c r="B744" s="46"/>
      <c r="C744" s="46"/>
      <c r="D744" s="46"/>
      <c r="E744" s="55"/>
      <c r="F744" s="22"/>
      <c r="G744" s="22"/>
      <c r="H744" s="22"/>
      <c r="I744" s="22"/>
      <c r="J744" s="37"/>
      <c r="K744" s="22"/>
      <c r="L744" s="22"/>
      <c r="M744" s="22"/>
      <c r="N744" s="22"/>
      <c r="O744" s="22"/>
      <c r="P744" s="22"/>
      <c r="Q744" s="22"/>
      <c r="R744" s="22"/>
      <c r="S744" s="22"/>
      <c r="T744" s="22"/>
      <c r="U744" s="22"/>
      <c r="V744" s="22"/>
      <c r="W744" s="22"/>
      <c r="X744" s="22"/>
      <c r="Y744" s="22"/>
      <c r="Z744" s="22"/>
      <c r="AA744" s="22"/>
      <c r="AB744" s="22"/>
    </row>
    <row r="745" spans="1:28" ht="14.25">
      <c r="A745" s="45"/>
      <c r="B745" s="46"/>
      <c r="C745" s="46"/>
      <c r="D745" s="46"/>
      <c r="E745" s="55"/>
      <c r="F745" s="22"/>
      <c r="G745" s="22"/>
      <c r="H745" s="22"/>
      <c r="I745" s="22"/>
      <c r="J745" s="37"/>
      <c r="K745" s="22"/>
      <c r="L745" s="22"/>
      <c r="M745" s="22"/>
      <c r="N745" s="22"/>
      <c r="O745" s="22"/>
      <c r="P745" s="22"/>
      <c r="Q745" s="22"/>
      <c r="R745" s="22"/>
      <c r="S745" s="22"/>
      <c r="T745" s="22"/>
      <c r="U745" s="22"/>
      <c r="V745" s="22"/>
      <c r="W745" s="22"/>
      <c r="X745" s="22"/>
      <c r="Y745" s="22"/>
      <c r="Z745" s="22"/>
      <c r="AA745" s="22"/>
      <c r="AB745" s="22"/>
    </row>
    <row r="746" spans="1:28" ht="14.25">
      <c r="A746" s="45"/>
      <c r="B746" s="46"/>
      <c r="C746" s="46"/>
      <c r="D746" s="46"/>
      <c r="E746" s="55"/>
      <c r="F746" s="22"/>
      <c r="G746" s="22"/>
      <c r="H746" s="22"/>
      <c r="I746" s="22"/>
      <c r="J746" s="37"/>
      <c r="K746" s="22"/>
      <c r="L746" s="22"/>
      <c r="M746" s="22"/>
      <c r="N746" s="22"/>
      <c r="O746" s="22"/>
      <c r="P746" s="22"/>
      <c r="Q746" s="22"/>
      <c r="R746" s="22"/>
      <c r="S746" s="22"/>
      <c r="T746" s="22"/>
      <c r="U746" s="22"/>
      <c r="V746" s="22"/>
      <c r="W746" s="22"/>
      <c r="X746" s="22"/>
      <c r="Y746" s="22"/>
      <c r="Z746" s="22"/>
      <c r="AA746" s="22"/>
      <c r="AB746" s="22"/>
    </row>
    <row r="747" spans="1:28" ht="14.25">
      <c r="A747" s="45"/>
      <c r="B747" s="46"/>
      <c r="C747" s="46"/>
      <c r="D747" s="46"/>
      <c r="E747" s="55"/>
      <c r="F747" s="22"/>
      <c r="G747" s="22"/>
      <c r="H747" s="22"/>
      <c r="I747" s="22"/>
      <c r="J747" s="37"/>
      <c r="K747" s="22"/>
      <c r="L747" s="22"/>
      <c r="M747" s="22"/>
      <c r="N747" s="22"/>
      <c r="O747" s="22"/>
      <c r="P747" s="22"/>
      <c r="Q747" s="22"/>
      <c r="R747" s="22"/>
      <c r="S747" s="22"/>
      <c r="T747" s="22"/>
      <c r="U747" s="22"/>
      <c r="V747" s="22"/>
      <c r="W747" s="22"/>
      <c r="X747" s="22"/>
      <c r="Y747" s="22"/>
      <c r="Z747" s="22"/>
      <c r="AA747" s="22"/>
      <c r="AB747" s="22"/>
    </row>
    <row r="748" spans="1:28" ht="14.25">
      <c r="A748" s="45"/>
      <c r="B748" s="46"/>
      <c r="C748" s="46"/>
      <c r="D748" s="46"/>
      <c r="E748" s="55"/>
      <c r="F748" s="22"/>
      <c r="G748" s="22"/>
      <c r="H748" s="22"/>
      <c r="I748" s="22"/>
      <c r="J748" s="37"/>
      <c r="K748" s="22"/>
      <c r="L748" s="22"/>
      <c r="M748" s="22"/>
      <c r="N748" s="22"/>
      <c r="O748" s="22"/>
      <c r="P748" s="22"/>
      <c r="Q748" s="22"/>
      <c r="R748" s="22"/>
      <c r="S748" s="22"/>
      <c r="T748" s="22"/>
      <c r="U748" s="22"/>
      <c r="V748" s="22"/>
      <c r="W748" s="22"/>
      <c r="X748" s="22"/>
      <c r="Y748" s="22"/>
      <c r="Z748" s="22"/>
      <c r="AA748" s="22"/>
      <c r="AB748" s="22"/>
    </row>
    <row r="749" spans="1:28" ht="14.25">
      <c r="A749" s="45"/>
      <c r="B749" s="46"/>
      <c r="C749" s="46"/>
      <c r="D749" s="46"/>
      <c r="E749" s="55"/>
      <c r="F749" s="22"/>
      <c r="G749" s="22"/>
      <c r="H749" s="22"/>
      <c r="I749" s="22"/>
      <c r="J749" s="37"/>
      <c r="K749" s="22"/>
      <c r="L749" s="22"/>
      <c r="M749" s="22"/>
      <c r="N749" s="22"/>
      <c r="O749" s="22"/>
      <c r="P749" s="22"/>
      <c r="Q749" s="22"/>
      <c r="R749" s="22"/>
      <c r="S749" s="22"/>
      <c r="T749" s="22"/>
      <c r="U749" s="22"/>
      <c r="V749" s="22"/>
      <c r="W749" s="22"/>
      <c r="X749" s="22"/>
      <c r="Y749" s="22"/>
      <c r="Z749" s="22"/>
      <c r="AA749" s="22"/>
      <c r="AB749" s="22"/>
    </row>
    <row r="750" spans="1:28" ht="14.25">
      <c r="A750" s="45"/>
      <c r="B750" s="46"/>
      <c r="C750" s="46"/>
      <c r="D750" s="46"/>
      <c r="E750" s="55"/>
      <c r="F750" s="22"/>
      <c r="G750" s="22"/>
      <c r="H750" s="22"/>
      <c r="I750" s="22"/>
      <c r="J750" s="37"/>
      <c r="K750" s="22"/>
      <c r="L750" s="22"/>
      <c r="M750" s="22"/>
      <c r="N750" s="22"/>
      <c r="O750" s="22"/>
      <c r="P750" s="22"/>
      <c r="Q750" s="22"/>
      <c r="R750" s="22"/>
      <c r="S750" s="22"/>
      <c r="T750" s="22"/>
      <c r="U750" s="22"/>
      <c r="V750" s="22"/>
      <c r="W750" s="22"/>
      <c r="X750" s="22"/>
      <c r="Y750" s="22"/>
      <c r="Z750" s="22"/>
      <c r="AA750" s="22"/>
      <c r="AB750" s="22"/>
    </row>
    <row r="751" spans="1:28" ht="14.25">
      <c r="A751" s="45"/>
      <c r="B751" s="46"/>
      <c r="C751" s="46"/>
      <c r="D751" s="46"/>
      <c r="E751" s="55"/>
      <c r="F751" s="22"/>
      <c r="G751" s="22"/>
      <c r="H751" s="22"/>
      <c r="I751" s="22"/>
      <c r="J751" s="37"/>
      <c r="K751" s="22"/>
      <c r="L751" s="22"/>
      <c r="M751" s="22"/>
      <c r="N751" s="22"/>
      <c r="O751" s="22"/>
      <c r="P751" s="22"/>
      <c r="Q751" s="22"/>
      <c r="R751" s="22"/>
      <c r="S751" s="22"/>
      <c r="T751" s="22"/>
      <c r="U751" s="22"/>
      <c r="V751" s="22"/>
      <c r="W751" s="22"/>
      <c r="X751" s="22"/>
      <c r="Y751" s="22"/>
      <c r="Z751" s="22"/>
      <c r="AA751" s="22"/>
      <c r="AB751" s="22"/>
    </row>
    <row r="752" spans="1:28" ht="14.25">
      <c r="A752" s="45"/>
      <c r="B752" s="46"/>
      <c r="C752" s="46"/>
      <c r="D752" s="46"/>
      <c r="E752" s="55"/>
      <c r="F752" s="22"/>
      <c r="G752" s="22"/>
      <c r="H752" s="22"/>
      <c r="I752" s="22"/>
      <c r="J752" s="37"/>
      <c r="K752" s="22"/>
      <c r="L752" s="22"/>
      <c r="M752" s="22"/>
      <c r="N752" s="22"/>
      <c r="O752" s="22"/>
      <c r="P752" s="22"/>
      <c r="Q752" s="22"/>
      <c r="R752" s="22"/>
      <c r="S752" s="22"/>
      <c r="T752" s="22"/>
      <c r="U752" s="22"/>
      <c r="V752" s="22"/>
      <c r="W752" s="22"/>
      <c r="X752" s="22"/>
      <c r="Y752" s="22"/>
      <c r="Z752" s="22"/>
      <c r="AA752" s="22"/>
      <c r="AB752" s="22"/>
    </row>
    <row r="753" spans="1:28" ht="14.25">
      <c r="A753" s="45"/>
      <c r="B753" s="46"/>
      <c r="C753" s="46"/>
      <c r="D753" s="46"/>
      <c r="E753" s="55"/>
      <c r="F753" s="22"/>
      <c r="G753" s="22"/>
      <c r="H753" s="22"/>
      <c r="I753" s="22"/>
      <c r="J753" s="37"/>
      <c r="K753" s="22"/>
      <c r="L753" s="22"/>
      <c r="M753" s="22"/>
      <c r="N753" s="22"/>
      <c r="O753" s="22"/>
      <c r="P753" s="22"/>
      <c r="Q753" s="22"/>
      <c r="R753" s="22"/>
      <c r="S753" s="22"/>
      <c r="T753" s="22"/>
      <c r="U753" s="22"/>
      <c r="V753" s="22"/>
      <c r="W753" s="22"/>
      <c r="X753" s="22"/>
      <c r="Y753" s="22"/>
      <c r="Z753" s="22"/>
      <c r="AA753" s="22"/>
      <c r="AB753" s="22"/>
    </row>
    <row r="754" spans="1:28" ht="14.25">
      <c r="A754" s="45"/>
      <c r="B754" s="46"/>
      <c r="C754" s="46"/>
      <c r="D754" s="46"/>
      <c r="E754" s="55"/>
      <c r="F754" s="22"/>
      <c r="G754" s="22"/>
      <c r="H754" s="22"/>
      <c r="I754" s="22"/>
      <c r="J754" s="37"/>
      <c r="K754" s="22"/>
      <c r="L754" s="22"/>
      <c r="M754" s="22"/>
      <c r="N754" s="22"/>
      <c r="O754" s="22"/>
      <c r="P754" s="22"/>
      <c r="Q754" s="22"/>
      <c r="R754" s="22"/>
      <c r="S754" s="22"/>
      <c r="T754" s="22"/>
      <c r="U754" s="22"/>
      <c r="V754" s="22"/>
      <c r="W754" s="22"/>
      <c r="X754" s="22"/>
      <c r="Y754" s="22"/>
      <c r="Z754" s="22"/>
      <c r="AA754" s="22"/>
      <c r="AB754" s="22"/>
    </row>
    <row r="755" spans="1:28" ht="14.25">
      <c r="A755" s="45"/>
      <c r="B755" s="46"/>
      <c r="C755" s="46"/>
      <c r="D755" s="46"/>
      <c r="E755" s="55"/>
      <c r="F755" s="22"/>
      <c r="G755" s="22"/>
      <c r="H755" s="22"/>
      <c r="I755" s="22"/>
      <c r="J755" s="37"/>
      <c r="K755" s="22"/>
      <c r="L755" s="22"/>
      <c r="M755" s="22"/>
      <c r="N755" s="22"/>
      <c r="O755" s="22"/>
      <c r="P755" s="22"/>
      <c r="Q755" s="22"/>
      <c r="R755" s="22"/>
      <c r="S755" s="22"/>
      <c r="T755" s="22"/>
      <c r="U755" s="22"/>
      <c r="V755" s="22"/>
      <c r="W755" s="22"/>
      <c r="X755" s="22"/>
      <c r="Y755" s="22"/>
      <c r="Z755" s="22"/>
      <c r="AA755" s="22"/>
      <c r="AB755" s="22"/>
    </row>
    <row r="756" spans="1:28" ht="14.25">
      <c r="A756" s="45"/>
      <c r="B756" s="46"/>
      <c r="C756" s="46"/>
      <c r="D756" s="46"/>
      <c r="E756" s="55"/>
      <c r="F756" s="22"/>
      <c r="G756" s="22"/>
      <c r="H756" s="22"/>
      <c r="I756" s="22"/>
      <c r="J756" s="37"/>
      <c r="K756" s="22"/>
      <c r="L756" s="22"/>
      <c r="M756" s="22"/>
      <c r="N756" s="22"/>
      <c r="O756" s="22"/>
      <c r="P756" s="22"/>
      <c r="Q756" s="22"/>
      <c r="R756" s="22"/>
      <c r="S756" s="22"/>
      <c r="T756" s="22"/>
      <c r="U756" s="22"/>
      <c r="V756" s="22"/>
      <c r="W756" s="22"/>
      <c r="X756" s="22"/>
      <c r="Y756" s="22"/>
      <c r="Z756" s="22"/>
      <c r="AA756" s="22"/>
      <c r="AB756" s="22"/>
    </row>
    <row r="757" spans="1:28" ht="14.25">
      <c r="A757" s="45"/>
      <c r="B757" s="46"/>
      <c r="C757" s="46"/>
      <c r="D757" s="46"/>
      <c r="E757" s="55"/>
      <c r="F757" s="22"/>
      <c r="G757" s="22"/>
      <c r="H757" s="22"/>
      <c r="I757" s="22"/>
      <c r="J757" s="37"/>
      <c r="K757" s="22"/>
      <c r="L757" s="22"/>
      <c r="M757" s="22"/>
      <c r="N757" s="22"/>
      <c r="O757" s="22"/>
      <c r="P757" s="22"/>
      <c r="Q757" s="22"/>
      <c r="R757" s="22"/>
      <c r="S757" s="22"/>
      <c r="T757" s="22"/>
      <c r="U757" s="22"/>
      <c r="V757" s="22"/>
      <c r="W757" s="22"/>
      <c r="X757" s="22"/>
      <c r="Y757" s="22"/>
      <c r="Z757" s="22"/>
      <c r="AA757" s="22"/>
      <c r="AB757" s="22"/>
    </row>
    <row r="758" spans="1:28" ht="14.25">
      <c r="A758" s="45"/>
      <c r="B758" s="46"/>
      <c r="C758" s="46"/>
      <c r="D758" s="46"/>
      <c r="E758" s="55"/>
      <c r="F758" s="22"/>
      <c r="G758" s="22"/>
      <c r="H758" s="22"/>
      <c r="I758" s="22"/>
      <c r="J758" s="37"/>
      <c r="K758" s="22"/>
      <c r="L758" s="22"/>
      <c r="M758" s="22"/>
      <c r="N758" s="22"/>
      <c r="O758" s="22"/>
      <c r="P758" s="22"/>
      <c r="Q758" s="22"/>
      <c r="R758" s="22"/>
      <c r="S758" s="22"/>
      <c r="T758" s="22"/>
      <c r="U758" s="22"/>
      <c r="V758" s="22"/>
      <c r="W758" s="22"/>
      <c r="X758" s="22"/>
      <c r="Y758" s="22"/>
      <c r="Z758" s="22"/>
      <c r="AA758" s="22"/>
      <c r="AB758" s="22"/>
    </row>
    <row r="759" spans="1:28" ht="14.25">
      <c r="A759" s="45"/>
      <c r="B759" s="46"/>
      <c r="C759" s="46"/>
      <c r="D759" s="46"/>
      <c r="E759" s="55"/>
      <c r="F759" s="22"/>
      <c r="G759" s="22"/>
      <c r="H759" s="22"/>
      <c r="I759" s="22"/>
      <c r="J759" s="37"/>
      <c r="K759" s="22"/>
      <c r="L759" s="22"/>
      <c r="M759" s="22"/>
      <c r="N759" s="22"/>
      <c r="O759" s="22"/>
      <c r="P759" s="22"/>
      <c r="Q759" s="22"/>
      <c r="R759" s="22"/>
      <c r="S759" s="22"/>
      <c r="T759" s="22"/>
      <c r="U759" s="22"/>
      <c r="V759" s="22"/>
      <c r="W759" s="22"/>
      <c r="X759" s="22"/>
      <c r="Y759" s="22"/>
      <c r="Z759" s="22"/>
      <c r="AA759" s="22"/>
      <c r="AB759" s="22"/>
    </row>
    <row r="760" spans="1:28" ht="14.25">
      <c r="A760" s="45"/>
      <c r="B760" s="46"/>
      <c r="C760" s="46"/>
      <c r="D760" s="46"/>
      <c r="E760" s="55"/>
      <c r="F760" s="22"/>
      <c r="G760" s="22"/>
      <c r="H760" s="22"/>
      <c r="I760" s="22"/>
      <c r="J760" s="37"/>
      <c r="K760" s="22"/>
      <c r="L760" s="22"/>
      <c r="M760" s="22"/>
      <c r="N760" s="22"/>
      <c r="O760" s="22"/>
      <c r="P760" s="22"/>
      <c r="Q760" s="22"/>
      <c r="R760" s="22"/>
      <c r="S760" s="22"/>
      <c r="T760" s="22"/>
      <c r="U760" s="22"/>
      <c r="V760" s="22"/>
      <c r="W760" s="22"/>
      <c r="X760" s="22"/>
      <c r="Y760" s="22"/>
      <c r="Z760" s="22"/>
      <c r="AA760" s="22"/>
      <c r="AB760" s="22"/>
    </row>
    <row r="761" spans="1:28" ht="14.25">
      <c r="A761" s="45"/>
      <c r="B761" s="46"/>
      <c r="C761" s="46"/>
      <c r="D761" s="46"/>
      <c r="E761" s="55"/>
      <c r="F761" s="22"/>
      <c r="G761" s="22"/>
      <c r="H761" s="22"/>
      <c r="I761" s="22"/>
      <c r="J761" s="37"/>
      <c r="K761" s="22"/>
      <c r="L761" s="22"/>
      <c r="M761" s="22"/>
      <c r="N761" s="22"/>
      <c r="O761" s="22"/>
      <c r="P761" s="22"/>
      <c r="Q761" s="22"/>
      <c r="R761" s="22"/>
      <c r="S761" s="22"/>
      <c r="T761" s="22"/>
      <c r="U761" s="22"/>
      <c r="V761" s="22"/>
      <c r="W761" s="22"/>
      <c r="X761" s="22"/>
      <c r="Y761" s="22"/>
      <c r="Z761" s="22"/>
      <c r="AA761" s="22"/>
      <c r="AB761" s="22"/>
    </row>
    <row r="762" spans="1:28" ht="14.25">
      <c r="A762" s="45"/>
      <c r="B762" s="46"/>
      <c r="C762" s="46"/>
      <c r="D762" s="46"/>
      <c r="E762" s="55"/>
      <c r="F762" s="22"/>
      <c r="G762" s="22"/>
      <c r="H762" s="22"/>
      <c r="I762" s="22"/>
      <c r="J762" s="37"/>
      <c r="K762" s="22"/>
      <c r="L762" s="22"/>
      <c r="M762" s="22"/>
      <c r="N762" s="22"/>
      <c r="O762" s="22"/>
      <c r="P762" s="22"/>
      <c r="Q762" s="22"/>
      <c r="R762" s="22"/>
      <c r="S762" s="22"/>
      <c r="T762" s="22"/>
      <c r="U762" s="22"/>
      <c r="V762" s="22"/>
      <c r="W762" s="22"/>
      <c r="X762" s="22"/>
      <c r="Y762" s="22"/>
      <c r="Z762" s="22"/>
      <c r="AA762" s="22"/>
      <c r="AB762" s="22"/>
    </row>
    <row r="763" spans="1:28" ht="14.25">
      <c r="A763" s="45"/>
      <c r="B763" s="46"/>
      <c r="C763" s="46"/>
      <c r="D763" s="46"/>
      <c r="E763" s="55"/>
      <c r="F763" s="22"/>
      <c r="G763" s="22"/>
      <c r="H763" s="22"/>
      <c r="I763" s="22"/>
      <c r="J763" s="37"/>
      <c r="K763" s="22"/>
      <c r="L763" s="22"/>
      <c r="M763" s="22"/>
      <c r="N763" s="22"/>
      <c r="O763" s="22"/>
      <c r="P763" s="22"/>
      <c r="Q763" s="22"/>
      <c r="R763" s="22"/>
      <c r="S763" s="22"/>
      <c r="T763" s="22"/>
      <c r="U763" s="22"/>
      <c r="V763" s="22"/>
      <c r="W763" s="22"/>
      <c r="X763" s="22"/>
      <c r="Y763" s="22"/>
      <c r="Z763" s="22"/>
      <c r="AA763" s="22"/>
      <c r="AB763" s="22"/>
    </row>
    <row r="764" spans="1:28" ht="14.25">
      <c r="A764" s="45"/>
      <c r="B764" s="46"/>
      <c r="C764" s="46"/>
      <c r="D764" s="46"/>
      <c r="E764" s="55"/>
      <c r="F764" s="22"/>
      <c r="G764" s="22"/>
      <c r="H764" s="22"/>
      <c r="I764" s="22"/>
      <c r="J764" s="37"/>
      <c r="K764" s="22"/>
      <c r="L764" s="22"/>
      <c r="M764" s="22"/>
      <c r="N764" s="22"/>
      <c r="O764" s="22"/>
      <c r="P764" s="22"/>
      <c r="Q764" s="22"/>
      <c r="R764" s="22"/>
      <c r="S764" s="22"/>
      <c r="T764" s="22"/>
      <c r="U764" s="22"/>
      <c r="V764" s="22"/>
      <c r="W764" s="22"/>
      <c r="X764" s="22"/>
      <c r="Y764" s="22"/>
      <c r="Z764" s="22"/>
      <c r="AA764" s="22"/>
      <c r="AB764" s="22"/>
    </row>
    <row r="765" spans="1:28" ht="14.25">
      <c r="A765" s="45"/>
      <c r="B765" s="46"/>
      <c r="C765" s="46"/>
      <c r="D765" s="46"/>
      <c r="E765" s="55"/>
      <c r="F765" s="22"/>
      <c r="G765" s="22"/>
      <c r="H765" s="22"/>
      <c r="I765" s="22"/>
      <c r="J765" s="37"/>
      <c r="K765" s="22"/>
      <c r="L765" s="22"/>
      <c r="M765" s="22"/>
      <c r="N765" s="22"/>
      <c r="O765" s="22"/>
      <c r="P765" s="22"/>
      <c r="Q765" s="22"/>
      <c r="R765" s="22"/>
      <c r="S765" s="22"/>
      <c r="T765" s="22"/>
      <c r="U765" s="22"/>
      <c r="V765" s="22"/>
      <c r="W765" s="22"/>
      <c r="X765" s="22"/>
      <c r="Y765" s="22"/>
      <c r="Z765" s="22"/>
      <c r="AA765" s="22"/>
      <c r="AB765" s="22"/>
    </row>
    <row r="766" spans="1:28" ht="14.25">
      <c r="A766" s="45"/>
      <c r="B766" s="46"/>
      <c r="C766" s="46"/>
      <c r="D766" s="46"/>
      <c r="E766" s="55"/>
      <c r="F766" s="22"/>
      <c r="G766" s="22"/>
      <c r="H766" s="22"/>
      <c r="I766" s="22"/>
      <c r="J766" s="37"/>
      <c r="K766" s="22"/>
      <c r="L766" s="22"/>
      <c r="M766" s="22"/>
      <c r="N766" s="22"/>
      <c r="O766" s="22"/>
      <c r="P766" s="22"/>
      <c r="Q766" s="22"/>
      <c r="R766" s="22"/>
      <c r="S766" s="22"/>
      <c r="T766" s="22"/>
      <c r="U766" s="22"/>
      <c r="V766" s="22"/>
      <c r="W766" s="22"/>
      <c r="X766" s="22"/>
      <c r="Y766" s="22"/>
      <c r="Z766" s="22"/>
      <c r="AA766" s="22"/>
      <c r="AB766" s="22"/>
    </row>
    <row r="767" spans="1:28" ht="14.25">
      <c r="A767" s="45"/>
      <c r="B767" s="46"/>
      <c r="C767" s="46"/>
      <c r="D767" s="46"/>
      <c r="E767" s="55"/>
      <c r="F767" s="22"/>
      <c r="G767" s="22"/>
      <c r="H767" s="22"/>
      <c r="I767" s="22"/>
      <c r="J767" s="37"/>
      <c r="K767" s="22"/>
      <c r="L767" s="22"/>
      <c r="M767" s="22"/>
      <c r="N767" s="22"/>
      <c r="O767" s="22"/>
      <c r="P767" s="22"/>
      <c r="Q767" s="22"/>
      <c r="R767" s="22"/>
      <c r="S767" s="22"/>
      <c r="T767" s="22"/>
      <c r="U767" s="22"/>
      <c r="V767" s="22"/>
      <c r="W767" s="22"/>
      <c r="X767" s="22"/>
      <c r="Y767" s="22"/>
      <c r="Z767" s="22"/>
      <c r="AA767" s="22"/>
      <c r="AB767" s="22"/>
    </row>
    <row r="768" spans="1:28" ht="14.25">
      <c r="A768" s="45"/>
      <c r="B768" s="46"/>
      <c r="C768" s="46"/>
      <c r="D768" s="46"/>
      <c r="E768" s="55"/>
      <c r="F768" s="22"/>
      <c r="G768" s="22"/>
      <c r="H768" s="22"/>
      <c r="I768" s="22"/>
      <c r="J768" s="37"/>
      <c r="K768" s="22"/>
      <c r="L768" s="22"/>
      <c r="M768" s="22"/>
      <c r="N768" s="22"/>
      <c r="O768" s="22"/>
      <c r="P768" s="22"/>
      <c r="Q768" s="22"/>
      <c r="R768" s="22"/>
      <c r="S768" s="22"/>
      <c r="T768" s="22"/>
      <c r="U768" s="22"/>
      <c r="V768" s="22"/>
      <c r="W768" s="22"/>
      <c r="X768" s="22"/>
      <c r="Y768" s="22"/>
      <c r="Z768" s="22"/>
      <c r="AA768" s="22"/>
      <c r="AB768" s="22"/>
    </row>
    <row r="769" spans="1:28" ht="14.25">
      <c r="A769" s="45"/>
      <c r="B769" s="46"/>
      <c r="C769" s="46"/>
      <c r="D769" s="46"/>
      <c r="E769" s="55"/>
      <c r="F769" s="22"/>
      <c r="G769" s="22"/>
      <c r="H769" s="22"/>
      <c r="I769" s="22"/>
      <c r="J769" s="37"/>
      <c r="K769" s="22"/>
      <c r="L769" s="22"/>
      <c r="M769" s="22"/>
      <c r="N769" s="22"/>
      <c r="O769" s="22"/>
      <c r="P769" s="22"/>
      <c r="Q769" s="22"/>
      <c r="R769" s="22"/>
      <c r="S769" s="22"/>
      <c r="T769" s="22"/>
      <c r="U769" s="22"/>
      <c r="V769" s="22"/>
      <c r="W769" s="22"/>
      <c r="X769" s="22"/>
      <c r="Y769" s="22"/>
      <c r="Z769" s="22"/>
      <c r="AA769" s="22"/>
      <c r="AB769" s="22"/>
    </row>
    <row r="770" spans="1:28" ht="14.25">
      <c r="A770" s="45"/>
      <c r="B770" s="46"/>
      <c r="C770" s="46"/>
      <c r="D770" s="46"/>
      <c r="E770" s="55"/>
      <c r="F770" s="22"/>
      <c r="G770" s="22"/>
      <c r="H770" s="22"/>
      <c r="I770" s="22"/>
      <c r="J770" s="37"/>
      <c r="K770" s="22"/>
      <c r="L770" s="22"/>
      <c r="M770" s="22"/>
      <c r="N770" s="22"/>
      <c r="O770" s="22"/>
      <c r="P770" s="22"/>
      <c r="Q770" s="22"/>
      <c r="R770" s="22"/>
      <c r="S770" s="22"/>
      <c r="T770" s="22"/>
      <c r="U770" s="22"/>
      <c r="V770" s="22"/>
      <c r="W770" s="22"/>
      <c r="X770" s="22"/>
      <c r="Y770" s="22"/>
      <c r="Z770" s="22"/>
      <c r="AA770" s="22"/>
      <c r="AB770" s="22"/>
    </row>
    <row r="771" spans="1:28" ht="14.25">
      <c r="A771" s="45"/>
      <c r="B771" s="46"/>
      <c r="C771" s="46"/>
      <c r="D771" s="46"/>
      <c r="E771" s="55"/>
      <c r="F771" s="22"/>
      <c r="G771" s="22"/>
      <c r="H771" s="22"/>
      <c r="I771" s="22"/>
      <c r="J771" s="37"/>
      <c r="K771" s="22"/>
      <c r="L771" s="22"/>
      <c r="M771" s="22"/>
      <c r="N771" s="22"/>
      <c r="O771" s="22"/>
      <c r="P771" s="22"/>
      <c r="Q771" s="22"/>
      <c r="R771" s="22"/>
      <c r="S771" s="22"/>
      <c r="T771" s="22"/>
      <c r="U771" s="22"/>
      <c r="V771" s="22"/>
      <c r="W771" s="22"/>
      <c r="X771" s="22"/>
      <c r="Y771" s="22"/>
      <c r="Z771" s="22"/>
      <c r="AA771" s="22"/>
      <c r="AB771" s="22"/>
    </row>
    <row r="772" spans="1:28" ht="14.25">
      <c r="A772" s="45"/>
      <c r="B772" s="46"/>
      <c r="C772" s="46"/>
      <c r="D772" s="46"/>
      <c r="E772" s="55"/>
      <c r="F772" s="22"/>
      <c r="G772" s="22"/>
      <c r="H772" s="22"/>
      <c r="I772" s="22"/>
      <c r="J772" s="37"/>
      <c r="K772" s="22"/>
      <c r="L772" s="22"/>
      <c r="M772" s="22"/>
      <c r="N772" s="22"/>
      <c r="O772" s="22"/>
      <c r="P772" s="22"/>
      <c r="Q772" s="22"/>
      <c r="R772" s="22"/>
      <c r="S772" s="22"/>
      <c r="T772" s="22"/>
      <c r="U772" s="22"/>
      <c r="V772" s="22"/>
      <c r="W772" s="22"/>
      <c r="X772" s="22"/>
      <c r="Y772" s="22"/>
      <c r="Z772" s="22"/>
      <c r="AA772" s="22"/>
      <c r="AB772" s="22"/>
    </row>
    <row r="773" spans="1:28" ht="14.25">
      <c r="A773" s="45"/>
      <c r="B773" s="46"/>
      <c r="C773" s="46"/>
      <c r="D773" s="46"/>
      <c r="E773" s="55"/>
      <c r="F773" s="22"/>
      <c r="G773" s="22"/>
      <c r="H773" s="22"/>
      <c r="I773" s="22"/>
      <c r="J773" s="37"/>
      <c r="K773" s="22"/>
      <c r="L773" s="22"/>
      <c r="M773" s="22"/>
      <c r="N773" s="22"/>
      <c r="O773" s="22"/>
      <c r="P773" s="22"/>
      <c r="Q773" s="22"/>
      <c r="R773" s="22"/>
      <c r="S773" s="22"/>
      <c r="T773" s="22"/>
      <c r="U773" s="22"/>
      <c r="V773" s="22"/>
      <c r="W773" s="22"/>
      <c r="X773" s="22"/>
      <c r="Y773" s="22"/>
      <c r="Z773" s="22"/>
      <c r="AA773" s="22"/>
      <c r="AB773" s="22"/>
    </row>
    <row r="774" spans="1:28" ht="14.25">
      <c r="A774" s="45"/>
      <c r="B774" s="46"/>
      <c r="C774" s="46"/>
      <c r="D774" s="46"/>
      <c r="E774" s="55"/>
      <c r="F774" s="22"/>
      <c r="G774" s="22"/>
      <c r="H774" s="22"/>
      <c r="I774" s="22"/>
      <c r="J774" s="37"/>
      <c r="K774" s="22"/>
      <c r="L774" s="22"/>
      <c r="M774" s="22"/>
      <c r="N774" s="22"/>
      <c r="O774" s="22"/>
      <c r="P774" s="22"/>
      <c r="Q774" s="22"/>
      <c r="R774" s="22"/>
      <c r="S774" s="22"/>
      <c r="T774" s="22"/>
      <c r="U774" s="22"/>
      <c r="V774" s="22"/>
      <c r="W774" s="22"/>
      <c r="X774" s="22"/>
      <c r="Y774" s="22"/>
      <c r="Z774" s="22"/>
      <c r="AA774" s="22"/>
      <c r="AB774" s="22"/>
    </row>
    <row r="775" spans="1:28" ht="14.25">
      <c r="A775" s="45"/>
      <c r="B775" s="46"/>
      <c r="C775" s="46"/>
      <c r="D775" s="46"/>
      <c r="E775" s="55"/>
      <c r="F775" s="22"/>
      <c r="G775" s="22"/>
      <c r="H775" s="22"/>
      <c r="I775" s="22"/>
      <c r="J775" s="37"/>
      <c r="K775" s="22"/>
      <c r="L775" s="22"/>
      <c r="M775" s="22"/>
      <c r="N775" s="22"/>
      <c r="O775" s="22"/>
      <c r="P775" s="22"/>
      <c r="Q775" s="22"/>
      <c r="R775" s="22"/>
      <c r="S775" s="22"/>
      <c r="T775" s="22"/>
      <c r="U775" s="22"/>
      <c r="V775" s="22"/>
      <c r="W775" s="22"/>
      <c r="X775" s="22"/>
      <c r="Y775" s="22"/>
      <c r="Z775" s="22"/>
      <c r="AA775" s="22"/>
      <c r="AB775" s="22"/>
    </row>
    <row r="776" spans="1:28" ht="14.25">
      <c r="A776" s="45"/>
      <c r="B776" s="46"/>
      <c r="C776" s="46"/>
      <c r="D776" s="46"/>
      <c r="E776" s="55"/>
      <c r="F776" s="22"/>
      <c r="G776" s="22"/>
      <c r="H776" s="22"/>
      <c r="I776" s="22"/>
      <c r="J776" s="37"/>
      <c r="K776" s="22"/>
      <c r="L776" s="22"/>
      <c r="M776" s="22"/>
      <c r="N776" s="22"/>
      <c r="O776" s="22"/>
      <c r="P776" s="22"/>
      <c r="Q776" s="22"/>
      <c r="R776" s="22"/>
      <c r="S776" s="22"/>
      <c r="T776" s="22"/>
      <c r="U776" s="22"/>
      <c r="V776" s="22"/>
      <c r="W776" s="22"/>
      <c r="X776" s="22"/>
      <c r="Y776" s="22"/>
      <c r="Z776" s="22"/>
      <c r="AA776" s="22"/>
      <c r="AB776" s="22"/>
    </row>
    <row r="777" spans="1:28" ht="14.25">
      <c r="A777" s="45"/>
      <c r="B777" s="46"/>
      <c r="C777" s="46"/>
      <c r="D777" s="46"/>
      <c r="E777" s="55"/>
      <c r="F777" s="22"/>
      <c r="G777" s="22"/>
      <c r="H777" s="22"/>
      <c r="I777" s="22"/>
      <c r="J777" s="37"/>
      <c r="K777" s="22"/>
      <c r="L777" s="22"/>
      <c r="M777" s="22"/>
      <c r="N777" s="22"/>
      <c r="O777" s="22"/>
      <c r="P777" s="22"/>
      <c r="Q777" s="22"/>
      <c r="R777" s="22"/>
      <c r="S777" s="22"/>
      <c r="T777" s="22"/>
      <c r="U777" s="22"/>
      <c r="V777" s="22"/>
      <c r="W777" s="22"/>
      <c r="X777" s="22"/>
      <c r="Y777" s="22"/>
      <c r="Z777" s="22"/>
      <c r="AA777" s="22"/>
      <c r="AB777" s="22"/>
    </row>
    <row r="778" spans="1:28" ht="14.25">
      <c r="A778" s="45"/>
      <c r="B778" s="46"/>
      <c r="C778" s="46"/>
      <c r="D778" s="46"/>
      <c r="E778" s="55"/>
      <c r="F778" s="22"/>
      <c r="G778" s="22"/>
      <c r="H778" s="22"/>
      <c r="I778" s="22"/>
      <c r="J778" s="37"/>
      <c r="K778" s="22"/>
      <c r="L778" s="22"/>
      <c r="M778" s="22"/>
      <c r="N778" s="22"/>
      <c r="O778" s="22"/>
      <c r="P778" s="22"/>
      <c r="Q778" s="22"/>
      <c r="R778" s="22"/>
      <c r="S778" s="22"/>
      <c r="T778" s="22"/>
      <c r="U778" s="22"/>
      <c r="V778" s="22"/>
      <c r="W778" s="22"/>
      <c r="X778" s="22"/>
      <c r="Y778" s="22"/>
      <c r="Z778" s="22"/>
      <c r="AA778" s="22"/>
      <c r="AB778" s="22"/>
    </row>
    <row r="779" spans="1:28" ht="14.25">
      <c r="A779" s="45"/>
      <c r="B779" s="46"/>
      <c r="C779" s="46"/>
      <c r="D779" s="46"/>
      <c r="E779" s="55"/>
      <c r="F779" s="22"/>
      <c r="G779" s="22"/>
      <c r="H779" s="22"/>
      <c r="I779" s="22"/>
      <c r="J779" s="37"/>
      <c r="K779" s="22"/>
      <c r="L779" s="22"/>
      <c r="M779" s="22"/>
      <c r="N779" s="22"/>
      <c r="O779" s="22"/>
      <c r="P779" s="22"/>
      <c r="Q779" s="22"/>
      <c r="R779" s="22"/>
      <c r="S779" s="22"/>
      <c r="T779" s="22"/>
      <c r="U779" s="22"/>
      <c r="V779" s="22"/>
      <c r="W779" s="22"/>
      <c r="X779" s="22"/>
      <c r="Y779" s="22"/>
      <c r="Z779" s="22"/>
      <c r="AA779" s="22"/>
      <c r="AB779" s="22"/>
    </row>
    <row r="780" spans="1:28" ht="14.25">
      <c r="A780" s="45"/>
      <c r="B780" s="46"/>
      <c r="C780" s="46"/>
      <c r="D780" s="46"/>
      <c r="E780" s="55"/>
      <c r="F780" s="22"/>
      <c r="G780" s="22"/>
      <c r="H780" s="22"/>
      <c r="I780" s="22"/>
      <c r="J780" s="37"/>
      <c r="K780" s="22"/>
      <c r="L780" s="22"/>
      <c r="M780" s="22"/>
      <c r="N780" s="22"/>
      <c r="O780" s="22"/>
      <c r="P780" s="22"/>
      <c r="Q780" s="22"/>
      <c r="R780" s="22"/>
      <c r="S780" s="22"/>
      <c r="T780" s="22"/>
      <c r="U780" s="22"/>
      <c r="V780" s="22"/>
      <c r="W780" s="22"/>
      <c r="X780" s="22"/>
      <c r="Y780" s="22"/>
      <c r="Z780" s="22"/>
      <c r="AA780" s="22"/>
      <c r="AB780" s="22"/>
    </row>
    <row r="781" spans="1:28" ht="14.25">
      <c r="A781" s="45"/>
      <c r="B781" s="46"/>
      <c r="C781" s="46"/>
      <c r="D781" s="46"/>
      <c r="E781" s="55"/>
      <c r="F781" s="22"/>
      <c r="G781" s="22"/>
      <c r="H781" s="22"/>
      <c r="I781" s="22"/>
      <c r="J781" s="37"/>
      <c r="K781" s="22"/>
      <c r="L781" s="22"/>
      <c r="M781" s="22"/>
      <c r="N781" s="22"/>
      <c r="O781" s="22"/>
      <c r="P781" s="22"/>
      <c r="Q781" s="22"/>
      <c r="R781" s="22"/>
      <c r="S781" s="22"/>
      <c r="T781" s="22"/>
      <c r="U781" s="22"/>
      <c r="V781" s="22"/>
      <c r="W781" s="22"/>
      <c r="X781" s="22"/>
      <c r="Y781" s="22"/>
      <c r="Z781" s="22"/>
      <c r="AA781" s="22"/>
      <c r="AB781" s="22"/>
    </row>
    <row r="782" spans="1:28" ht="14.25">
      <c r="A782" s="45"/>
      <c r="B782" s="46"/>
      <c r="C782" s="46"/>
      <c r="D782" s="46"/>
      <c r="E782" s="55"/>
      <c r="F782" s="22"/>
      <c r="G782" s="22"/>
      <c r="H782" s="22"/>
      <c r="I782" s="22"/>
      <c r="J782" s="37"/>
      <c r="K782" s="22"/>
      <c r="L782" s="22"/>
      <c r="M782" s="22"/>
      <c r="N782" s="22"/>
      <c r="O782" s="22"/>
      <c r="P782" s="22"/>
      <c r="Q782" s="22"/>
      <c r="R782" s="22"/>
      <c r="S782" s="22"/>
      <c r="T782" s="22"/>
      <c r="U782" s="22"/>
      <c r="V782" s="22"/>
      <c r="W782" s="22"/>
      <c r="X782" s="22"/>
      <c r="Y782" s="22"/>
      <c r="Z782" s="22"/>
      <c r="AA782" s="22"/>
      <c r="AB782" s="22"/>
    </row>
    <row r="783" spans="1:28" ht="14.25">
      <c r="A783" s="45"/>
      <c r="B783" s="46"/>
      <c r="C783" s="46"/>
      <c r="D783" s="46"/>
      <c r="E783" s="55"/>
      <c r="F783" s="22"/>
      <c r="G783" s="22"/>
      <c r="H783" s="22"/>
      <c r="I783" s="22"/>
      <c r="J783" s="37"/>
      <c r="K783" s="22"/>
      <c r="L783" s="22"/>
      <c r="M783" s="22"/>
      <c r="N783" s="22"/>
      <c r="O783" s="22"/>
      <c r="P783" s="22"/>
      <c r="Q783" s="22"/>
      <c r="R783" s="22"/>
      <c r="S783" s="22"/>
      <c r="T783" s="22"/>
      <c r="U783" s="22"/>
      <c r="V783" s="22"/>
      <c r="W783" s="22"/>
      <c r="X783" s="22"/>
      <c r="Y783" s="22"/>
      <c r="Z783" s="22"/>
      <c r="AA783" s="22"/>
      <c r="AB783" s="22"/>
    </row>
    <row r="784" spans="1:28" ht="14.25">
      <c r="A784" s="45"/>
      <c r="B784" s="46"/>
      <c r="C784" s="46"/>
      <c r="D784" s="46"/>
      <c r="E784" s="55"/>
      <c r="F784" s="22"/>
      <c r="G784" s="22"/>
      <c r="H784" s="22"/>
      <c r="I784" s="22"/>
      <c r="J784" s="37"/>
      <c r="K784" s="22"/>
      <c r="L784" s="22"/>
      <c r="M784" s="22"/>
      <c r="N784" s="22"/>
      <c r="O784" s="22"/>
      <c r="P784" s="22"/>
      <c r="Q784" s="22"/>
      <c r="R784" s="22"/>
      <c r="S784" s="22"/>
      <c r="T784" s="22"/>
      <c r="U784" s="22"/>
      <c r="V784" s="22"/>
      <c r="W784" s="22"/>
      <c r="X784" s="22"/>
      <c r="Y784" s="22"/>
      <c r="Z784" s="22"/>
      <c r="AA784" s="22"/>
      <c r="AB784" s="22"/>
    </row>
    <row r="785" spans="1:28" ht="14.25">
      <c r="A785" s="45"/>
      <c r="B785" s="46"/>
      <c r="C785" s="46"/>
      <c r="D785" s="46"/>
      <c r="E785" s="55"/>
      <c r="F785" s="22"/>
      <c r="G785" s="22"/>
      <c r="H785" s="22"/>
      <c r="I785" s="22"/>
      <c r="J785" s="37"/>
      <c r="K785" s="22"/>
      <c r="L785" s="22"/>
      <c r="M785" s="22"/>
      <c r="N785" s="22"/>
      <c r="O785" s="22"/>
      <c r="P785" s="22"/>
      <c r="Q785" s="22"/>
      <c r="R785" s="22"/>
      <c r="S785" s="22"/>
      <c r="T785" s="22"/>
      <c r="U785" s="22"/>
      <c r="V785" s="22"/>
      <c r="W785" s="22"/>
      <c r="X785" s="22"/>
      <c r="Y785" s="22"/>
      <c r="Z785" s="22"/>
      <c r="AA785" s="22"/>
      <c r="AB785" s="22"/>
    </row>
    <row r="786" spans="1:28" ht="14.25">
      <c r="A786" s="45"/>
      <c r="B786" s="46"/>
      <c r="C786" s="46"/>
      <c r="D786" s="46"/>
      <c r="E786" s="55"/>
      <c r="F786" s="22"/>
      <c r="G786" s="22"/>
      <c r="H786" s="22"/>
      <c r="I786" s="22"/>
      <c r="J786" s="37"/>
      <c r="K786" s="22"/>
      <c r="L786" s="22"/>
      <c r="M786" s="22"/>
      <c r="N786" s="22"/>
      <c r="O786" s="22"/>
      <c r="P786" s="22"/>
      <c r="Q786" s="22"/>
      <c r="R786" s="22"/>
      <c r="S786" s="22"/>
      <c r="T786" s="22"/>
      <c r="U786" s="22"/>
      <c r="V786" s="22"/>
      <c r="W786" s="22"/>
      <c r="X786" s="22"/>
      <c r="Y786" s="22"/>
      <c r="Z786" s="22"/>
      <c r="AA786" s="22"/>
      <c r="AB786" s="22"/>
    </row>
    <row r="787" spans="1:28" ht="14.25">
      <c r="A787" s="45"/>
      <c r="B787" s="46"/>
      <c r="C787" s="46"/>
      <c r="D787" s="46"/>
      <c r="E787" s="55"/>
      <c r="F787" s="22"/>
      <c r="G787" s="22"/>
      <c r="H787" s="22"/>
      <c r="I787" s="22"/>
      <c r="J787" s="37"/>
      <c r="K787" s="22"/>
      <c r="L787" s="22"/>
      <c r="M787" s="22"/>
      <c r="N787" s="22"/>
      <c r="O787" s="22"/>
      <c r="P787" s="22"/>
      <c r="Q787" s="22"/>
      <c r="R787" s="22"/>
      <c r="S787" s="22"/>
      <c r="T787" s="22"/>
      <c r="U787" s="22"/>
      <c r="V787" s="22"/>
      <c r="W787" s="22"/>
      <c r="X787" s="22"/>
      <c r="Y787" s="22"/>
      <c r="Z787" s="22"/>
      <c r="AA787" s="22"/>
      <c r="AB787" s="22"/>
    </row>
    <row r="788" spans="1:28" ht="14.25">
      <c r="A788" s="45"/>
      <c r="B788" s="46"/>
      <c r="C788" s="46"/>
      <c r="D788" s="46"/>
      <c r="E788" s="55"/>
      <c r="F788" s="22"/>
      <c r="G788" s="22"/>
      <c r="H788" s="22"/>
      <c r="I788" s="22"/>
      <c r="J788" s="37"/>
      <c r="K788" s="22"/>
      <c r="L788" s="22"/>
      <c r="M788" s="22"/>
      <c r="N788" s="22"/>
      <c r="O788" s="22"/>
      <c r="P788" s="22"/>
      <c r="Q788" s="22"/>
      <c r="R788" s="22"/>
      <c r="S788" s="22"/>
      <c r="T788" s="22"/>
      <c r="U788" s="22"/>
      <c r="V788" s="22"/>
      <c r="W788" s="22"/>
      <c r="X788" s="22"/>
      <c r="Y788" s="22"/>
      <c r="Z788" s="22"/>
      <c r="AA788" s="22"/>
      <c r="AB788" s="22"/>
    </row>
    <row r="789" spans="1:28" ht="14.25">
      <c r="A789" s="45"/>
      <c r="B789" s="46"/>
      <c r="C789" s="46"/>
      <c r="D789" s="46"/>
      <c r="E789" s="55"/>
      <c r="F789" s="22"/>
      <c r="G789" s="22"/>
      <c r="H789" s="22"/>
      <c r="I789" s="22"/>
      <c r="J789" s="37"/>
      <c r="K789" s="22"/>
      <c r="L789" s="22"/>
      <c r="M789" s="22"/>
      <c r="N789" s="22"/>
      <c r="O789" s="22"/>
      <c r="P789" s="22"/>
      <c r="Q789" s="22"/>
      <c r="R789" s="22"/>
      <c r="S789" s="22"/>
      <c r="T789" s="22"/>
      <c r="U789" s="22"/>
      <c r="V789" s="22"/>
      <c r="W789" s="22"/>
      <c r="X789" s="22"/>
      <c r="Y789" s="22"/>
      <c r="Z789" s="22"/>
      <c r="AA789" s="22"/>
      <c r="AB789" s="22"/>
    </row>
    <row r="790" spans="1:28" ht="14.25">
      <c r="A790" s="45"/>
      <c r="B790" s="46"/>
      <c r="C790" s="46"/>
      <c r="D790" s="46"/>
      <c r="E790" s="55"/>
      <c r="F790" s="22"/>
      <c r="G790" s="22"/>
      <c r="H790" s="22"/>
      <c r="I790" s="22"/>
      <c r="J790" s="37"/>
      <c r="K790" s="22"/>
      <c r="L790" s="22"/>
      <c r="M790" s="22"/>
      <c r="N790" s="22"/>
      <c r="O790" s="22"/>
      <c r="P790" s="22"/>
      <c r="Q790" s="22"/>
      <c r="R790" s="22"/>
      <c r="S790" s="22"/>
      <c r="T790" s="22"/>
      <c r="U790" s="22"/>
      <c r="V790" s="22"/>
      <c r="W790" s="22"/>
      <c r="X790" s="22"/>
      <c r="Y790" s="22"/>
      <c r="Z790" s="22"/>
      <c r="AA790" s="22"/>
      <c r="AB790" s="22"/>
    </row>
    <row r="791" spans="1:28" ht="14.25">
      <c r="A791" s="45"/>
      <c r="B791" s="46"/>
      <c r="C791" s="46"/>
      <c r="D791" s="46"/>
      <c r="E791" s="55"/>
      <c r="F791" s="22"/>
      <c r="G791" s="22"/>
      <c r="H791" s="22"/>
      <c r="I791" s="22"/>
      <c r="J791" s="37"/>
      <c r="K791" s="22"/>
      <c r="L791" s="22"/>
      <c r="M791" s="22"/>
      <c r="N791" s="22"/>
      <c r="O791" s="22"/>
      <c r="P791" s="22"/>
      <c r="Q791" s="22"/>
      <c r="R791" s="22"/>
      <c r="S791" s="22"/>
      <c r="T791" s="22"/>
      <c r="U791" s="22"/>
      <c r="V791" s="22"/>
      <c r="W791" s="22"/>
      <c r="X791" s="22"/>
      <c r="Y791" s="22"/>
      <c r="Z791" s="22"/>
      <c r="AA791" s="22"/>
      <c r="AB791" s="22"/>
    </row>
    <row r="792" spans="1:28" ht="14.25">
      <c r="A792" s="45"/>
      <c r="B792" s="46"/>
      <c r="C792" s="46"/>
      <c r="D792" s="46"/>
      <c r="E792" s="55"/>
      <c r="F792" s="22"/>
      <c r="G792" s="22"/>
      <c r="H792" s="22"/>
      <c r="I792" s="22"/>
      <c r="J792" s="37"/>
      <c r="K792" s="22"/>
      <c r="L792" s="22"/>
      <c r="M792" s="22"/>
      <c r="N792" s="22"/>
      <c r="O792" s="22"/>
      <c r="P792" s="22"/>
      <c r="Q792" s="22"/>
      <c r="R792" s="22"/>
      <c r="S792" s="22"/>
      <c r="T792" s="22"/>
      <c r="U792" s="22"/>
      <c r="V792" s="22"/>
      <c r="W792" s="22"/>
      <c r="X792" s="22"/>
      <c r="Y792" s="22"/>
      <c r="Z792" s="22"/>
      <c r="AA792" s="22"/>
      <c r="AB792" s="22"/>
    </row>
    <row r="793" spans="1:28" ht="14.25">
      <c r="A793" s="45"/>
      <c r="B793" s="46"/>
      <c r="C793" s="46"/>
      <c r="D793" s="46"/>
      <c r="E793" s="55"/>
      <c r="F793" s="22"/>
      <c r="G793" s="22"/>
      <c r="H793" s="22"/>
      <c r="I793" s="22"/>
      <c r="J793" s="37"/>
      <c r="K793" s="22"/>
      <c r="L793" s="22"/>
      <c r="M793" s="22"/>
      <c r="N793" s="22"/>
      <c r="O793" s="22"/>
      <c r="P793" s="22"/>
      <c r="Q793" s="22"/>
      <c r="R793" s="22"/>
      <c r="S793" s="22"/>
      <c r="T793" s="22"/>
      <c r="U793" s="22"/>
      <c r="V793" s="22"/>
      <c r="W793" s="22"/>
      <c r="X793" s="22"/>
      <c r="Y793" s="22"/>
      <c r="Z793" s="22"/>
      <c r="AA793" s="22"/>
      <c r="AB793" s="22"/>
    </row>
    <row r="794" spans="1:28" ht="14.25">
      <c r="A794" s="45"/>
      <c r="B794" s="46"/>
      <c r="C794" s="46"/>
      <c r="D794" s="46"/>
      <c r="E794" s="55"/>
      <c r="F794" s="22"/>
      <c r="G794" s="22"/>
      <c r="H794" s="22"/>
      <c r="I794" s="22"/>
      <c r="J794" s="37"/>
      <c r="K794" s="22"/>
      <c r="L794" s="22"/>
      <c r="M794" s="22"/>
      <c r="N794" s="22"/>
      <c r="O794" s="22"/>
      <c r="P794" s="22"/>
      <c r="Q794" s="22"/>
      <c r="R794" s="22"/>
      <c r="S794" s="22"/>
      <c r="T794" s="22"/>
      <c r="U794" s="22"/>
      <c r="V794" s="22"/>
      <c r="W794" s="22"/>
      <c r="X794" s="22"/>
      <c r="Y794" s="22"/>
      <c r="Z794" s="22"/>
      <c r="AA794" s="22"/>
      <c r="AB794" s="22"/>
    </row>
    <row r="795" spans="1:28" ht="14.25">
      <c r="A795" s="45"/>
      <c r="B795" s="46"/>
      <c r="C795" s="46"/>
      <c r="D795" s="46"/>
      <c r="E795" s="55"/>
      <c r="F795" s="22"/>
      <c r="G795" s="22"/>
      <c r="H795" s="22"/>
      <c r="I795" s="22"/>
      <c r="J795" s="37"/>
      <c r="K795" s="22"/>
      <c r="L795" s="22"/>
      <c r="M795" s="22"/>
      <c r="N795" s="22"/>
      <c r="O795" s="22"/>
      <c r="P795" s="22"/>
      <c r="Q795" s="22"/>
      <c r="R795" s="22"/>
      <c r="S795" s="22"/>
      <c r="T795" s="22"/>
      <c r="U795" s="22"/>
      <c r="V795" s="22"/>
      <c r="W795" s="22"/>
      <c r="X795" s="22"/>
      <c r="Y795" s="22"/>
      <c r="Z795" s="22"/>
      <c r="AA795" s="22"/>
      <c r="AB795" s="22"/>
    </row>
    <row r="796" spans="1:28" ht="14.25">
      <c r="A796" s="45"/>
      <c r="B796" s="46"/>
      <c r="C796" s="46"/>
      <c r="D796" s="46"/>
      <c r="E796" s="55"/>
      <c r="F796" s="22"/>
      <c r="G796" s="22"/>
      <c r="H796" s="22"/>
      <c r="I796" s="22"/>
      <c r="J796" s="37"/>
      <c r="K796" s="22"/>
      <c r="L796" s="22"/>
      <c r="M796" s="22"/>
      <c r="N796" s="22"/>
      <c r="O796" s="22"/>
      <c r="P796" s="22"/>
      <c r="Q796" s="22"/>
      <c r="R796" s="22"/>
      <c r="S796" s="22"/>
      <c r="T796" s="22"/>
      <c r="U796" s="22"/>
      <c r="V796" s="22"/>
      <c r="W796" s="22"/>
      <c r="X796" s="22"/>
      <c r="Y796" s="22"/>
      <c r="Z796" s="22"/>
      <c r="AA796" s="22"/>
      <c r="AB796" s="22"/>
    </row>
    <row r="797" spans="1:28" ht="14.25">
      <c r="A797" s="45"/>
      <c r="B797" s="46"/>
      <c r="C797" s="46"/>
      <c r="D797" s="46"/>
      <c r="E797" s="55"/>
      <c r="F797" s="22"/>
      <c r="G797" s="22"/>
      <c r="H797" s="22"/>
      <c r="I797" s="22"/>
      <c r="J797" s="37"/>
      <c r="K797" s="22"/>
      <c r="L797" s="22"/>
      <c r="M797" s="22"/>
      <c r="N797" s="22"/>
      <c r="O797" s="22"/>
      <c r="P797" s="22"/>
      <c r="Q797" s="22"/>
      <c r="R797" s="22"/>
      <c r="S797" s="22"/>
      <c r="T797" s="22"/>
      <c r="U797" s="22"/>
      <c r="V797" s="22"/>
      <c r="W797" s="22"/>
      <c r="X797" s="22"/>
      <c r="Y797" s="22"/>
      <c r="Z797" s="22"/>
      <c r="AA797" s="22"/>
      <c r="AB797" s="22"/>
    </row>
    <row r="798" spans="1:28" ht="14.25">
      <c r="A798" s="45"/>
      <c r="B798" s="46"/>
      <c r="C798" s="46"/>
      <c r="D798" s="46"/>
      <c r="E798" s="55"/>
      <c r="F798" s="22"/>
      <c r="G798" s="22"/>
      <c r="H798" s="22"/>
      <c r="I798" s="22"/>
      <c r="J798" s="37"/>
      <c r="K798" s="22"/>
      <c r="L798" s="22"/>
      <c r="M798" s="22"/>
      <c r="N798" s="22"/>
      <c r="O798" s="22"/>
      <c r="P798" s="22"/>
      <c r="Q798" s="22"/>
      <c r="R798" s="22"/>
      <c r="S798" s="22"/>
      <c r="T798" s="22"/>
      <c r="U798" s="22"/>
      <c r="V798" s="22"/>
      <c r="W798" s="22"/>
      <c r="X798" s="22"/>
      <c r="Y798" s="22"/>
      <c r="Z798" s="22"/>
      <c r="AA798" s="22"/>
      <c r="AB798" s="22"/>
    </row>
    <row r="799" spans="1:28" ht="14.25">
      <c r="A799" s="45"/>
      <c r="B799" s="46"/>
      <c r="C799" s="46"/>
      <c r="D799" s="46"/>
      <c r="E799" s="55"/>
      <c r="F799" s="22"/>
      <c r="G799" s="22"/>
      <c r="H799" s="22"/>
      <c r="I799" s="22"/>
      <c r="J799" s="37"/>
      <c r="K799" s="22"/>
      <c r="L799" s="22"/>
      <c r="M799" s="22"/>
      <c r="N799" s="22"/>
      <c r="O799" s="22"/>
      <c r="P799" s="22"/>
      <c r="Q799" s="22"/>
      <c r="R799" s="22"/>
      <c r="S799" s="22"/>
      <c r="T799" s="22"/>
      <c r="U799" s="22"/>
      <c r="V799" s="22"/>
      <c r="W799" s="22"/>
      <c r="X799" s="22"/>
      <c r="Y799" s="22"/>
      <c r="Z799" s="22"/>
      <c r="AA799" s="22"/>
      <c r="AB799" s="22"/>
    </row>
    <row r="800" spans="1:28" ht="14.25">
      <c r="A800" s="45"/>
      <c r="B800" s="46"/>
      <c r="C800" s="46"/>
      <c r="D800" s="46"/>
      <c r="E800" s="55"/>
      <c r="F800" s="22"/>
      <c r="G800" s="22"/>
      <c r="H800" s="22"/>
      <c r="I800" s="22"/>
      <c r="J800" s="37"/>
      <c r="K800" s="22"/>
      <c r="L800" s="22"/>
      <c r="M800" s="22"/>
      <c r="N800" s="22"/>
      <c r="O800" s="22"/>
      <c r="P800" s="22"/>
      <c r="Q800" s="22"/>
      <c r="R800" s="22"/>
      <c r="S800" s="22"/>
      <c r="T800" s="22"/>
      <c r="U800" s="22"/>
      <c r="V800" s="22"/>
      <c r="W800" s="22"/>
      <c r="X800" s="22"/>
      <c r="Y800" s="22"/>
      <c r="Z800" s="22"/>
      <c r="AA800" s="22"/>
      <c r="AB800" s="22"/>
    </row>
    <row r="801" spans="1:28" ht="14.25">
      <c r="A801" s="45"/>
      <c r="B801" s="46"/>
      <c r="C801" s="46"/>
      <c r="D801" s="46"/>
      <c r="E801" s="55"/>
      <c r="F801" s="22"/>
      <c r="G801" s="22"/>
      <c r="H801" s="22"/>
      <c r="I801" s="22"/>
      <c r="J801" s="37"/>
      <c r="K801" s="22"/>
      <c r="L801" s="22"/>
      <c r="M801" s="22"/>
      <c r="N801" s="22"/>
      <c r="O801" s="22"/>
      <c r="P801" s="22"/>
      <c r="Q801" s="22"/>
      <c r="R801" s="22"/>
      <c r="S801" s="22"/>
      <c r="T801" s="22"/>
      <c r="U801" s="22"/>
      <c r="V801" s="22"/>
      <c r="W801" s="22"/>
      <c r="X801" s="22"/>
      <c r="Y801" s="22"/>
      <c r="Z801" s="22"/>
      <c r="AA801" s="22"/>
      <c r="AB801" s="22"/>
    </row>
    <row r="802" spans="1:28" ht="14.25">
      <c r="A802" s="45"/>
      <c r="B802" s="46"/>
      <c r="C802" s="46"/>
      <c r="D802" s="46"/>
      <c r="E802" s="55"/>
      <c r="F802" s="22"/>
      <c r="G802" s="22"/>
      <c r="H802" s="22"/>
      <c r="I802" s="22"/>
      <c r="J802" s="37"/>
      <c r="K802" s="22"/>
      <c r="L802" s="22"/>
      <c r="M802" s="22"/>
      <c r="N802" s="22"/>
      <c r="O802" s="22"/>
      <c r="P802" s="22"/>
      <c r="Q802" s="22"/>
      <c r="R802" s="22"/>
      <c r="S802" s="22"/>
      <c r="T802" s="22"/>
      <c r="U802" s="22"/>
      <c r="V802" s="22"/>
      <c r="W802" s="22"/>
      <c r="X802" s="22"/>
      <c r="Y802" s="22"/>
      <c r="Z802" s="22"/>
      <c r="AA802" s="22"/>
      <c r="AB802" s="22"/>
    </row>
    <row r="803" spans="1:28" ht="14.25">
      <c r="A803" s="45"/>
      <c r="B803" s="46"/>
      <c r="C803" s="46"/>
      <c r="D803" s="46"/>
      <c r="E803" s="55"/>
      <c r="F803" s="22"/>
      <c r="G803" s="22"/>
      <c r="H803" s="22"/>
      <c r="I803" s="22"/>
      <c r="J803" s="37"/>
      <c r="K803" s="22"/>
      <c r="L803" s="22"/>
      <c r="M803" s="22"/>
      <c r="N803" s="22"/>
      <c r="O803" s="22"/>
      <c r="P803" s="22"/>
      <c r="Q803" s="22"/>
      <c r="R803" s="22"/>
      <c r="S803" s="22"/>
      <c r="T803" s="22"/>
      <c r="U803" s="22"/>
      <c r="V803" s="22"/>
      <c r="W803" s="22"/>
      <c r="X803" s="22"/>
      <c r="Y803" s="22"/>
      <c r="Z803" s="22"/>
      <c r="AA803" s="22"/>
      <c r="AB803" s="22"/>
    </row>
    <row r="804" spans="1:28" ht="14.25">
      <c r="A804" s="45"/>
      <c r="B804" s="46"/>
      <c r="C804" s="46"/>
      <c r="D804" s="46"/>
      <c r="E804" s="55"/>
      <c r="F804" s="22"/>
      <c r="G804" s="22"/>
      <c r="H804" s="22"/>
      <c r="I804" s="22"/>
      <c r="J804" s="37"/>
      <c r="K804" s="22"/>
      <c r="L804" s="22"/>
      <c r="M804" s="22"/>
      <c r="N804" s="22"/>
      <c r="O804" s="22"/>
      <c r="P804" s="22"/>
      <c r="Q804" s="22"/>
      <c r="R804" s="22"/>
      <c r="S804" s="22"/>
      <c r="T804" s="22"/>
      <c r="U804" s="22"/>
      <c r="V804" s="22"/>
      <c r="W804" s="22"/>
      <c r="X804" s="22"/>
      <c r="Y804" s="22"/>
      <c r="Z804" s="22"/>
      <c r="AA804" s="22"/>
      <c r="AB804" s="22"/>
    </row>
    <row r="805" spans="1:28" ht="14.25">
      <c r="A805" s="45"/>
      <c r="B805" s="46"/>
      <c r="C805" s="46"/>
      <c r="D805" s="46"/>
      <c r="E805" s="55"/>
      <c r="F805" s="22"/>
      <c r="G805" s="22"/>
      <c r="H805" s="22"/>
      <c r="I805" s="22"/>
      <c r="J805" s="37"/>
      <c r="K805" s="22"/>
      <c r="L805" s="22"/>
      <c r="M805" s="22"/>
      <c r="N805" s="22"/>
      <c r="O805" s="22"/>
      <c r="P805" s="22"/>
      <c r="Q805" s="22"/>
      <c r="R805" s="22"/>
      <c r="S805" s="22"/>
      <c r="T805" s="22"/>
      <c r="U805" s="22"/>
      <c r="V805" s="22"/>
      <c r="W805" s="22"/>
      <c r="X805" s="22"/>
      <c r="Y805" s="22"/>
      <c r="Z805" s="22"/>
      <c r="AA805" s="22"/>
      <c r="AB805" s="22"/>
    </row>
    <row r="806" spans="1:28" ht="14.25">
      <c r="A806" s="45"/>
      <c r="B806" s="46"/>
      <c r="C806" s="46"/>
      <c r="D806" s="46"/>
      <c r="E806" s="55"/>
      <c r="F806" s="22"/>
      <c r="G806" s="22"/>
      <c r="H806" s="22"/>
      <c r="I806" s="22"/>
      <c r="J806" s="37"/>
      <c r="K806" s="22"/>
      <c r="L806" s="22"/>
      <c r="M806" s="22"/>
      <c r="N806" s="22"/>
      <c r="O806" s="22"/>
      <c r="P806" s="22"/>
      <c r="Q806" s="22"/>
      <c r="R806" s="22"/>
      <c r="S806" s="22"/>
      <c r="T806" s="22"/>
      <c r="U806" s="22"/>
      <c r="V806" s="22"/>
      <c r="W806" s="22"/>
      <c r="X806" s="22"/>
      <c r="Y806" s="22"/>
      <c r="Z806" s="22"/>
      <c r="AA806" s="22"/>
      <c r="AB806" s="22"/>
    </row>
    <row r="807" spans="1:28" ht="14.25">
      <c r="A807" s="45"/>
      <c r="B807" s="46"/>
      <c r="C807" s="46"/>
      <c r="D807" s="46"/>
      <c r="E807" s="55"/>
      <c r="F807" s="22"/>
      <c r="G807" s="22"/>
      <c r="H807" s="22"/>
      <c r="I807" s="22"/>
      <c r="J807" s="37"/>
      <c r="K807" s="22"/>
      <c r="L807" s="22"/>
      <c r="M807" s="22"/>
      <c r="N807" s="22"/>
      <c r="O807" s="22"/>
      <c r="P807" s="22"/>
      <c r="Q807" s="22"/>
      <c r="R807" s="22"/>
      <c r="S807" s="22"/>
      <c r="T807" s="22"/>
      <c r="U807" s="22"/>
      <c r="V807" s="22"/>
      <c r="W807" s="22"/>
      <c r="X807" s="22"/>
      <c r="Y807" s="22"/>
      <c r="Z807" s="22"/>
      <c r="AA807" s="22"/>
      <c r="AB807" s="22"/>
    </row>
    <row r="808" spans="1:28" ht="14.25">
      <c r="A808" s="45"/>
      <c r="B808" s="46"/>
      <c r="C808" s="46"/>
      <c r="D808" s="46"/>
      <c r="E808" s="55"/>
      <c r="F808" s="22"/>
      <c r="G808" s="22"/>
      <c r="H808" s="22"/>
      <c r="I808" s="22"/>
      <c r="J808" s="37"/>
      <c r="K808" s="22"/>
      <c r="L808" s="22"/>
      <c r="M808" s="22"/>
      <c r="N808" s="22"/>
      <c r="O808" s="22"/>
      <c r="P808" s="22"/>
      <c r="Q808" s="22"/>
      <c r="R808" s="22"/>
      <c r="S808" s="22"/>
      <c r="T808" s="22"/>
      <c r="U808" s="22"/>
      <c r="V808" s="22"/>
      <c r="W808" s="22"/>
      <c r="X808" s="22"/>
      <c r="Y808" s="22"/>
      <c r="Z808" s="22"/>
      <c r="AA808" s="22"/>
      <c r="AB808" s="22"/>
    </row>
    <row r="809" spans="1:28" ht="14.25">
      <c r="A809" s="45"/>
      <c r="B809" s="46"/>
      <c r="C809" s="46"/>
      <c r="D809" s="46"/>
      <c r="E809" s="55"/>
      <c r="F809" s="22"/>
      <c r="G809" s="22"/>
      <c r="H809" s="22"/>
      <c r="I809" s="22"/>
      <c r="J809" s="37"/>
      <c r="K809" s="22"/>
      <c r="L809" s="22"/>
      <c r="M809" s="22"/>
      <c r="N809" s="22"/>
      <c r="O809" s="22"/>
      <c r="P809" s="22"/>
      <c r="Q809" s="22"/>
      <c r="R809" s="22"/>
      <c r="S809" s="22"/>
      <c r="T809" s="22"/>
      <c r="U809" s="22"/>
      <c r="V809" s="22"/>
      <c r="W809" s="22"/>
      <c r="X809" s="22"/>
      <c r="Y809" s="22"/>
      <c r="Z809" s="22"/>
      <c r="AA809" s="22"/>
      <c r="AB809" s="22"/>
    </row>
    <row r="810" spans="1:28" ht="14.25">
      <c r="A810" s="45"/>
      <c r="B810" s="46"/>
      <c r="C810" s="46"/>
      <c r="D810" s="46"/>
      <c r="E810" s="55"/>
      <c r="F810" s="22"/>
      <c r="G810" s="22"/>
      <c r="H810" s="22"/>
      <c r="I810" s="22"/>
      <c r="J810" s="37"/>
      <c r="K810" s="22"/>
      <c r="L810" s="22"/>
      <c r="M810" s="22"/>
      <c r="N810" s="22"/>
      <c r="O810" s="22"/>
      <c r="P810" s="22"/>
      <c r="Q810" s="22"/>
      <c r="R810" s="22"/>
      <c r="S810" s="22"/>
      <c r="T810" s="22"/>
      <c r="U810" s="22"/>
      <c r="V810" s="22"/>
      <c r="W810" s="22"/>
      <c r="X810" s="22"/>
      <c r="Y810" s="22"/>
      <c r="Z810" s="22"/>
      <c r="AA810" s="22"/>
      <c r="AB810" s="22"/>
    </row>
    <row r="811" spans="1:28" ht="14.25">
      <c r="A811" s="45"/>
      <c r="B811" s="46"/>
      <c r="C811" s="46"/>
      <c r="D811" s="46"/>
      <c r="E811" s="55"/>
      <c r="F811" s="22"/>
      <c r="G811" s="22"/>
      <c r="H811" s="22"/>
      <c r="I811" s="22"/>
      <c r="J811" s="37"/>
      <c r="K811" s="22"/>
      <c r="L811" s="22"/>
      <c r="M811" s="22"/>
      <c r="N811" s="22"/>
      <c r="O811" s="22"/>
      <c r="P811" s="22"/>
      <c r="Q811" s="22"/>
      <c r="R811" s="22"/>
      <c r="S811" s="22"/>
      <c r="T811" s="22"/>
      <c r="U811" s="22"/>
      <c r="V811" s="22"/>
      <c r="W811" s="22"/>
      <c r="X811" s="22"/>
      <c r="Y811" s="22"/>
      <c r="Z811" s="22"/>
      <c r="AA811" s="22"/>
      <c r="AB811" s="22"/>
    </row>
    <row r="812" spans="1:28" ht="14.25">
      <c r="A812" s="45"/>
      <c r="B812" s="46"/>
      <c r="C812" s="46"/>
      <c r="D812" s="46"/>
      <c r="E812" s="55"/>
      <c r="F812" s="22"/>
      <c r="G812" s="22"/>
      <c r="H812" s="22"/>
      <c r="I812" s="22"/>
      <c r="J812" s="37"/>
      <c r="K812" s="22"/>
      <c r="L812" s="22"/>
      <c r="M812" s="22"/>
      <c r="N812" s="22"/>
      <c r="O812" s="22"/>
      <c r="P812" s="22"/>
      <c r="Q812" s="22"/>
      <c r="R812" s="22"/>
      <c r="S812" s="22"/>
      <c r="T812" s="22"/>
      <c r="U812" s="22"/>
      <c r="V812" s="22"/>
      <c r="W812" s="22"/>
      <c r="X812" s="22"/>
      <c r="Y812" s="22"/>
      <c r="Z812" s="22"/>
      <c r="AA812" s="22"/>
      <c r="AB812" s="22"/>
    </row>
    <row r="813" spans="1:28" ht="14.25">
      <c r="A813" s="45"/>
      <c r="B813" s="46"/>
      <c r="C813" s="46"/>
      <c r="D813" s="46"/>
      <c r="E813" s="55"/>
      <c r="F813" s="22"/>
      <c r="G813" s="22"/>
      <c r="H813" s="22"/>
      <c r="I813" s="22"/>
      <c r="J813" s="37"/>
      <c r="K813" s="22"/>
      <c r="L813" s="22"/>
      <c r="M813" s="22"/>
      <c r="N813" s="22"/>
      <c r="O813" s="22"/>
      <c r="P813" s="22"/>
      <c r="Q813" s="22"/>
      <c r="R813" s="22"/>
      <c r="S813" s="22"/>
      <c r="T813" s="22"/>
      <c r="U813" s="22"/>
      <c r="V813" s="22"/>
      <c r="W813" s="22"/>
      <c r="X813" s="22"/>
      <c r="Y813" s="22"/>
      <c r="Z813" s="22"/>
      <c r="AA813" s="22"/>
      <c r="AB813" s="22"/>
    </row>
    <row r="814" spans="1:28" ht="14.25">
      <c r="A814" s="45"/>
      <c r="B814" s="46"/>
      <c r="C814" s="46"/>
      <c r="D814" s="46"/>
      <c r="E814" s="55"/>
      <c r="F814" s="22"/>
      <c r="G814" s="22"/>
      <c r="H814" s="22"/>
      <c r="I814" s="22"/>
      <c r="J814" s="37"/>
      <c r="K814" s="22"/>
      <c r="L814" s="22"/>
      <c r="M814" s="22"/>
      <c r="N814" s="22"/>
      <c r="O814" s="22"/>
      <c r="P814" s="22"/>
      <c r="Q814" s="22"/>
      <c r="R814" s="22"/>
      <c r="S814" s="22"/>
      <c r="T814" s="22"/>
      <c r="U814" s="22"/>
      <c r="V814" s="22"/>
      <c r="W814" s="22"/>
      <c r="X814" s="22"/>
      <c r="Y814" s="22"/>
      <c r="Z814" s="22"/>
      <c r="AA814" s="22"/>
      <c r="AB814" s="22"/>
    </row>
    <row r="815" spans="1:28" ht="14.25">
      <c r="A815" s="45"/>
      <c r="B815" s="46"/>
      <c r="C815" s="46"/>
      <c r="D815" s="46"/>
      <c r="E815" s="55"/>
      <c r="F815" s="22"/>
      <c r="G815" s="22"/>
      <c r="H815" s="22"/>
      <c r="I815" s="22"/>
      <c r="J815" s="37"/>
      <c r="K815" s="22"/>
      <c r="L815" s="22"/>
      <c r="M815" s="22"/>
      <c r="N815" s="22"/>
      <c r="O815" s="22"/>
      <c r="P815" s="22"/>
      <c r="Q815" s="22"/>
      <c r="R815" s="22"/>
      <c r="S815" s="22"/>
      <c r="T815" s="22"/>
      <c r="U815" s="22"/>
      <c r="V815" s="22"/>
      <c r="W815" s="22"/>
      <c r="X815" s="22"/>
      <c r="Y815" s="22"/>
      <c r="Z815" s="22"/>
      <c r="AA815" s="22"/>
      <c r="AB815" s="22"/>
    </row>
    <row r="816" spans="1:28" ht="14.25">
      <c r="A816" s="45"/>
      <c r="B816" s="46"/>
      <c r="C816" s="46"/>
      <c r="D816" s="46"/>
      <c r="E816" s="55"/>
      <c r="F816" s="22"/>
      <c r="G816" s="22"/>
      <c r="H816" s="22"/>
      <c r="I816" s="22"/>
      <c r="J816" s="37"/>
      <c r="K816" s="22"/>
      <c r="L816" s="22"/>
      <c r="M816" s="22"/>
      <c r="N816" s="22"/>
      <c r="O816" s="22"/>
      <c r="P816" s="22"/>
      <c r="Q816" s="22"/>
      <c r="R816" s="22"/>
      <c r="S816" s="22"/>
      <c r="T816" s="22"/>
      <c r="U816" s="22"/>
      <c r="V816" s="22"/>
      <c r="W816" s="22"/>
      <c r="X816" s="22"/>
      <c r="Y816" s="22"/>
      <c r="Z816" s="22"/>
      <c r="AA816" s="22"/>
      <c r="AB816" s="22"/>
    </row>
    <row r="817" spans="1:28" ht="14.25">
      <c r="A817" s="45"/>
      <c r="B817" s="46"/>
      <c r="C817" s="46"/>
      <c r="D817" s="46"/>
      <c r="E817" s="55"/>
      <c r="F817" s="22"/>
      <c r="G817" s="22"/>
      <c r="H817" s="22"/>
      <c r="I817" s="22"/>
      <c r="J817" s="37"/>
      <c r="K817" s="22"/>
      <c r="L817" s="22"/>
      <c r="M817" s="22"/>
      <c r="N817" s="22"/>
      <c r="O817" s="22"/>
      <c r="P817" s="22"/>
      <c r="Q817" s="22"/>
      <c r="R817" s="22"/>
      <c r="S817" s="22"/>
      <c r="T817" s="22"/>
      <c r="U817" s="22"/>
      <c r="V817" s="22"/>
      <c r="W817" s="22"/>
      <c r="X817" s="22"/>
      <c r="Y817" s="22"/>
      <c r="Z817" s="22"/>
      <c r="AA817" s="22"/>
      <c r="AB817" s="22"/>
    </row>
    <row r="818" spans="1:28" ht="14.25">
      <c r="A818" s="45"/>
      <c r="B818" s="46"/>
      <c r="C818" s="46"/>
      <c r="D818" s="46"/>
      <c r="E818" s="55"/>
      <c r="F818" s="22"/>
      <c r="G818" s="22"/>
      <c r="H818" s="22"/>
      <c r="I818" s="22"/>
      <c r="J818" s="37"/>
      <c r="K818" s="22"/>
      <c r="L818" s="22"/>
      <c r="M818" s="22"/>
      <c r="N818" s="22"/>
      <c r="O818" s="22"/>
      <c r="P818" s="22"/>
      <c r="Q818" s="22"/>
      <c r="R818" s="22"/>
      <c r="S818" s="22"/>
      <c r="T818" s="22"/>
      <c r="U818" s="22"/>
      <c r="V818" s="22"/>
      <c r="W818" s="22"/>
      <c r="X818" s="22"/>
      <c r="Y818" s="22"/>
      <c r="Z818" s="22"/>
      <c r="AA818" s="22"/>
      <c r="AB818" s="22"/>
    </row>
    <row r="819" spans="1:28" ht="14.25">
      <c r="A819" s="45"/>
      <c r="B819" s="46"/>
      <c r="C819" s="46"/>
      <c r="D819" s="46"/>
      <c r="E819" s="55"/>
      <c r="F819" s="22"/>
      <c r="G819" s="22"/>
      <c r="H819" s="22"/>
      <c r="I819" s="22"/>
      <c r="J819" s="37"/>
      <c r="K819" s="22"/>
      <c r="L819" s="22"/>
      <c r="M819" s="22"/>
      <c r="N819" s="22"/>
      <c r="O819" s="22"/>
      <c r="P819" s="22"/>
      <c r="Q819" s="22"/>
      <c r="R819" s="22"/>
      <c r="S819" s="22"/>
      <c r="T819" s="22"/>
      <c r="U819" s="22"/>
      <c r="V819" s="22"/>
      <c r="W819" s="22"/>
      <c r="X819" s="22"/>
      <c r="Y819" s="22"/>
      <c r="Z819" s="22"/>
      <c r="AA819" s="22"/>
      <c r="AB819" s="22"/>
    </row>
    <row r="820" spans="1:28" ht="14.25">
      <c r="A820" s="45"/>
      <c r="B820" s="46"/>
      <c r="C820" s="46"/>
      <c r="D820" s="46"/>
      <c r="E820" s="55"/>
      <c r="F820" s="22"/>
      <c r="G820" s="22"/>
      <c r="H820" s="22"/>
      <c r="I820" s="22"/>
      <c r="J820" s="37"/>
      <c r="K820" s="22"/>
      <c r="L820" s="22"/>
      <c r="M820" s="22"/>
      <c r="N820" s="22"/>
      <c r="O820" s="22"/>
      <c r="P820" s="22"/>
      <c r="Q820" s="22"/>
      <c r="R820" s="22"/>
      <c r="S820" s="22"/>
      <c r="T820" s="22"/>
      <c r="U820" s="22"/>
      <c r="V820" s="22"/>
      <c r="W820" s="22"/>
      <c r="X820" s="22"/>
      <c r="Y820" s="22"/>
      <c r="Z820" s="22"/>
      <c r="AA820" s="22"/>
      <c r="AB820" s="22"/>
    </row>
    <row r="821" spans="1:28" ht="14.25">
      <c r="A821" s="45"/>
      <c r="B821" s="46"/>
      <c r="C821" s="46"/>
      <c r="D821" s="46"/>
      <c r="E821" s="55"/>
      <c r="F821" s="22"/>
      <c r="G821" s="22"/>
      <c r="H821" s="22"/>
      <c r="I821" s="22"/>
      <c r="J821" s="37"/>
      <c r="K821" s="22"/>
      <c r="L821" s="22"/>
      <c r="M821" s="22"/>
      <c r="N821" s="22"/>
      <c r="O821" s="22"/>
      <c r="P821" s="22"/>
      <c r="Q821" s="22"/>
      <c r="R821" s="22"/>
      <c r="S821" s="22"/>
      <c r="T821" s="22"/>
      <c r="U821" s="22"/>
      <c r="V821" s="22"/>
      <c r="W821" s="22"/>
      <c r="X821" s="22"/>
      <c r="Y821" s="22"/>
      <c r="Z821" s="22"/>
      <c r="AA821" s="22"/>
      <c r="AB821" s="22"/>
    </row>
    <row r="822" spans="1:28" ht="14.25">
      <c r="A822" s="45"/>
      <c r="B822" s="46"/>
      <c r="C822" s="46"/>
      <c r="D822" s="46"/>
      <c r="E822" s="55"/>
      <c r="F822" s="22"/>
      <c r="G822" s="22"/>
      <c r="H822" s="22"/>
      <c r="I822" s="22"/>
      <c r="J822" s="37"/>
      <c r="K822" s="22"/>
      <c r="L822" s="22"/>
      <c r="M822" s="22"/>
      <c r="N822" s="22"/>
      <c r="O822" s="22"/>
      <c r="P822" s="22"/>
      <c r="Q822" s="22"/>
      <c r="R822" s="22"/>
      <c r="S822" s="22"/>
      <c r="T822" s="22"/>
      <c r="U822" s="22"/>
      <c r="V822" s="22"/>
      <c r="W822" s="22"/>
      <c r="X822" s="22"/>
      <c r="Y822" s="22"/>
      <c r="Z822" s="22"/>
      <c r="AA822" s="22"/>
      <c r="AB822" s="22"/>
    </row>
    <row r="823" spans="1:28" ht="14.25">
      <c r="A823" s="45"/>
      <c r="B823" s="46"/>
      <c r="C823" s="46"/>
      <c r="D823" s="46"/>
      <c r="E823" s="55"/>
      <c r="F823" s="22"/>
      <c r="G823" s="22"/>
      <c r="H823" s="22"/>
      <c r="I823" s="22"/>
      <c r="J823" s="37"/>
      <c r="K823" s="22"/>
      <c r="L823" s="22"/>
      <c r="M823" s="22"/>
      <c r="N823" s="22"/>
      <c r="O823" s="22"/>
      <c r="P823" s="22"/>
      <c r="Q823" s="22"/>
      <c r="R823" s="22"/>
      <c r="S823" s="22"/>
      <c r="T823" s="22"/>
      <c r="U823" s="22"/>
      <c r="V823" s="22"/>
      <c r="W823" s="22"/>
      <c r="X823" s="22"/>
      <c r="Y823" s="22"/>
      <c r="Z823" s="22"/>
      <c r="AA823" s="22"/>
      <c r="AB823" s="22"/>
    </row>
    <row r="824" spans="1:28" ht="14.25">
      <c r="A824" s="45"/>
      <c r="B824" s="46"/>
      <c r="C824" s="46"/>
      <c r="D824" s="46"/>
      <c r="E824" s="55"/>
      <c r="F824" s="22"/>
      <c r="G824" s="22"/>
      <c r="H824" s="22"/>
      <c r="I824" s="22"/>
      <c r="J824" s="37"/>
      <c r="K824" s="22"/>
      <c r="L824" s="22"/>
      <c r="M824" s="22"/>
      <c r="N824" s="22"/>
      <c r="O824" s="22"/>
      <c r="P824" s="22"/>
      <c r="Q824" s="22"/>
      <c r="R824" s="22"/>
      <c r="S824" s="22"/>
      <c r="T824" s="22"/>
      <c r="U824" s="22"/>
      <c r="V824" s="22"/>
      <c r="W824" s="22"/>
      <c r="X824" s="22"/>
      <c r="Y824" s="22"/>
      <c r="Z824" s="22"/>
      <c r="AA824" s="22"/>
      <c r="AB824" s="22"/>
    </row>
    <row r="825" spans="1:28" ht="14.25">
      <c r="A825" s="45"/>
      <c r="B825" s="46"/>
      <c r="C825" s="46"/>
      <c r="D825" s="46"/>
      <c r="E825" s="55"/>
      <c r="F825" s="22"/>
      <c r="G825" s="22"/>
      <c r="H825" s="22"/>
      <c r="I825" s="22"/>
      <c r="J825" s="37"/>
      <c r="K825" s="22"/>
      <c r="L825" s="22"/>
      <c r="M825" s="22"/>
      <c r="N825" s="22"/>
      <c r="O825" s="22"/>
      <c r="P825" s="22"/>
      <c r="Q825" s="22"/>
      <c r="R825" s="22"/>
      <c r="S825" s="22"/>
      <c r="T825" s="22"/>
      <c r="U825" s="22"/>
      <c r="V825" s="22"/>
      <c r="W825" s="22"/>
      <c r="X825" s="22"/>
      <c r="Y825" s="22"/>
      <c r="Z825" s="22"/>
      <c r="AA825" s="22"/>
      <c r="AB825" s="22"/>
    </row>
    <row r="826" spans="1:28" ht="14.25">
      <c r="A826" s="45"/>
      <c r="B826" s="46"/>
      <c r="C826" s="46"/>
      <c r="D826" s="46"/>
      <c r="E826" s="55"/>
      <c r="F826" s="22"/>
      <c r="G826" s="22"/>
      <c r="H826" s="22"/>
      <c r="I826" s="22"/>
      <c r="J826" s="37"/>
      <c r="K826" s="22"/>
      <c r="L826" s="22"/>
      <c r="M826" s="22"/>
      <c r="N826" s="22"/>
      <c r="O826" s="22"/>
      <c r="P826" s="22"/>
      <c r="Q826" s="22"/>
      <c r="R826" s="22"/>
      <c r="S826" s="22"/>
      <c r="T826" s="22"/>
      <c r="U826" s="22"/>
      <c r="V826" s="22"/>
      <c r="W826" s="22"/>
      <c r="X826" s="22"/>
      <c r="Y826" s="22"/>
      <c r="Z826" s="22"/>
      <c r="AA826" s="22"/>
      <c r="AB826" s="22"/>
    </row>
    <row r="827" spans="1:28" ht="14.25">
      <c r="A827" s="45"/>
      <c r="B827" s="46"/>
      <c r="C827" s="46"/>
      <c r="D827" s="46"/>
      <c r="E827" s="55"/>
      <c r="F827" s="22"/>
      <c r="G827" s="22"/>
      <c r="H827" s="22"/>
      <c r="I827" s="22"/>
      <c r="J827" s="37"/>
      <c r="K827" s="22"/>
      <c r="L827" s="22"/>
      <c r="M827" s="22"/>
      <c r="N827" s="22"/>
      <c r="O827" s="22"/>
      <c r="P827" s="22"/>
      <c r="Q827" s="22"/>
      <c r="R827" s="22"/>
      <c r="S827" s="22"/>
      <c r="T827" s="22"/>
      <c r="U827" s="22"/>
      <c r="V827" s="22"/>
      <c r="W827" s="22"/>
      <c r="X827" s="22"/>
      <c r="Y827" s="22"/>
      <c r="Z827" s="22"/>
      <c r="AA827" s="22"/>
      <c r="AB827" s="22"/>
    </row>
    <row r="828" spans="1:28" ht="14.25">
      <c r="A828" s="45"/>
      <c r="B828" s="46"/>
      <c r="C828" s="46"/>
      <c r="D828" s="46"/>
      <c r="E828" s="55"/>
      <c r="F828" s="22"/>
      <c r="G828" s="22"/>
      <c r="H828" s="22"/>
      <c r="I828" s="22"/>
      <c r="J828" s="37"/>
      <c r="K828" s="22"/>
      <c r="L828" s="22"/>
      <c r="M828" s="22"/>
      <c r="N828" s="22"/>
      <c r="O828" s="22"/>
      <c r="P828" s="22"/>
      <c r="Q828" s="22"/>
      <c r="R828" s="22"/>
      <c r="S828" s="22"/>
      <c r="T828" s="22"/>
      <c r="U828" s="22"/>
      <c r="V828" s="22"/>
      <c r="W828" s="22"/>
      <c r="X828" s="22"/>
      <c r="Y828" s="22"/>
      <c r="Z828" s="22"/>
      <c r="AA828" s="22"/>
      <c r="AB828" s="22"/>
    </row>
    <row r="829" spans="1:28" ht="14.25">
      <c r="A829" s="45"/>
      <c r="B829" s="46"/>
      <c r="C829" s="46"/>
      <c r="D829" s="46"/>
      <c r="E829" s="55"/>
      <c r="F829" s="22"/>
      <c r="G829" s="22"/>
      <c r="H829" s="22"/>
      <c r="I829" s="22"/>
      <c r="J829" s="37"/>
      <c r="K829" s="22"/>
      <c r="L829" s="22"/>
      <c r="M829" s="22"/>
      <c r="N829" s="22"/>
      <c r="O829" s="22"/>
      <c r="P829" s="22"/>
      <c r="Q829" s="22"/>
      <c r="R829" s="22"/>
      <c r="S829" s="22"/>
      <c r="T829" s="22"/>
      <c r="U829" s="22"/>
      <c r="V829" s="22"/>
      <c r="W829" s="22"/>
      <c r="X829" s="22"/>
      <c r="Y829" s="22"/>
      <c r="Z829" s="22"/>
      <c r="AA829" s="22"/>
      <c r="AB829" s="22"/>
    </row>
    <row r="830" spans="1:28" ht="14.25">
      <c r="A830" s="45"/>
      <c r="B830" s="46"/>
      <c r="C830" s="46"/>
      <c r="D830" s="46"/>
      <c r="E830" s="55"/>
      <c r="F830" s="22"/>
      <c r="G830" s="22"/>
      <c r="H830" s="22"/>
      <c r="I830" s="22"/>
      <c r="J830" s="37"/>
      <c r="K830" s="22"/>
      <c r="L830" s="22"/>
      <c r="M830" s="22"/>
      <c r="N830" s="22"/>
      <c r="O830" s="22"/>
      <c r="P830" s="22"/>
      <c r="Q830" s="22"/>
      <c r="R830" s="22"/>
      <c r="S830" s="22"/>
      <c r="T830" s="22"/>
      <c r="U830" s="22"/>
      <c r="V830" s="22"/>
      <c r="W830" s="22"/>
      <c r="X830" s="22"/>
      <c r="Y830" s="22"/>
      <c r="Z830" s="22"/>
      <c r="AA830" s="22"/>
      <c r="AB830" s="22"/>
    </row>
    <row r="831" spans="1:28" ht="14.25">
      <c r="A831" s="45"/>
      <c r="B831" s="46"/>
      <c r="C831" s="46"/>
      <c r="D831" s="46"/>
      <c r="E831" s="55"/>
      <c r="F831" s="22"/>
      <c r="G831" s="22"/>
      <c r="H831" s="22"/>
      <c r="I831" s="22"/>
      <c r="J831" s="37"/>
      <c r="K831" s="22"/>
      <c r="L831" s="22"/>
      <c r="M831" s="22"/>
      <c r="N831" s="22"/>
      <c r="O831" s="22"/>
      <c r="P831" s="22"/>
      <c r="Q831" s="22"/>
      <c r="R831" s="22"/>
      <c r="S831" s="22"/>
      <c r="T831" s="22"/>
      <c r="U831" s="22"/>
      <c r="V831" s="22"/>
      <c r="W831" s="22"/>
      <c r="X831" s="22"/>
      <c r="Y831" s="22"/>
      <c r="Z831" s="22"/>
      <c r="AA831" s="22"/>
      <c r="AB831" s="22"/>
    </row>
    <row r="832" spans="1:28" ht="14.25">
      <c r="A832" s="45"/>
      <c r="B832" s="46"/>
      <c r="C832" s="46"/>
      <c r="D832" s="46"/>
      <c r="E832" s="55"/>
      <c r="F832" s="22"/>
      <c r="G832" s="22"/>
      <c r="H832" s="22"/>
      <c r="I832" s="22"/>
      <c r="J832" s="37"/>
      <c r="K832" s="22"/>
      <c r="L832" s="22"/>
      <c r="M832" s="22"/>
      <c r="N832" s="22"/>
      <c r="O832" s="22"/>
      <c r="P832" s="22"/>
      <c r="Q832" s="22"/>
      <c r="R832" s="22"/>
      <c r="S832" s="22"/>
      <c r="T832" s="22"/>
      <c r="U832" s="22"/>
      <c r="V832" s="22"/>
      <c r="W832" s="22"/>
      <c r="X832" s="22"/>
      <c r="Y832" s="22"/>
      <c r="Z832" s="22"/>
      <c r="AA832" s="22"/>
      <c r="AB832" s="22"/>
    </row>
    <row r="833" spans="1:28" ht="14.25">
      <c r="A833" s="45"/>
      <c r="B833" s="46"/>
      <c r="C833" s="46"/>
      <c r="D833" s="46"/>
      <c r="E833" s="55"/>
      <c r="F833" s="22"/>
      <c r="G833" s="22"/>
      <c r="H833" s="22"/>
      <c r="I833" s="22"/>
      <c r="J833" s="37"/>
      <c r="K833" s="22"/>
      <c r="L833" s="22"/>
      <c r="M833" s="22"/>
      <c r="N833" s="22"/>
      <c r="O833" s="22"/>
      <c r="P833" s="22"/>
      <c r="Q833" s="22"/>
      <c r="R833" s="22"/>
      <c r="S833" s="22"/>
      <c r="T833" s="22"/>
      <c r="U833" s="22"/>
      <c r="V833" s="22"/>
      <c r="W833" s="22"/>
      <c r="X833" s="22"/>
      <c r="Y833" s="22"/>
      <c r="Z833" s="22"/>
      <c r="AA833" s="22"/>
      <c r="AB833" s="22"/>
    </row>
    <row r="834" spans="1:28" ht="14.25">
      <c r="A834" s="45"/>
      <c r="B834" s="46"/>
      <c r="C834" s="46"/>
      <c r="D834" s="46"/>
      <c r="E834" s="55"/>
      <c r="F834" s="22"/>
      <c r="G834" s="22"/>
      <c r="H834" s="22"/>
      <c r="I834" s="22"/>
      <c r="J834" s="37"/>
      <c r="K834" s="22"/>
      <c r="L834" s="22"/>
      <c r="M834" s="22"/>
      <c r="N834" s="22"/>
      <c r="O834" s="22"/>
      <c r="P834" s="22"/>
      <c r="Q834" s="22"/>
      <c r="R834" s="22"/>
      <c r="S834" s="22"/>
      <c r="T834" s="22"/>
      <c r="U834" s="22"/>
      <c r="V834" s="22"/>
      <c r="W834" s="22"/>
      <c r="X834" s="22"/>
      <c r="Y834" s="22"/>
      <c r="Z834" s="22"/>
      <c r="AA834" s="22"/>
      <c r="AB834" s="22"/>
    </row>
    <row r="835" spans="1:28" ht="14.25">
      <c r="A835" s="45"/>
      <c r="B835" s="46"/>
      <c r="C835" s="46"/>
      <c r="D835" s="46"/>
      <c r="E835" s="55"/>
      <c r="F835" s="22"/>
      <c r="G835" s="22"/>
      <c r="H835" s="22"/>
      <c r="I835" s="22"/>
      <c r="J835" s="37"/>
      <c r="K835" s="22"/>
      <c r="L835" s="22"/>
      <c r="M835" s="22"/>
      <c r="N835" s="22"/>
      <c r="O835" s="22"/>
      <c r="P835" s="22"/>
      <c r="Q835" s="22"/>
      <c r="R835" s="22"/>
      <c r="S835" s="22"/>
      <c r="T835" s="22"/>
      <c r="U835" s="22"/>
      <c r="V835" s="22"/>
      <c r="W835" s="22"/>
      <c r="X835" s="22"/>
      <c r="Y835" s="22"/>
      <c r="Z835" s="22"/>
      <c r="AA835" s="22"/>
      <c r="AB835" s="22"/>
    </row>
    <row r="836" spans="1:28" ht="14.25">
      <c r="A836" s="45"/>
      <c r="B836" s="46"/>
      <c r="C836" s="46"/>
      <c r="D836" s="46"/>
      <c r="E836" s="55"/>
      <c r="F836" s="22"/>
      <c r="G836" s="22"/>
      <c r="H836" s="22"/>
      <c r="I836" s="22"/>
      <c r="J836" s="37"/>
      <c r="K836" s="22"/>
      <c r="L836" s="22"/>
      <c r="M836" s="22"/>
      <c r="N836" s="22"/>
      <c r="O836" s="22"/>
      <c r="P836" s="22"/>
      <c r="Q836" s="22"/>
      <c r="R836" s="22"/>
      <c r="S836" s="22"/>
      <c r="T836" s="22"/>
      <c r="U836" s="22"/>
      <c r="V836" s="22"/>
      <c r="W836" s="22"/>
      <c r="X836" s="22"/>
      <c r="Y836" s="22"/>
      <c r="Z836" s="22"/>
      <c r="AA836" s="22"/>
      <c r="AB836" s="22"/>
    </row>
    <row r="837" spans="1:28" ht="14.25">
      <c r="A837" s="45"/>
      <c r="B837" s="46"/>
      <c r="C837" s="46"/>
      <c r="D837" s="46"/>
      <c r="E837" s="55"/>
      <c r="F837" s="22"/>
      <c r="G837" s="22"/>
      <c r="H837" s="22"/>
      <c r="I837" s="22"/>
      <c r="J837" s="37"/>
      <c r="K837" s="22"/>
      <c r="L837" s="22"/>
      <c r="M837" s="22"/>
      <c r="N837" s="22"/>
      <c r="O837" s="22"/>
      <c r="P837" s="22"/>
      <c r="Q837" s="22"/>
      <c r="R837" s="22"/>
      <c r="S837" s="22"/>
      <c r="T837" s="22"/>
      <c r="U837" s="22"/>
      <c r="V837" s="22"/>
      <c r="W837" s="22"/>
      <c r="X837" s="22"/>
      <c r="Y837" s="22"/>
      <c r="Z837" s="22"/>
      <c r="AA837" s="22"/>
      <c r="AB837" s="22"/>
    </row>
    <row r="838" spans="1:28" ht="14.25">
      <c r="A838" s="45"/>
      <c r="B838" s="46"/>
      <c r="C838" s="46"/>
      <c r="D838" s="46"/>
      <c r="E838" s="55"/>
      <c r="F838" s="22"/>
      <c r="G838" s="22"/>
      <c r="H838" s="22"/>
      <c r="I838" s="22"/>
      <c r="J838" s="37"/>
      <c r="K838" s="22"/>
      <c r="L838" s="22"/>
      <c r="M838" s="22"/>
      <c r="N838" s="22"/>
      <c r="O838" s="22"/>
      <c r="P838" s="22"/>
      <c r="Q838" s="22"/>
      <c r="R838" s="22"/>
      <c r="S838" s="22"/>
      <c r="T838" s="22"/>
      <c r="U838" s="22"/>
      <c r="V838" s="22"/>
      <c r="W838" s="22"/>
      <c r="X838" s="22"/>
      <c r="Y838" s="22"/>
      <c r="Z838" s="22"/>
      <c r="AA838" s="22"/>
      <c r="AB838" s="22"/>
    </row>
    <row r="839" spans="1:28" ht="14.25">
      <c r="A839" s="45"/>
      <c r="B839" s="46"/>
      <c r="C839" s="46"/>
      <c r="D839" s="46"/>
      <c r="E839" s="55"/>
      <c r="F839" s="22"/>
      <c r="G839" s="22"/>
      <c r="H839" s="22"/>
      <c r="I839" s="22"/>
      <c r="J839" s="37"/>
      <c r="K839" s="22"/>
      <c r="L839" s="22"/>
      <c r="M839" s="22"/>
      <c r="N839" s="22"/>
      <c r="O839" s="22"/>
      <c r="P839" s="22"/>
      <c r="Q839" s="22"/>
      <c r="R839" s="22"/>
      <c r="S839" s="22"/>
      <c r="T839" s="22"/>
      <c r="U839" s="22"/>
      <c r="V839" s="22"/>
      <c r="W839" s="22"/>
      <c r="X839" s="22"/>
      <c r="Y839" s="22"/>
      <c r="Z839" s="22"/>
      <c r="AA839" s="22"/>
      <c r="AB839" s="22"/>
    </row>
    <row r="840" spans="1:28" ht="14.25">
      <c r="A840" s="45"/>
      <c r="B840" s="46"/>
      <c r="C840" s="46"/>
      <c r="D840" s="46"/>
      <c r="E840" s="55"/>
      <c r="F840" s="22"/>
      <c r="G840" s="22"/>
      <c r="H840" s="22"/>
      <c r="I840" s="22"/>
      <c r="J840" s="37"/>
      <c r="K840" s="22"/>
      <c r="L840" s="22"/>
      <c r="M840" s="22"/>
      <c r="N840" s="22"/>
      <c r="O840" s="22"/>
      <c r="P840" s="22"/>
      <c r="Q840" s="22"/>
      <c r="R840" s="22"/>
      <c r="S840" s="22"/>
      <c r="T840" s="22"/>
      <c r="U840" s="22"/>
      <c r="V840" s="22"/>
      <c r="W840" s="22"/>
      <c r="X840" s="22"/>
      <c r="Y840" s="22"/>
      <c r="Z840" s="22"/>
      <c r="AA840" s="22"/>
      <c r="AB840" s="22"/>
    </row>
    <row r="841" spans="1:28" ht="14.25">
      <c r="A841" s="45"/>
      <c r="B841" s="46"/>
      <c r="C841" s="46"/>
      <c r="D841" s="46"/>
      <c r="E841" s="55"/>
      <c r="F841" s="22"/>
      <c r="G841" s="22"/>
      <c r="H841" s="22"/>
      <c r="I841" s="22"/>
      <c r="J841" s="37"/>
      <c r="K841" s="22"/>
      <c r="L841" s="22"/>
      <c r="M841" s="22"/>
      <c r="N841" s="22"/>
      <c r="O841" s="22"/>
      <c r="P841" s="22"/>
      <c r="Q841" s="22"/>
      <c r="R841" s="22"/>
      <c r="S841" s="22"/>
      <c r="T841" s="22"/>
      <c r="U841" s="22"/>
      <c r="V841" s="22"/>
      <c r="W841" s="22"/>
      <c r="X841" s="22"/>
      <c r="Y841" s="22"/>
      <c r="Z841" s="22"/>
      <c r="AA841" s="22"/>
      <c r="AB841" s="22"/>
    </row>
    <row r="842" spans="1:28" ht="14.25">
      <c r="A842" s="45"/>
      <c r="B842" s="46"/>
      <c r="C842" s="46"/>
      <c r="D842" s="46"/>
      <c r="E842" s="55"/>
      <c r="F842" s="22"/>
      <c r="G842" s="22"/>
      <c r="H842" s="22"/>
      <c r="I842" s="22"/>
      <c r="J842" s="37"/>
      <c r="K842" s="22"/>
      <c r="L842" s="22"/>
      <c r="M842" s="22"/>
      <c r="N842" s="22"/>
      <c r="O842" s="22"/>
      <c r="P842" s="22"/>
      <c r="Q842" s="22"/>
      <c r="R842" s="22"/>
      <c r="S842" s="22"/>
      <c r="T842" s="22"/>
      <c r="U842" s="22"/>
      <c r="V842" s="22"/>
      <c r="W842" s="22"/>
      <c r="X842" s="22"/>
      <c r="Y842" s="22"/>
      <c r="Z842" s="22"/>
      <c r="AA842" s="22"/>
      <c r="AB842" s="22"/>
    </row>
    <row r="843" spans="1:28" ht="14.25">
      <c r="A843" s="45"/>
      <c r="B843" s="46"/>
      <c r="C843" s="46"/>
      <c r="D843" s="46"/>
      <c r="E843" s="55"/>
      <c r="F843" s="22"/>
      <c r="G843" s="22"/>
      <c r="H843" s="22"/>
      <c r="I843" s="22"/>
      <c r="J843" s="37"/>
      <c r="K843" s="22"/>
      <c r="L843" s="22"/>
      <c r="M843" s="22"/>
      <c r="N843" s="22"/>
      <c r="O843" s="22"/>
      <c r="P843" s="22"/>
      <c r="Q843" s="22"/>
      <c r="R843" s="22"/>
      <c r="S843" s="22"/>
      <c r="T843" s="22"/>
      <c r="U843" s="22"/>
      <c r="V843" s="22"/>
      <c r="W843" s="22"/>
      <c r="X843" s="22"/>
      <c r="Y843" s="22"/>
      <c r="Z843" s="22"/>
      <c r="AA843" s="22"/>
      <c r="AB843" s="22"/>
    </row>
    <row r="844" spans="1:28" ht="14.25">
      <c r="A844" s="45"/>
      <c r="B844" s="46"/>
      <c r="C844" s="46"/>
      <c r="D844" s="46"/>
      <c r="E844" s="55"/>
      <c r="F844" s="22"/>
      <c r="G844" s="22"/>
      <c r="H844" s="22"/>
      <c r="I844" s="22"/>
      <c r="J844" s="37"/>
      <c r="K844" s="22"/>
      <c r="L844" s="22"/>
      <c r="M844" s="22"/>
      <c r="N844" s="22"/>
      <c r="O844" s="22"/>
      <c r="P844" s="22"/>
      <c r="Q844" s="22"/>
      <c r="R844" s="22"/>
      <c r="S844" s="22"/>
      <c r="T844" s="22"/>
      <c r="U844" s="22"/>
      <c r="V844" s="22"/>
      <c r="W844" s="22"/>
      <c r="X844" s="22"/>
      <c r="Y844" s="22"/>
      <c r="Z844" s="22"/>
      <c r="AA844" s="22"/>
      <c r="AB844" s="22"/>
    </row>
    <row r="845" spans="1:28" ht="14.25">
      <c r="A845" s="45"/>
      <c r="B845" s="46"/>
      <c r="C845" s="46"/>
      <c r="D845" s="46"/>
      <c r="E845" s="55"/>
      <c r="F845" s="22"/>
      <c r="G845" s="22"/>
      <c r="H845" s="22"/>
      <c r="I845" s="22"/>
      <c r="J845" s="37"/>
      <c r="K845" s="22"/>
      <c r="L845" s="22"/>
      <c r="M845" s="22"/>
      <c r="N845" s="22"/>
      <c r="O845" s="22"/>
      <c r="P845" s="22"/>
      <c r="Q845" s="22"/>
      <c r="R845" s="22"/>
      <c r="S845" s="22"/>
      <c r="T845" s="22"/>
      <c r="U845" s="22"/>
      <c r="V845" s="22"/>
      <c r="W845" s="22"/>
      <c r="X845" s="22"/>
      <c r="Y845" s="22"/>
      <c r="Z845" s="22"/>
      <c r="AA845" s="22"/>
      <c r="AB845" s="22"/>
    </row>
    <row r="846" spans="1:28" ht="14.25">
      <c r="A846" s="45"/>
      <c r="B846" s="46"/>
      <c r="C846" s="46"/>
      <c r="D846" s="46"/>
      <c r="E846" s="55"/>
      <c r="F846" s="22"/>
      <c r="G846" s="22"/>
      <c r="H846" s="22"/>
      <c r="I846" s="22"/>
      <c r="J846" s="37"/>
      <c r="K846" s="22"/>
      <c r="L846" s="22"/>
      <c r="M846" s="22"/>
      <c r="N846" s="22"/>
      <c r="O846" s="22"/>
      <c r="P846" s="22"/>
      <c r="Q846" s="22"/>
      <c r="R846" s="22"/>
      <c r="S846" s="22"/>
      <c r="T846" s="22"/>
      <c r="U846" s="22"/>
      <c r="V846" s="22"/>
      <c r="W846" s="22"/>
      <c r="X846" s="22"/>
      <c r="Y846" s="22"/>
      <c r="Z846" s="22"/>
      <c r="AA846" s="22"/>
      <c r="AB846" s="22"/>
    </row>
    <row r="847" spans="1:28" ht="14.25">
      <c r="A847" s="45"/>
      <c r="B847" s="46"/>
      <c r="C847" s="46"/>
      <c r="D847" s="46"/>
      <c r="E847" s="55"/>
      <c r="F847" s="22"/>
      <c r="G847" s="22"/>
      <c r="H847" s="22"/>
      <c r="I847" s="22"/>
      <c r="J847" s="37"/>
      <c r="K847" s="22"/>
      <c r="L847" s="22"/>
      <c r="M847" s="22"/>
      <c r="N847" s="22"/>
      <c r="O847" s="22"/>
      <c r="P847" s="22"/>
      <c r="Q847" s="22"/>
      <c r="R847" s="22"/>
      <c r="S847" s="22"/>
      <c r="T847" s="22"/>
      <c r="U847" s="22"/>
      <c r="V847" s="22"/>
      <c r="W847" s="22"/>
      <c r="X847" s="22"/>
      <c r="Y847" s="22"/>
      <c r="Z847" s="22"/>
      <c r="AA847" s="22"/>
      <c r="AB847" s="22"/>
    </row>
    <row r="848" spans="1:28" ht="14.25">
      <c r="A848" s="45"/>
      <c r="B848" s="46"/>
      <c r="C848" s="46"/>
      <c r="D848" s="46"/>
      <c r="E848" s="55"/>
      <c r="F848" s="22"/>
      <c r="G848" s="22"/>
      <c r="H848" s="22"/>
      <c r="I848" s="22"/>
      <c r="J848" s="37"/>
      <c r="K848" s="22"/>
      <c r="L848" s="22"/>
      <c r="M848" s="22"/>
      <c r="N848" s="22"/>
      <c r="O848" s="22"/>
      <c r="P848" s="22"/>
      <c r="Q848" s="22"/>
      <c r="R848" s="22"/>
      <c r="S848" s="22"/>
      <c r="T848" s="22"/>
      <c r="U848" s="22"/>
      <c r="V848" s="22"/>
      <c r="W848" s="22"/>
      <c r="X848" s="22"/>
      <c r="Y848" s="22"/>
      <c r="Z848" s="22"/>
      <c r="AA848" s="22"/>
      <c r="AB848" s="22"/>
    </row>
    <row r="849" spans="1:28" ht="14.25">
      <c r="A849" s="45"/>
      <c r="B849" s="46"/>
      <c r="C849" s="46"/>
      <c r="D849" s="46"/>
      <c r="E849" s="55"/>
      <c r="F849" s="22"/>
      <c r="G849" s="22"/>
      <c r="H849" s="22"/>
      <c r="I849" s="22"/>
      <c r="J849" s="37"/>
      <c r="K849" s="22"/>
      <c r="L849" s="22"/>
      <c r="M849" s="22"/>
      <c r="N849" s="22"/>
      <c r="O849" s="22"/>
      <c r="P849" s="22"/>
      <c r="Q849" s="22"/>
      <c r="R849" s="22"/>
      <c r="S849" s="22"/>
      <c r="T849" s="22"/>
      <c r="U849" s="22"/>
      <c r="V849" s="22"/>
      <c r="W849" s="22"/>
      <c r="X849" s="22"/>
      <c r="Y849" s="22"/>
      <c r="Z849" s="22"/>
      <c r="AA849" s="22"/>
      <c r="AB849" s="22"/>
    </row>
    <row r="850" spans="1:28" ht="14.25">
      <c r="A850" s="45"/>
      <c r="B850" s="46"/>
      <c r="C850" s="46"/>
      <c r="D850" s="46"/>
      <c r="E850" s="55"/>
      <c r="F850" s="22"/>
      <c r="G850" s="22"/>
      <c r="H850" s="22"/>
      <c r="I850" s="22"/>
      <c r="J850" s="37"/>
      <c r="K850" s="22"/>
      <c r="L850" s="22"/>
      <c r="M850" s="22"/>
      <c r="N850" s="22"/>
      <c r="O850" s="22"/>
      <c r="P850" s="22"/>
      <c r="Q850" s="22"/>
      <c r="R850" s="22"/>
      <c r="S850" s="22"/>
      <c r="T850" s="22"/>
      <c r="U850" s="22"/>
      <c r="V850" s="22"/>
      <c r="W850" s="22"/>
      <c r="X850" s="22"/>
      <c r="Y850" s="22"/>
      <c r="Z850" s="22"/>
      <c r="AA850" s="22"/>
      <c r="AB850" s="22"/>
    </row>
    <row r="851" spans="1:28" ht="14.25">
      <c r="A851" s="45"/>
      <c r="B851" s="46"/>
      <c r="C851" s="46"/>
      <c r="D851" s="46"/>
      <c r="E851" s="55"/>
      <c r="F851" s="22"/>
      <c r="G851" s="22"/>
      <c r="H851" s="22"/>
      <c r="I851" s="22"/>
      <c r="J851" s="37"/>
      <c r="K851" s="22"/>
      <c r="L851" s="22"/>
      <c r="M851" s="22"/>
      <c r="N851" s="22"/>
      <c r="O851" s="22"/>
      <c r="P851" s="22"/>
      <c r="Q851" s="22"/>
      <c r="R851" s="22"/>
      <c r="S851" s="22"/>
      <c r="T851" s="22"/>
      <c r="U851" s="22"/>
      <c r="V851" s="22"/>
      <c r="W851" s="22"/>
      <c r="X851" s="22"/>
      <c r="Y851" s="22"/>
      <c r="Z851" s="22"/>
      <c r="AA851" s="22"/>
      <c r="AB851" s="22"/>
    </row>
    <row r="852" spans="1:28" ht="14.25">
      <c r="A852" s="45"/>
      <c r="B852" s="46"/>
      <c r="C852" s="46"/>
      <c r="D852" s="46"/>
      <c r="E852" s="55"/>
      <c r="F852" s="22"/>
      <c r="G852" s="22"/>
      <c r="H852" s="22"/>
      <c r="I852" s="22"/>
      <c r="J852" s="37"/>
      <c r="K852" s="22"/>
      <c r="L852" s="22"/>
      <c r="M852" s="22"/>
      <c r="N852" s="22"/>
      <c r="O852" s="22"/>
      <c r="P852" s="22"/>
      <c r="Q852" s="22"/>
      <c r="R852" s="22"/>
      <c r="S852" s="22"/>
      <c r="T852" s="22"/>
      <c r="U852" s="22"/>
      <c r="V852" s="22"/>
      <c r="W852" s="22"/>
      <c r="X852" s="22"/>
      <c r="Y852" s="22"/>
      <c r="Z852" s="22"/>
      <c r="AA852" s="22"/>
      <c r="AB852" s="22"/>
    </row>
    <row r="853" spans="1:28" ht="14.25">
      <c r="A853" s="45"/>
      <c r="B853" s="46"/>
      <c r="C853" s="46"/>
      <c r="D853" s="46"/>
      <c r="E853" s="55"/>
      <c r="F853" s="22"/>
      <c r="G853" s="22"/>
      <c r="H853" s="22"/>
      <c r="I853" s="22"/>
      <c r="J853" s="37"/>
      <c r="K853" s="22"/>
      <c r="L853" s="22"/>
      <c r="M853" s="22"/>
      <c r="N853" s="22"/>
      <c r="O853" s="22"/>
      <c r="P853" s="22"/>
      <c r="Q853" s="22"/>
      <c r="R853" s="22"/>
      <c r="S853" s="22"/>
      <c r="T853" s="22"/>
      <c r="U853" s="22"/>
      <c r="V853" s="22"/>
      <c r="W853" s="22"/>
      <c r="X853" s="22"/>
      <c r="Y853" s="22"/>
      <c r="Z853" s="22"/>
      <c r="AA853" s="22"/>
      <c r="AB853" s="22"/>
    </row>
    <row r="854" spans="1:28" ht="14.25">
      <c r="A854" s="45"/>
      <c r="B854" s="46"/>
      <c r="C854" s="46"/>
      <c r="D854" s="46"/>
      <c r="E854" s="55"/>
      <c r="F854" s="22"/>
      <c r="G854" s="22"/>
      <c r="H854" s="22"/>
      <c r="I854" s="22"/>
      <c r="J854" s="37"/>
      <c r="K854" s="22"/>
      <c r="L854" s="22"/>
      <c r="M854" s="22"/>
      <c r="N854" s="22"/>
      <c r="O854" s="22"/>
      <c r="P854" s="22"/>
      <c r="Q854" s="22"/>
      <c r="R854" s="22"/>
      <c r="S854" s="22"/>
      <c r="T854" s="22"/>
      <c r="U854" s="22"/>
      <c r="V854" s="22"/>
      <c r="W854" s="22"/>
      <c r="X854" s="22"/>
      <c r="Y854" s="22"/>
      <c r="Z854" s="22"/>
      <c r="AA854" s="22"/>
      <c r="AB854" s="22"/>
    </row>
    <row r="855" spans="1:28" ht="14.25">
      <c r="A855" s="45"/>
      <c r="B855" s="46"/>
      <c r="C855" s="46"/>
      <c r="D855" s="46"/>
      <c r="E855" s="55"/>
      <c r="F855" s="22"/>
      <c r="G855" s="22"/>
      <c r="H855" s="22"/>
      <c r="I855" s="22"/>
      <c r="J855" s="37"/>
      <c r="K855" s="22"/>
      <c r="L855" s="22"/>
      <c r="M855" s="22"/>
      <c r="N855" s="22"/>
      <c r="O855" s="22"/>
      <c r="P855" s="22"/>
      <c r="Q855" s="22"/>
      <c r="R855" s="22"/>
      <c r="S855" s="22"/>
      <c r="T855" s="22"/>
      <c r="U855" s="22"/>
      <c r="V855" s="22"/>
      <c r="W855" s="22"/>
      <c r="X855" s="22"/>
      <c r="Y855" s="22"/>
      <c r="Z855" s="22"/>
      <c r="AA855" s="22"/>
      <c r="AB855" s="22"/>
    </row>
    <row r="856" spans="1:28" ht="14.25">
      <c r="A856" s="45"/>
      <c r="B856" s="46"/>
      <c r="C856" s="46"/>
      <c r="D856" s="46"/>
      <c r="E856" s="55"/>
      <c r="F856" s="22"/>
      <c r="G856" s="22"/>
      <c r="H856" s="22"/>
      <c r="I856" s="22"/>
      <c r="J856" s="37"/>
      <c r="K856" s="22"/>
      <c r="L856" s="22"/>
      <c r="M856" s="22"/>
      <c r="N856" s="22"/>
      <c r="O856" s="22"/>
      <c r="P856" s="22"/>
      <c r="Q856" s="22"/>
      <c r="R856" s="22"/>
      <c r="S856" s="22"/>
      <c r="T856" s="22"/>
      <c r="U856" s="22"/>
      <c r="V856" s="22"/>
      <c r="W856" s="22"/>
      <c r="X856" s="22"/>
      <c r="Y856" s="22"/>
      <c r="Z856" s="22"/>
      <c r="AA856" s="22"/>
      <c r="AB856" s="22"/>
    </row>
    <row r="857" spans="1:28" ht="14.25">
      <c r="A857" s="45"/>
      <c r="B857" s="46"/>
      <c r="C857" s="46"/>
      <c r="D857" s="46"/>
      <c r="E857" s="55"/>
      <c r="F857" s="22"/>
      <c r="G857" s="22"/>
      <c r="H857" s="22"/>
      <c r="I857" s="22"/>
      <c r="J857" s="37"/>
      <c r="K857" s="22"/>
      <c r="L857" s="22"/>
      <c r="M857" s="22"/>
      <c r="N857" s="22"/>
      <c r="O857" s="22"/>
      <c r="P857" s="22"/>
      <c r="Q857" s="22"/>
      <c r="R857" s="22"/>
      <c r="S857" s="22"/>
      <c r="T857" s="22"/>
      <c r="U857" s="22"/>
      <c r="V857" s="22"/>
      <c r="W857" s="22"/>
      <c r="X857" s="22"/>
      <c r="Y857" s="22"/>
      <c r="Z857" s="22"/>
      <c r="AA857" s="22"/>
      <c r="AB857" s="22"/>
    </row>
    <row r="858" spans="1:28" ht="14.25">
      <c r="A858" s="45"/>
      <c r="B858" s="46"/>
      <c r="C858" s="46"/>
      <c r="D858" s="46"/>
      <c r="E858" s="55"/>
      <c r="F858" s="22"/>
      <c r="G858" s="22"/>
      <c r="H858" s="22"/>
      <c r="I858" s="22"/>
      <c r="J858" s="37"/>
      <c r="K858" s="22"/>
      <c r="L858" s="22"/>
      <c r="M858" s="22"/>
      <c r="N858" s="22"/>
      <c r="O858" s="22"/>
      <c r="P858" s="22"/>
      <c r="Q858" s="22"/>
      <c r="R858" s="22"/>
      <c r="S858" s="22"/>
      <c r="T858" s="22"/>
      <c r="U858" s="22"/>
      <c r="V858" s="22"/>
      <c r="W858" s="22"/>
      <c r="X858" s="22"/>
      <c r="Y858" s="22"/>
      <c r="Z858" s="22"/>
      <c r="AA858" s="22"/>
      <c r="AB858" s="22"/>
    </row>
    <row r="859" spans="1:28" ht="14.25">
      <c r="A859" s="45"/>
      <c r="B859" s="46"/>
      <c r="C859" s="46"/>
      <c r="D859" s="46"/>
      <c r="E859" s="55"/>
      <c r="F859" s="22"/>
      <c r="G859" s="22"/>
      <c r="H859" s="22"/>
      <c r="I859" s="22"/>
      <c r="J859" s="37"/>
      <c r="K859" s="22"/>
      <c r="L859" s="22"/>
      <c r="M859" s="22"/>
      <c r="N859" s="22"/>
      <c r="O859" s="22"/>
      <c r="P859" s="22"/>
      <c r="Q859" s="22"/>
      <c r="R859" s="22"/>
      <c r="S859" s="22"/>
      <c r="T859" s="22"/>
      <c r="U859" s="22"/>
      <c r="V859" s="22"/>
      <c r="W859" s="22"/>
      <c r="X859" s="22"/>
      <c r="Y859" s="22"/>
      <c r="Z859" s="22"/>
      <c r="AA859" s="22"/>
      <c r="AB859" s="22"/>
    </row>
    <row r="860" spans="1:28" ht="14.25">
      <c r="A860" s="45"/>
      <c r="B860" s="46"/>
      <c r="C860" s="46"/>
      <c r="D860" s="46"/>
      <c r="E860" s="55"/>
      <c r="F860" s="22"/>
      <c r="G860" s="22"/>
      <c r="H860" s="22"/>
      <c r="I860" s="22"/>
      <c r="J860" s="37"/>
      <c r="K860" s="22"/>
      <c r="L860" s="22"/>
      <c r="M860" s="22"/>
      <c r="N860" s="22"/>
      <c r="O860" s="22"/>
      <c r="P860" s="22"/>
      <c r="Q860" s="22"/>
      <c r="R860" s="22"/>
      <c r="S860" s="22"/>
      <c r="T860" s="22"/>
      <c r="U860" s="22"/>
      <c r="V860" s="22"/>
      <c r="W860" s="22"/>
      <c r="X860" s="22"/>
      <c r="Y860" s="22"/>
      <c r="Z860" s="22"/>
      <c r="AA860" s="22"/>
      <c r="AB860" s="22"/>
    </row>
    <row r="861" spans="1:28" ht="14.25">
      <c r="A861" s="45"/>
      <c r="B861" s="46"/>
      <c r="C861" s="46"/>
      <c r="D861" s="46"/>
      <c r="E861" s="55"/>
      <c r="F861" s="22"/>
      <c r="G861" s="22"/>
      <c r="H861" s="22"/>
      <c r="I861" s="22"/>
      <c r="J861" s="37"/>
      <c r="K861" s="22"/>
      <c r="L861" s="22"/>
      <c r="M861" s="22"/>
      <c r="N861" s="22"/>
      <c r="O861" s="22"/>
      <c r="P861" s="22"/>
      <c r="Q861" s="22"/>
      <c r="R861" s="22"/>
      <c r="S861" s="22"/>
      <c r="T861" s="22"/>
      <c r="U861" s="22"/>
      <c r="V861" s="22"/>
      <c r="W861" s="22"/>
      <c r="X861" s="22"/>
      <c r="Y861" s="22"/>
      <c r="Z861" s="22"/>
      <c r="AA861" s="22"/>
      <c r="AB861" s="22"/>
    </row>
    <row r="862" spans="1:28" ht="14.25">
      <c r="A862" s="45"/>
      <c r="B862" s="46"/>
      <c r="C862" s="46"/>
      <c r="D862" s="46"/>
      <c r="E862" s="55"/>
      <c r="F862" s="22"/>
      <c r="G862" s="22"/>
      <c r="H862" s="22"/>
      <c r="I862" s="22"/>
      <c r="J862" s="37"/>
      <c r="K862" s="22"/>
      <c r="L862" s="22"/>
      <c r="M862" s="22"/>
      <c r="N862" s="22"/>
      <c r="O862" s="22"/>
      <c r="P862" s="22"/>
      <c r="Q862" s="22"/>
      <c r="R862" s="22"/>
      <c r="S862" s="22"/>
      <c r="T862" s="22"/>
      <c r="U862" s="22"/>
      <c r="V862" s="22"/>
      <c r="W862" s="22"/>
      <c r="X862" s="22"/>
      <c r="Y862" s="22"/>
      <c r="Z862" s="22"/>
      <c r="AA862" s="22"/>
      <c r="AB862" s="22"/>
    </row>
    <row r="863" spans="1:28" ht="14.25">
      <c r="A863" s="45"/>
      <c r="B863" s="46"/>
      <c r="C863" s="46"/>
      <c r="D863" s="46"/>
      <c r="E863" s="55"/>
      <c r="F863" s="22"/>
      <c r="G863" s="22"/>
      <c r="H863" s="22"/>
      <c r="I863" s="22"/>
      <c r="J863" s="37"/>
      <c r="K863" s="22"/>
      <c r="L863" s="22"/>
      <c r="M863" s="22"/>
      <c r="N863" s="22"/>
      <c r="O863" s="22"/>
      <c r="P863" s="22"/>
      <c r="Q863" s="22"/>
      <c r="R863" s="22"/>
      <c r="S863" s="22"/>
      <c r="T863" s="22"/>
      <c r="U863" s="22"/>
      <c r="V863" s="22"/>
      <c r="W863" s="22"/>
      <c r="X863" s="22"/>
      <c r="Y863" s="22"/>
      <c r="Z863" s="22"/>
      <c r="AA863" s="22"/>
      <c r="AB863" s="22"/>
    </row>
    <row r="864" spans="1:28" ht="14.25">
      <c r="A864" s="45"/>
      <c r="B864" s="46"/>
      <c r="C864" s="46"/>
      <c r="D864" s="46"/>
      <c r="E864" s="55"/>
      <c r="F864" s="22"/>
      <c r="G864" s="22"/>
      <c r="H864" s="22"/>
      <c r="I864" s="22"/>
      <c r="J864" s="37"/>
      <c r="K864" s="22"/>
      <c r="L864" s="22"/>
      <c r="M864" s="22"/>
      <c r="N864" s="22"/>
      <c r="O864" s="22"/>
      <c r="P864" s="22"/>
      <c r="Q864" s="22"/>
      <c r="R864" s="22"/>
      <c r="S864" s="22"/>
      <c r="T864" s="22"/>
      <c r="U864" s="22"/>
      <c r="V864" s="22"/>
      <c r="W864" s="22"/>
      <c r="X864" s="22"/>
      <c r="Y864" s="22"/>
      <c r="Z864" s="22"/>
      <c r="AA864" s="22"/>
      <c r="AB864" s="22"/>
    </row>
    <row r="865" spans="1:28" ht="14.25">
      <c r="A865" s="45"/>
      <c r="B865" s="46"/>
      <c r="C865" s="46"/>
      <c r="D865" s="46"/>
      <c r="E865" s="55"/>
      <c r="F865" s="22"/>
      <c r="G865" s="22"/>
      <c r="H865" s="22"/>
      <c r="I865" s="22"/>
      <c r="J865" s="37"/>
      <c r="K865" s="22"/>
      <c r="L865" s="22"/>
      <c r="M865" s="22"/>
      <c r="N865" s="22"/>
      <c r="O865" s="22"/>
      <c r="P865" s="22"/>
      <c r="Q865" s="22"/>
      <c r="R865" s="22"/>
      <c r="S865" s="22"/>
      <c r="T865" s="22"/>
      <c r="U865" s="22"/>
      <c r="V865" s="22"/>
      <c r="W865" s="22"/>
      <c r="X865" s="22"/>
      <c r="Y865" s="22"/>
      <c r="Z865" s="22"/>
      <c r="AA865" s="22"/>
      <c r="AB865" s="22"/>
    </row>
    <row r="866" spans="1:28" ht="14.25">
      <c r="A866" s="45"/>
      <c r="B866" s="46"/>
      <c r="C866" s="46"/>
      <c r="D866" s="46"/>
      <c r="E866" s="55"/>
      <c r="F866" s="22"/>
      <c r="G866" s="22"/>
      <c r="H866" s="22"/>
      <c r="I866" s="22"/>
      <c r="J866" s="37"/>
      <c r="K866" s="22"/>
      <c r="L866" s="22"/>
      <c r="M866" s="22"/>
      <c r="N866" s="22"/>
      <c r="O866" s="22"/>
      <c r="P866" s="22"/>
      <c r="Q866" s="22"/>
      <c r="R866" s="22"/>
      <c r="S866" s="22"/>
      <c r="T866" s="22"/>
      <c r="U866" s="22"/>
      <c r="V866" s="22"/>
      <c r="W866" s="22"/>
      <c r="X866" s="22"/>
      <c r="Y866" s="22"/>
      <c r="Z866" s="22"/>
      <c r="AA866" s="22"/>
      <c r="AB866" s="22"/>
    </row>
    <row r="867" spans="1:28" ht="14.25">
      <c r="A867" s="45"/>
      <c r="B867" s="46"/>
      <c r="C867" s="46"/>
      <c r="D867" s="46"/>
      <c r="E867" s="55"/>
      <c r="F867" s="22"/>
      <c r="G867" s="22"/>
      <c r="H867" s="22"/>
      <c r="I867" s="22"/>
      <c r="J867" s="37"/>
      <c r="K867" s="22"/>
      <c r="L867" s="22"/>
      <c r="M867" s="22"/>
      <c r="N867" s="22"/>
      <c r="O867" s="22"/>
      <c r="P867" s="22"/>
      <c r="Q867" s="22"/>
      <c r="R867" s="22"/>
      <c r="S867" s="22"/>
      <c r="T867" s="22"/>
      <c r="U867" s="22"/>
      <c r="V867" s="22"/>
      <c r="W867" s="22"/>
      <c r="X867" s="22"/>
      <c r="Y867" s="22"/>
      <c r="Z867" s="22"/>
      <c r="AA867" s="22"/>
      <c r="AB867" s="22"/>
    </row>
    <row r="868" spans="1:28" ht="14.25">
      <c r="A868" s="45"/>
      <c r="B868" s="46"/>
      <c r="C868" s="46"/>
      <c r="D868" s="46"/>
      <c r="E868" s="55"/>
      <c r="F868" s="22"/>
      <c r="G868" s="22"/>
      <c r="H868" s="22"/>
      <c r="I868" s="22"/>
      <c r="J868" s="37"/>
      <c r="K868" s="22"/>
      <c r="L868" s="22"/>
      <c r="M868" s="22"/>
      <c r="N868" s="22"/>
      <c r="O868" s="22"/>
      <c r="P868" s="22"/>
      <c r="Q868" s="22"/>
      <c r="R868" s="22"/>
      <c r="S868" s="22"/>
      <c r="T868" s="22"/>
      <c r="U868" s="22"/>
      <c r="V868" s="22"/>
      <c r="W868" s="22"/>
      <c r="X868" s="22"/>
      <c r="Y868" s="22"/>
      <c r="Z868" s="22"/>
      <c r="AA868" s="22"/>
      <c r="AB868" s="22"/>
    </row>
    <row r="869" spans="1:28" ht="14.25">
      <c r="A869" s="45"/>
      <c r="B869" s="46"/>
      <c r="C869" s="46"/>
      <c r="D869" s="46"/>
      <c r="E869" s="55"/>
      <c r="F869" s="22"/>
      <c r="G869" s="22"/>
      <c r="H869" s="22"/>
      <c r="I869" s="22"/>
      <c r="J869" s="37"/>
      <c r="K869" s="22"/>
      <c r="L869" s="22"/>
      <c r="M869" s="22"/>
      <c r="N869" s="22"/>
      <c r="O869" s="22"/>
      <c r="P869" s="22"/>
      <c r="Q869" s="22"/>
      <c r="R869" s="22"/>
      <c r="S869" s="22"/>
      <c r="T869" s="22"/>
      <c r="U869" s="22"/>
      <c r="V869" s="22"/>
      <c r="W869" s="22"/>
      <c r="X869" s="22"/>
      <c r="Y869" s="22"/>
      <c r="Z869" s="22"/>
      <c r="AA869" s="22"/>
      <c r="AB869" s="22"/>
    </row>
    <row r="870" spans="1:28" ht="14.25">
      <c r="A870" s="45"/>
      <c r="B870" s="46"/>
      <c r="C870" s="46"/>
      <c r="D870" s="46"/>
      <c r="E870" s="55"/>
      <c r="F870" s="22"/>
      <c r="G870" s="22"/>
      <c r="H870" s="22"/>
      <c r="I870" s="22"/>
      <c r="J870" s="37"/>
      <c r="K870" s="22"/>
      <c r="L870" s="22"/>
      <c r="M870" s="22"/>
      <c r="N870" s="22"/>
      <c r="O870" s="22"/>
      <c r="P870" s="22"/>
      <c r="Q870" s="22"/>
      <c r="R870" s="22"/>
      <c r="S870" s="22"/>
      <c r="T870" s="22"/>
      <c r="U870" s="22"/>
      <c r="V870" s="22"/>
      <c r="W870" s="22"/>
      <c r="X870" s="22"/>
      <c r="Y870" s="22"/>
      <c r="Z870" s="22"/>
      <c r="AA870" s="22"/>
      <c r="AB870" s="22"/>
    </row>
    <row r="871" spans="1:28" ht="14.25">
      <c r="A871" s="45"/>
      <c r="B871" s="46"/>
      <c r="C871" s="46"/>
      <c r="D871" s="46"/>
      <c r="E871" s="55"/>
      <c r="F871" s="22"/>
      <c r="G871" s="22"/>
      <c r="H871" s="22"/>
      <c r="I871" s="22"/>
      <c r="J871" s="37"/>
      <c r="K871" s="22"/>
      <c r="L871" s="22"/>
      <c r="M871" s="22"/>
      <c r="N871" s="22"/>
      <c r="O871" s="22"/>
      <c r="P871" s="22"/>
      <c r="Q871" s="22"/>
      <c r="R871" s="22"/>
      <c r="S871" s="22"/>
      <c r="T871" s="22"/>
      <c r="U871" s="22"/>
      <c r="V871" s="22"/>
      <c r="W871" s="22"/>
      <c r="X871" s="22"/>
      <c r="Y871" s="22"/>
      <c r="Z871" s="22"/>
      <c r="AA871" s="22"/>
      <c r="AB871" s="22"/>
    </row>
    <row r="872" spans="1:28" ht="14.25">
      <c r="A872" s="45"/>
      <c r="B872" s="46"/>
      <c r="C872" s="46"/>
      <c r="D872" s="46"/>
      <c r="E872" s="55"/>
      <c r="F872" s="22"/>
      <c r="G872" s="22"/>
      <c r="H872" s="22"/>
      <c r="I872" s="22"/>
      <c r="J872" s="37"/>
      <c r="K872" s="22"/>
      <c r="L872" s="22"/>
      <c r="M872" s="22"/>
      <c r="N872" s="22"/>
      <c r="O872" s="22"/>
      <c r="P872" s="22"/>
      <c r="Q872" s="22"/>
      <c r="R872" s="22"/>
      <c r="S872" s="22"/>
      <c r="T872" s="22"/>
      <c r="U872" s="22"/>
      <c r="V872" s="22"/>
      <c r="W872" s="22"/>
      <c r="X872" s="22"/>
      <c r="Y872" s="22"/>
      <c r="Z872" s="22"/>
      <c r="AA872" s="22"/>
      <c r="AB872" s="22"/>
    </row>
    <row r="873" spans="1:28" ht="14.25">
      <c r="A873" s="45"/>
      <c r="B873" s="46"/>
      <c r="C873" s="46"/>
      <c r="D873" s="46"/>
      <c r="E873" s="55"/>
      <c r="F873" s="22"/>
      <c r="G873" s="22"/>
      <c r="H873" s="22"/>
      <c r="I873" s="22"/>
      <c r="J873" s="37"/>
      <c r="K873" s="22"/>
      <c r="L873" s="22"/>
      <c r="M873" s="22"/>
      <c r="N873" s="22"/>
      <c r="O873" s="22"/>
      <c r="P873" s="22"/>
      <c r="Q873" s="22"/>
      <c r="R873" s="22"/>
      <c r="S873" s="22"/>
      <c r="T873" s="22"/>
      <c r="U873" s="22"/>
      <c r="V873" s="22"/>
      <c r="W873" s="22"/>
      <c r="X873" s="22"/>
      <c r="Y873" s="22"/>
      <c r="Z873" s="22"/>
      <c r="AA873" s="22"/>
      <c r="AB873" s="22"/>
    </row>
    <row r="874" spans="1:28" ht="14.25">
      <c r="A874" s="45"/>
      <c r="B874" s="46"/>
      <c r="C874" s="46"/>
      <c r="D874" s="46"/>
      <c r="E874" s="55"/>
      <c r="F874" s="22"/>
      <c r="G874" s="22"/>
      <c r="H874" s="22"/>
      <c r="I874" s="22"/>
      <c r="J874" s="37"/>
      <c r="K874" s="22"/>
      <c r="L874" s="22"/>
      <c r="M874" s="22"/>
      <c r="N874" s="22"/>
      <c r="O874" s="22"/>
      <c r="P874" s="22"/>
      <c r="Q874" s="22"/>
      <c r="R874" s="22"/>
      <c r="S874" s="22"/>
      <c r="T874" s="22"/>
      <c r="U874" s="22"/>
      <c r="V874" s="22"/>
      <c r="W874" s="22"/>
      <c r="X874" s="22"/>
      <c r="Y874" s="22"/>
      <c r="Z874" s="22"/>
      <c r="AA874" s="22"/>
      <c r="AB874" s="22"/>
    </row>
    <row r="875" spans="1:28" ht="14.25">
      <c r="A875" s="45"/>
      <c r="B875" s="46"/>
      <c r="C875" s="46"/>
      <c r="D875" s="46"/>
      <c r="E875" s="55"/>
      <c r="F875" s="22"/>
      <c r="G875" s="22"/>
      <c r="H875" s="22"/>
      <c r="I875" s="22"/>
      <c r="J875" s="37"/>
      <c r="K875" s="22"/>
      <c r="L875" s="22"/>
      <c r="M875" s="22"/>
      <c r="N875" s="22"/>
      <c r="O875" s="22"/>
      <c r="P875" s="22"/>
      <c r="Q875" s="22"/>
      <c r="R875" s="22"/>
      <c r="S875" s="22"/>
      <c r="T875" s="22"/>
      <c r="U875" s="22"/>
      <c r="V875" s="22"/>
      <c r="W875" s="22"/>
      <c r="X875" s="22"/>
      <c r="Y875" s="22"/>
      <c r="Z875" s="22"/>
      <c r="AA875" s="22"/>
      <c r="AB875" s="22"/>
    </row>
    <row r="876" spans="1:28" ht="14.25">
      <c r="A876" s="45"/>
      <c r="B876" s="46"/>
      <c r="C876" s="46"/>
      <c r="D876" s="46"/>
      <c r="E876" s="55"/>
      <c r="F876" s="22"/>
      <c r="G876" s="22"/>
      <c r="H876" s="22"/>
      <c r="I876" s="22"/>
      <c r="J876" s="37"/>
      <c r="K876" s="22"/>
      <c r="L876" s="22"/>
      <c r="M876" s="22"/>
      <c r="N876" s="22"/>
      <c r="O876" s="22"/>
      <c r="P876" s="22"/>
      <c r="Q876" s="22"/>
      <c r="R876" s="22"/>
      <c r="S876" s="22"/>
      <c r="T876" s="22"/>
      <c r="U876" s="22"/>
      <c r="V876" s="22"/>
      <c r="W876" s="22"/>
      <c r="X876" s="22"/>
      <c r="Y876" s="22"/>
      <c r="Z876" s="22"/>
      <c r="AA876" s="22"/>
      <c r="AB876" s="22"/>
    </row>
    <row r="877" spans="1:28" ht="14.25">
      <c r="A877" s="45"/>
      <c r="B877" s="46"/>
      <c r="C877" s="46"/>
      <c r="D877" s="46"/>
      <c r="E877" s="55"/>
      <c r="F877" s="22"/>
      <c r="G877" s="22"/>
      <c r="H877" s="22"/>
      <c r="I877" s="22"/>
      <c r="J877" s="37"/>
      <c r="K877" s="22"/>
      <c r="L877" s="22"/>
      <c r="M877" s="22"/>
      <c r="N877" s="22"/>
      <c r="O877" s="22"/>
      <c r="P877" s="22"/>
      <c r="Q877" s="22"/>
      <c r="R877" s="22"/>
      <c r="S877" s="22"/>
      <c r="T877" s="22"/>
      <c r="U877" s="22"/>
      <c r="V877" s="22"/>
      <c r="W877" s="22"/>
      <c r="X877" s="22"/>
      <c r="Y877" s="22"/>
      <c r="Z877" s="22"/>
      <c r="AA877" s="22"/>
      <c r="AB877" s="22"/>
    </row>
    <row r="878" spans="1:28" ht="14.25">
      <c r="A878" s="45"/>
      <c r="B878" s="46"/>
      <c r="C878" s="46"/>
      <c r="D878" s="46"/>
      <c r="E878" s="55"/>
      <c r="F878" s="22"/>
      <c r="G878" s="22"/>
      <c r="H878" s="22"/>
      <c r="I878" s="22"/>
      <c r="J878" s="37"/>
      <c r="K878" s="22"/>
      <c r="L878" s="22"/>
      <c r="M878" s="22"/>
      <c r="N878" s="22"/>
      <c r="O878" s="22"/>
      <c r="P878" s="22"/>
      <c r="Q878" s="22"/>
      <c r="R878" s="22"/>
      <c r="S878" s="22"/>
      <c r="T878" s="22"/>
      <c r="U878" s="22"/>
      <c r="V878" s="22"/>
      <c r="W878" s="22"/>
      <c r="X878" s="22"/>
      <c r="Y878" s="22"/>
      <c r="Z878" s="22"/>
      <c r="AA878" s="22"/>
      <c r="AB878" s="22"/>
    </row>
    <row r="879" spans="1:28" ht="14.25">
      <c r="A879" s="45"/>
      <c r="B879" s="46"/>
      <c r="C879" s="46"/>
      <c r="D879" s="46"/>
      <c r="E879" s="55"/>
      <c r="F879" s="22"/>
      <c r="G879" s="22"/>
      <c r="H879" s="22"/>
      <c r="I879" s="22"/>
      <c r="J879" s="37"/>
      <c r="K879" s="22"/>
      <c r="L879" s="22"/>
      <c r="M879" s="22"/>
      <c r="N879" s="22"/>
      <c r="O879" s="22"/>
      <c r="P879" s="22"/>
      <c r="Q879" s="22"/>
      <c r="R879" s="22"/>
      <c r="S879" s="22"/>
      <c r="T879" s="22"/>
      <c r="U879" s="22"/>
      <c r="V879" s="22"/>
      <c r="W879" s="22"/>
      <c r="X879" s="22"/>
      <c r="Y879" s="22"/>
      <c r="Z879" s="22"/>
      <c r="AA879" s="22"/>
      <c r="AB879" s="22"/>
    </row>
    <row r="880" spans="1:28" ht="14.25">
      <c r="A880" s="45"/>
      <c r="B880" s="46"/>
      <c r="C880" s="46"/>
      <c r="D880" s="46"/>
      <c r="E880" s="55"/>
      <c r="F880" s="22"/>
      <c r="G880" s="22"/>
      <c r="H880" s="22"/>
      <c r="I880" s="22"/>
      <c r="J880" s="37"/>
      <c r="K880" s="22"/>
      <c r="L880" s="22"/>
      <c r="M880" s="22"/>
      <c r="N880" s="22"/>
      <c r="O880" s="22"/>
      <c r="P880" s="22"/>
      <c r="Q880" s="22"/>
      <c r="R880" s="22"/>
      <c r="S880" s="22"/>
      <c r="T880" s="22"/>
      <c r="U880" s="22"/>
      <c r="V880" s="22"/>
      <c r="W880" s="22"/>
      <c r="X880" s="22"/>
      <c r="Y880" s="22"/>
      <c r="Z880" s="22"/>
      <c r="AA880" s="22"/>
      <c r="AB880" s="22"/>
    </row>
    <row r="881" spans="1:28" ht="14.25">
      <c r="A881" s="45"/>
      <c r="B881" s="46"/>
      <c r="C881" s="46"/>
      <c r="D881" s="46"/>
      <c r="E881" s="55"/>
      <c r="F881" s="22"/>
      <c r="G881" s="22"/>
      <c r="H881" s="22"/>
      <c r="I881" s="22"/>
      <c r="J881" s="37"/>
      <c r="K881" s="22"/>
      <c r="L881" s="22"/>
      <c r="M881" s="22"/>
      <c r="N881" s="22"/>
      <c r="O881" s="22"/>
      <c r="P881" s="22"/>
      <c r="Q881" s="22"/>
      <c r="R881" s="22"/>
      <c r="S881" s="22"/>
      <c r="T881" s="22"/>
      <c r="U881" s="22"/>
      <c r="V881" s="22"/>
      <c r="W881" s="22"/>
      <c r="X881" s="22"/>
      <c r="Y881" s="22"/>
      <c r="Z881" s="22"/>
      <c r="AA881" s="22"/>
      <c r="AB881" s="22"/>
    </row>
    <row r="882" spans="1:28" ht="14.25">
      <c r="A882" s="45"/>
      <c r="B882" s="46"/>
      <c r="C882" s="46"/>
      <c r="D882" s="46"/>
      <c r="E882" s="55"/>
      <c r="F882" s="22"/>
      <c r="G882" s="22"/>
      <c r="H882" s="22"/>
      <c r="I882" s="22"/>
      <c r="J882" s="37"/>
      <c r="K882" s="22"/>
      <c r="L882" s="22"/>
      <c r="M882" s="22"/>
      <c r="N882" s="22"/>
      <c r="O882" s="22"/>
      <c r="P882" s="22"/>
      <c r="Q882" s="22"/>
      <c r="R882" s="22"/>
      <c r="S882" s="22"/>
      <c r="T882" s="22"/>
      <c r="U882" s="22"/>
      <c r="V882" s="22"/>
      <c r="W882" s="22"/>
      <c r="X882" s="22"/>
      <c r="Y882" s="22"/>
      <c r="Z882" s="22"/>
      <c r="AA882" s="22"/>
      <c r="AB882" s="22"/>
    </row>
    <row r="883" spans="1:28" ht="14.25">
      <c r="A883" s="45"/>
      <c r="B883" s="46"/>
      <c r="C883" s="46"/>
      <c r="D883" s="46"/>
      <c r="E883" s="55"/>
      <c r="F883" s="22"/>
      <c r="G883" s="22"/>
      <c r="H883" s="22"/>
      <c r="I883" s="22"/>
      <c r="J883" s="37"/>
      <c r="K883" s="22"/>
      <c r="L883" s="22"/>
      <c r="M883" s="22"/>
      <c r="N883" s="22"/>
      <c r="O883" s="22"/>
      <c r="P883" s="22"/>
      <c r="Q883" s="22"/>
      <c r="R883" s="22"/>
      <c r="S883" s="22"/>
      <c r="T883" s="22"/>
      <c r="U883" s="22"/>
      <c r="V883" s="22"/>
      <c r="W883" s="22"/>
      <c r="X883" s="22"/>
      <c r="Y883" s="22"/>
      <c r="Z883" s="22"/>
      <c r="AA883" s="22"/>
      <c r="AB883" s="22"/>
    </row>
    <row r="884" spans="1:28" ht="14.25">
      <c r="A884" s="45"/>
      <c r="B884" s="46"/>
      <c r="C884" s="46"/>
      <c r="D884" s="46"/>
      <c r="E884" s="55"/>
      <c r="F884" s="22"/>
      <c r="G884" s="22"/>
      <c r="H884" s="22"/>
      <c r="I884" s="22"/>
      <c r="J884" s="37"/>
      <c r="K884" s="22"/>
      <c r="L884" s="22"/>
      <c r="M884" s="22"/>
      <c r="N884" s="22"/>
      <c r="O884" s="22"/>
      <c r="P884" s="22"/>
      <c r="Q884" s="22"/>
      <c r="R884" s="22"/>
      <c r="S884" s="22"/>
      <c r="T884" s="22"/>
      <c r="U884" s="22"/>
      <c r="V884" s="22"/>
      <c r="W884" s="22"/>
      <c r="X884" s="22"/>
      <c r="Y884" s="22"/>
      <c r="Z884" s="22"/>
      <c r="AA884" s="22"/>
      <c r="AB884" s="22"/>
    </row>
    <row r="885" spans="1:28" ht="14.25">
      <c r="A885" s="45"/>
      <c r="B885" s="46"/>
      <c r="C885" s="46"/>
      <c r="D885" s="46"/>
      <c r="E885" s="55"/>
      <c r="F885" s="22"/>
      <c r="G885" s="22"/>
      <c r="H885" s="22"/>
      <c r="I885" s="22"/>
      <c r="J885" s="37"/>
      <c r="K885" s="22"/>
      <c r="L885" s="22"/>
      <c r="M885" s="22"/>
      <c r="N885" s="22"/>
      <c r="O885" s="22"/>
      <c r="P885" s="22"/>
      <c r="Q885" s="22"/>
      <c r="R885" s="22"/>
      <c r="S885" s="22"/>
      <c r="T885" s="22"/>
      <c r="U885" s="22"/>
      <c r="V885" s="22"/>
      <c r="W885" s="22"/>
      <c r="X885" s="22"/>
      <c r="Y885" s="22"/>
      <c r="Z885" s="22"/>
      <c r="AA885" s="22"/>
      <c r="AB885" s="22"/>
    </row>
    <row r="886" spans="1:28" ht="14.25">
      <c r="A886" s="45"/>
      <c r="B886" s="46"/>
      <c r="C886" s="46"/>
      <c r="D886" s="46"/>
      <c r="E886" s="55"/>
      <c r="F886" s="22"/>
      <c r="G886" s="22"/>
      <c r="H886" s="22"/>
      <c r="I886" s="22"/>
      <c r="J886" s="37"/>
      <c r="K886" s="22"/>
      <c r="L886" s="22"/>
      <c r="M886" s="22"/>
      <c r="N886" s="22"/>
      <c r="O886" s="22"/>
      <c r="P886" s="22"/>
      <c r="Q886" s="22"/>
      <c r="R886" s="22"/>
      <c r="S886" s="22"/>
      <c r="T886" s="22"/>
      <c r="U886" s="22"/>
      <c r="V886" s="22"/>
      <c r="W886" s="22"/>
      <c r="X886" s="22"/>
      <c r="Y886" s="22"/>
      <c r="Z886" s="22"/>
      <c r="AA886" s="22"/>
      <c r="AB886" s="22"/>
    </row>
    <row r="887" spans="1:28" ht="14.25">
      <c r="A887" s="45"/>
      <c r="B887" s="46"/>
      <c r="C887" s="46"/>
      <c r="D887" s="46"/>
      <c r="E887" s="55"/>
      <c r="F887" s="22"/>
      <c r="G887" s="22"/>
      <c r="H887" s="22"/>
      <c r="I887" s="22"/>
      <c r="J887" s="37"/>
      <c r="K887" s="22"/>
      <c r="L887" s="22"/>
      <c r="M887" s="22"/>
      <c r="N887" s="22"/>
      <c r="O887" s="22"/>
      <c r="P887" s="22"/>
      <c r="Q887" s="22"/>
      <c r="R887" s="22"/>
      <c r="S887" s="22"/>
      <c r="T887" s="22"/>
      <c r="U887" s="22"/>
      <c r="V887" s="22"/>
      <c r="W887" s="22"/>
      <c r="X887" s="22"/>
      <c r="Y887" s="22"/>
      <c r="Z887" s="22"/>
      <c r="AA887" s="22"/>
      <c r="AB887" s="22"/>
    </row>
    <row r="888" spans="1:28" ht="14.25">
      <c r="A888" s="45"/>
      <c r="B888" s="46"/>
      <c r="C888" s="46"/>
      <c r="D888" s="46"/>
      <c r="E888" s="55"/>
      <c r="F888" s="22"/>
      <c r="G888" s="22"/>
      <c r="H888" s="22"/>
      <c r="I888" s="22"/>
      <c r="J888" s="37"/>
      <c r="K888" s="22"/>
      <c r="L888" s="22"/>
      <c r="M888" s="22"/>
      <c r="N888" s="22"/>
      <c r="O888" s="22"/>
      <c r="P888" s="22"/>
      <c r="Q888" s="22"/>
      <c r="R888" s="22"/>
      <c r="S888" s="22"/>
      <c r="T888" s="22"/>
      <c r="U888" s="22"/>
      <c r="V888" s="22"/>
      <c r="W888" s="22"/>
      <c r="X888" s="22"/>
      <c r="Y888" s="22"/>
      <c r="Z888" s="22"/>
      <c r="AA888" s="22"/>
      <c r="AB888" s="22"/>
    </row>
    <row r="889" spans="1:28" ht="14.25">
      <c r="A889" s="45"/>
      <c r="B889" s="46"/>
      <c r="C889" s="46"/>
      <c r="D889" s="46"/>
      <c r="E889" s="55"/>
      <c r="F889" s="22"/>
      <c r="G889" s="22"/>
      <c r="H889" s="22"/>
      <c r="I889" s="22"/>
      <c r="J889" s="37"/>
      <c r="K889" s="22"/>
      <c r="L889" s="22"/>
      <c r="M889" s="22"/>
      <c r="N889" s="22"/>
      <c r="O889" s="22"/>
      <c r="P889" s="22"/>
      <c r="Q889" s="22"/>
      <c r="R889" s="22"/>
      <c r="S889" s="22"/>
      <c r="T889" s="22"/>
      <c r="U889" s="22"/>
      <c r="V889" s="22"/>
      <c r="W889" s="22"/>
      <c r="X889" s="22"/>
      <c r="Y889" s="22"/>
      <c r="Z889" s="22"/>
      <c r="AA889" s="22"/>
      <c r="AB889" s="22"/>
    </row>
    <row r="890" spans="1:28" ht="14.25">
      <c r="A890" s="45"/>
      <c r="B890" s="46"/>
      <c r="C890" s="46"/>
      <c r="D890" s="46"/>
      <c r="E890" s="55"/>
      <c r="F890" s="22"/>
      <c r="G890" s="22"/>
      <c r="H890" s="22"/>
      <c r="I890" s="22"/>
      <c r="J890" s="37"/>
      <c r="K890" s="22"/>
      <c r="L890" s="22"/>
      <c r="M890" s="22"/>
      <c r="N890" s="22"/>
      <c r="O890" s="22"/>
      <c r="P890" s="22"/>
      <c r="Q890" s="22"/>
      <c r="R890" s="22"/>
      <c r="S890" s="22"/>
      <c r="T890" s="22"/>
      <c r="U890" s="22"/>
      <c r="V890" s="22"/>
      <c r="W890" s="22"/>
      <c r="X890" s="22"/>
      <c r="Y890" s="22"/>
      <c r="Z890" s="22"/>
      <c r="AA890" s="22"/>
      <c r="AB890" s="22"/>
    </row>
    <row r="891" spans="1:28" ht="14.25">
      <c r="A891" s="45"/>
      <c r="B891" s="46"/>
      <c r="C891" s="46"/>
      <c r="D891" s="46"/>
      <c r="E891" s="55"/>
      <c r="F891" s="22"/>
      <c r="G891" s="22"/>
      <c r="H891" s="22"/>
      <c r="I891" s="22"/>
      <c r="J891" s="37"/>
      <c r="K891" s="22"/>
      <c r="L891" s="22"/>
      <c r="M891" s="22"/>
      <c r="N891" s="22"/>
      <c r="O891" s="22"/>
      <c r="P891" s="22"/>
      <c r="Q891" s="22"/>
      <c r="R891" s="22"/>
      <c r="S891" s="22"/>
      <c r="T891" s="22"/>
      <c r="U891" s="22"/>
      <c r="V891" s="22"/>
      <c r="W891" s="22"/>
      <c r="X891" s="22"/>
      <c r="Y891" s="22"/>
      <c r="Z891" s="22"/>
      <c r="AA891" s="22"/>
      <c r="AB891" s="22"/>
    </row>
    <row r="892" spans="1:28" ht="14.25">
      <c r="A892" s="45"/>
      <c r="B892" s="46"/>
      <c r="C892" s="46"/>
      <c r="D892" s="46"/>
      <c r="E892" s="55"/>
      <c r="F892" s="22"/>
      <c r="G892" s="22"/>
      <c r="H892" s="22"/>
      <c r="I892" s="22"/>
      <c r="J892" s="37"/>
      <c r="K892" s="22"/>
      <c r="L892" s="22"/>
      <c r="M892" s="22"/>
      <c r="N892" s="22"/>
      <c r="O892" s="22"/>
      <c r="P892" s="22"/>
      <c r="Q892" s="22"/>
      <c r="R892" s="22"/>
      <c r="S892" s="22"/>
      <c r="T892" s="22"/>
      <c r="U892" s="22"/>
      <c r="V892" s="22"/>
      <c r="W892" s="22"/>
      <c r="X892" s="22"/>
      <c r="Y892" s="22"/>
      <c r="Z892" s="22"/>
      <c r="AA892" s="22"/>
      <c r="AB892" s="22"/>
    </row>
    <row r="893" spans="1:28" ht="14.25">
      <c r="A893" s="45"/>
      <c r="B893" s="46"/>
      <c r="C893" s="46"/>
      <c r="D893" s="46"/>
      <c r="E893" s="55"/>
      <c r="F893" s="22"/>
      <c r="G893" s="22"/>
      <c r="H893" s="22"/>
      <c r="I893" s="22"/>
      <c r="J893" s="37"/>
      <c r="K893" s="22"/>
      <c r="L893" s="22"/>
      <c r="M893" s="22"/>
      <c r="N893" s="22"/>
      <c r="O893" s="22"/>
      <c r="P893" s="22"/>
      <c r="Q893" s="22"/>
      <c r="R893" s="22"/>
      <c r="S893" s="22"/>
      <c r="T893" s="22"/>
      <c r="U893" s="22"/>
      <c r="V893" s="22"/>
      <c r="W893" s="22"/>
      <c r="X893" s="22"/>
      <c r="Y893" s="22"/>
      <c r="Z893" s="22"/>
      <c r="AA893" s="22"/>
      <c r="AB893" s="22"/>
    </row>
    <row r="894" spans="1:28" ht="14.25">
      <c r="A894" s="45"/>
      <c r="B894" s="46"/>
      <c r="C894" s="46"/>
      <c r="D894" s="46"/>
      <c r="E894" s="55"/>
      <c r="F894" s="22"/>
      <c r="G894" s="22"/>
      <c r="H894" s="22"/>
      <c r="I894" s="22"/>
      <c r="J894" s="37"/>
      <c r="K894" s="22"/>
      <c r="L894" s="22"/>
      <c r="M894" s="22"/>
      <c r="N894" s="22"/>
      <c r="O894" s="22"/>
      <c r="P894" s="22"/>
      <c r="Q894" s="22"/>
      <c r="R894" s="22"/>
      <c r="S894" s="22"/>
      <c r="T894" s="22"/>
      <c r="U894" s="22"/>
      <c r="V894" s="22"/>
      <c r="W894" s="22"/>
      <c r="X894" s="22"/>
      <c r="Y894" s="22"/>
      <c r="Z894" s="22"/>
      <c r="AA894" s="22"/>
      <c r="AB894" s="22"/>
    </row>
    <row r="895" spans="1:28" ht="14.25">
      <c r="A895" s="45"/>
      <c r="B895" s="46"/>
      <c r="C895" s="46"/>
      <c r="D895" s="46"/>
      <c r="E895" s="55"/>
      <c r="F895" s="22"/>
      <c r="G895" s="22"/>
      <c r="H895" s="22"/>
      <c r="I895" s="22"/>
      <c r="J895" s="37"/>
      <c r="K895" s="22"/>
      <c r="L895" s="22"/>
      <c r="M895" s="22"/>
      <c r="N895" s="22"/>
      <c r="O895" s="22"/>
      <c r="P895" s="22"/>
      <c r="Q895" s="22"/>
      <c r="R895" s="22"/>
      <c r="S895" s="22"/>
      <c r="T895" s="22"/>
      <c r="U895" s="22"/>
      <c r="V895" s="22"/>
      <c r="W895" s="22"/>
      <c r="X895" s="22"/>
      <c r="Y895" s="22"/>
      <c r="Z895" s="22"/>
      <c r="AA895" s="22"/>
      <c r="AB895" s="22"/>
    </row>
    <row r="896" spans="1:28" ht="14.25">
      <c r="A896" s="45"/>
      <c r="B896" s="46"/>
      <c r="C896" s="46"/>
      <c r="D896" s="46"/>
      <c r="E896" s="55"/>
      <c r="F896" s="22"/>
      <c r="G896" s="22"/>
      <c r="H896" s="22"/>
      <c r="I896" s="22"/>
      <c r="J896" s="37"/>
      <c r="K896" s="22"/>
      <c r="L896" s="22"/>
      <c r="M896" s="22"/>
      <c r="N896" s="22"/>
      <c r="O896" s="22"/>
      <c r="P896" s="22"/>
      <c r="Q896" s="22"/>
      <c r="R896" s="22"/>
      <c r="S896" s="22"/>
      <c r="T896" s="22"/>
      <c r="U896" s="22"/>
      <c r="V896" s="22"/>
      <c r="W896" s="22"/>
      <c r="X896" s="22"/>
      <c r="Y896" s="22"/>
      <c r="Z896" s="22"/>
      <c r="AA896" s="22"/>
      <c r="AB896" s="22"/>
    </row>
    <row r="897" spans="1:28" ht="14.25">
      <c r="A897" s="45"/>
      <c r="B897" s="46"/>
      <c r="C897" s="46"/>
      <c r="D897" s="46"/>
      <c r="E897" s="55"/>
      <c r="F897" s="22"/>
      <c r="G897" s="22"/>
      <c r="H897" s="22"/>
      <c r="I897" s="22"/>
      <c r="J897" s="37"/>
      <c r="K897" s="22"/>
      <c r="L897" s="22"/>
      <c r="M897" s="22"/>
      <c r="N897" s="22"/>
      <c r="O897" s="22"/>
      <c r="P897" s="22"/>
      <c r="Q897" s="22"/>
      <c r="R897" s="22"/>
      <c r="S897" s="22"/>
      <c r="T897" s="22"/>
      <c r="U897" s="22"/>
      <c r="V897" s="22"/>
      <c r="W897" s="22"/>
      <c r="X897" s="22"/>
      <c r="Y897" s="22"/>
      <c r="Z897" s="22"/>
      <c r="AA897" s="22"/>
      <c r="AB897" s="22"/>
    </row>
    <row r="898" spans="1:28" ht="14.25">
      <c r="A898" s="45"/>
      <c r="B898" s="46"/>
      <c r="C898" s="46"/>
      <c r="D898" s="46"/>
      <c r="E898" s="55"/>
      <c r="F898" s="22"/>
      <c r="G898" s="22"/>
      <c r="H898" s="22"/>
      <c r="I898" s="22"/>
      <c r="J898" s="37"/>
      <c r="K898" s="22"/>
      <c r="L898" s="22"/>
      <c r="M898" s="22"/>
      <c r="N898" s="22"/>
      <c r="O898" s="22"/>
      <c r="P898" s="22"/>
      <c r="Q898" s="22"/>
      <c r="R898" s="22"/>
      <c r="S898" s="22"/>
      <c r="T898" s="22"/>
      <c r="U898" s="22"/>
      <c r="V898" s="22"/>
      <c r="W898" s="22"/>
      <c r="X898" s="22"/>
      <c r="Y898" s="22"/>
      <c r="Z898" s="22"/>
      <c r="AA898" s="22"/>
      <c r="AB898" s="22"/>
    </row>
    <row r="899" spans="1:28" ht="14.25">
      <c r="A899" s="45"/>
      <c r="B899" s="46"/>
      <c r="C899" s="46"/>
      <c r="D899" s="46"/>
      <c r="E899" s="55"/>
      <c r="F899" s="22"/>
      <c r="G899" s="22"/>
      <c r="H899" s="22"/>
      <c r="I899" s="22"/>
      <c r="J899" s="37"/>
      <c r="K899" s="22"/>
      <c r="L899" s="22"/>
      <c r="M899" s="22"/>
      <c r="N899" s="22"/>
      <c r="O899" s="22"/>
      <c r="P899" s="22"/>
      <c r="Q899" s="22"/>
      <c r="R899" s="22"/>
      <c r="S899" s="22"/>
      <c r="T899" s="22"/>
      <c r="U899" s="22"/>
      <c r="V899" s="22"/>
      <c r="W899" s="22"/>
      <c r="X899" s="22"/>
      <c r="Y899" s="22"/>
      <c r="Z899" s="22"/>
      <c r="AA899" s="22"/>
      <c r="AB899" s="22"/>
    </row>
    <row r="900" spans="1:28" ht="14.25">
      <c r="A900" s="45"/>
      <c r="B900" s="46"/>
      <c r="C900" s="46"/>
      <c r="D900" s="46"/>
      <c r="E900" s="55"/>
      <c r="F900" s="22"/>
      <c r="G900" s="22"/>
      <c r="H900" s="22"/>
      <c r="I900" s="22"/>
      <c r="J900" s="37"/>
      <c r="K900" s="22"/>
      <c r="L900" s="22"/>
      <c r="M900" s="22"/>
      <c r="N900" s="22"/>
      <c r="O900" s="22"/>
      <c r="P900" s="22"/>
      <c r="Q900" s="22"/>
      <c r="R900" s="22"/>
      <c r="S900" s="22"/>
      <c r="T900" s="22"/>
      <c r="U900" s="22"/>
      <c r="V900" s="22"/>
      <c r="W900" s="22"/>
      <c r="X900" s="22"/>
      <c r="Y900" s="22"/>
      <c r="Z900" s="22"/>
      <c r="AA900" s="22"/>
      <c r="AB900" s="22"/>
    </row>
    <row r="901" spans="1:28" ht="14.25">
      <c r="A901" s="45"/>
      <c r="B901" s="46"/>
      <c r="C901" s="46"/>
      <c r="D901" s="46"/>
      <c r="E901" s="55"/>
      <c r="F901" s="22"/>
      <c r="G901" s="22"/>
      <c r="H901" s="22"/>
      <c r="I901" s="22"/>
      <c r="J901" s="37"/>
      <c r="K901" s="22"/>
      <c r="L901" s="22"/>
      <c r="M901" s="22"/>
      <c r="N901" s="22"/>
      <c r="O901" s="22"/>
      <c r="P901" s="22"/>
      <c r="Q901" s="22"/>
      <c r="R901" s="22"/>
      <c r="S901" s="22"/>
      <c r="T901" s="22"/>
      <c r="U901" s="22"/>
      <c r="V901" s="22"/>
      <c r="W901" s="22"/>
      <c r="X901" s="22"/>
      <c r="Y901" s="22"/>
      <c r="Z901" s="22"/>
      <c r="AA901" s="22"/>
      <c r="AB901" s="22"/>
    </row>
    <row r="902" spans="1:28" ht="14.25">
      <c r="A902" s="45"/>
      <c r="B902" s="46"/>
      <c r="C902" s="46"/>
      <c r="D902" s="46"/>
      <c r="E902" s="55"/>
      <c r="F902" s="22"/>
      <c r="G902" s="22"/>
      <c r="H902" s="22"/>
      <c r="I902" s="22"/>
      <c r="J902" s="37"/>
      <c r="K902" s="22"/>
      <c r="L902" s="22"/>
      <c r="M902" s="22"/>
      <c r="N902" s="22"/>
      <c r="O902" s="22"/>
      <c r="P902" s="22"/>
      <c r="Q902" s="22"/>
      <c r="R902" s="22"/>
      <c r="S902" s="22"/>
      <c r="T902" s="22"/>
      <c r="U902" s="22"/>
      <c r="V902" s="22"/>
      <c r="W902" s="22"/>
      <c r="X902" s="22"/>
      <c r="Y902" s="22"/>
      <c r="Z902" s="22"/>
      <c r="AA902" s="22"/>
      <c r="AB902" s="22"/>
    </row>
    <row r="903" spans="1:28" ht="14.25">
      <c r="A903" s="45"/>
      <c r="B903" s="46"/>
      <c r="C903" s="46"/>
      <c r="D903" s="46"/>
      <c r="E903" s="55"/>
      <c r="F903" s="22"/>
      <c r="G903" s="22"/>
      <c r="H903" s="22"/>
      <c r="I903" s="22"/>
      <c r="J903" s="37"/>
      <c r="K903" s="22"/>
      <c r="L903" s="22"/>
      <c r="M903" s="22"/>
      <c r="N903" s="22"/>
      <c r="O903" s="22"/>
      <c r="P903" s="22"/>
      <c r="Q903" s="22"/>
      <c r="R903" s="22"/>
      <c r="S903" s="22"/>
      <c r="T903" s="22"/>
      <c r="U903" s="22"/>
      <c r="V903" s="22"/>
      <c r="W903" s="22"/>
      <c r="X903" s="22"/>
      <c r="Y903" s="22"/>
      <c r="Z903" s="22"/>
      <c r="AA903" s="22"/>
      <c r="AB903" s="22"/>
    </row>
    <row r="904" spans="1:28" ht="14.25">
      <c r="A904" s="45"/>
      <c r="B904" s="46"/>
      <c r="C904" s="46"/>
      <c r="D904" s="46"/>
      <c r="E904" s="55"/>
      <c r="F904" s="22"/>
      <c r="G904" s="22"/>
      <c r="H904" s="22"/>
      <c r="I904" s="22"/>
      <c r="J904" s="37"/>
      <c r="K904" s="22"/>
      <c r="L904" s="22"/>
      <c r="M904" s="22"/>
      <c r="N904" s="22"/>
      <c r="O904" s="22"/>
      <c r="P904" s="22"/>
      <c r="Q904" s="22"/>
      <c r="R904" s="22"/>
      <c r="S904" s="22"/>
      <c r="T904" s="22"/>
      <c r="U904" s="22"/>
      <c r="V904" s="22"/>
      <c r="W904" s="22"/>
      <c r="X904" s="22"/>
      <c r="Y904" s="22"/>
      <c r="Z904" s="22"/>
      <c r="AA904" s="22"/>
      <c r="AB904" s="22"/>
    </row>
    <row r="905" spans="1:28" ht="14.25">
      <c r="A905" s="45"/>
      <c r="B905" s="46"/>
      <c r="C905" s="46"/>
      <c r="D905" s="46"/>
      <c r="E905" s="55"/>
      <c r="F905" s="22"/>
      <c r="G905" s="22"/>
      <c r="H905" s="22"/>
      <c r="I905" s="22"/>
      <c r="J905" s="37"/>
      <c r="K905" s="22"/>
      <c r="L905" s="22"/>
      <c r="M905" s="22"/>
      <c r="N905" s="22"/>
      <c r="O905" s="22"/>
      <c r="P905" s="22"/>
      <c r="Q905" s="22"/>
      <c r="R905" s="22"/>
      <c r="S905" s="22"/>
      <c r="T905" s="22"/>
      <c r="U905" s="22"/>
      <c r="V905" s="22"/>
      <c r="W905" s="22"/>
      <c r="X905" s="22"/>
      <c r="Y905" s="22"/>
      <c r="Z905" s="22"/>
      <c r="AA905" s="22"/>
      <c r="AB905" s="22"/>
    </row>
    <row r="906" spans="1:28" ht="14.25">
      <c r="A906" s="45"/>
      <c r="B906" s="46"/>
      <c r="C906" s="46"/>
      <c r="D906" s="46"/>
      <c r="E906" s="55"/>
      <c r="F906" s="22"/>
      <c r="G906" s="22"/>
      <c r="H906" s="22"/>
      <c r="I906" s="22"/>
      <c r="J906" s="37"/>
      <c r="K906" s="22"/>
      <c r="L906" s="22"/>
      <c r="M906" s="22"/>
      <c r="N906" s="22"/>
      <c r="O906" s="22"/>
      <c r="P906" s="22"/>
      <c r="Q906" s="22"/>
      <c r="R906" s="22"/>
      <c r="S906" s="22"/>
      <c r="T906" s="22"/>
      <c r="U906" s="22"/>
      <c r="V906" s="22"/>
      <c r="W906" s="22"/>
      <c r="X906" s="22"/>
      <c r="Y906" s="22"/>
      <c r="Z906" s="22"/>
      <c r="AA906" s="22"/>
      <c r="AB906" s="22"/>
    </row>
    <row r="907" spans="1:28" ht="14.25">
      <c r="A907" s="45"/>
      <c r="B907" s="46"/>
      <c r="C907" s="46"/>
      <c r="D907" s="46"/>
      <c r="E907" s="55"/>
      <c r="F907" s="22"/>
      <c r="G907" s="22"/>
      <c r="H907" s="22"/>
      <c r="I907" s="22"/>
      <c r="J907" s="37"/>
      <c r="K907" s="22"/>
      <c r="L907" s="22"/>
      <c r="M907" s="22"/>
      <c r="N907" s="22"/>
      <c r="O907" s="22"/>
      <c r="P907" s="22"/>
      <c r="Q907" s="22"/>
      <c r="R907" s="22"/>
      <c r="S907" s="22"/>
      <c r="T907" s="22"/>
      <c r="U907" s="22"/>
      <c r="V907" s="22"/>
      <c r="W907" s="22"/>
      <c r="X907" s="22"/>
      <c r="Y907" s="22"/>
      <c r="Z907" s="22"/>
      <c r="AA907" s="22"/>
      <c r="AB907" s="22"/>
    </row>
    <row r="908" spans="1:28" ht="14.25">
      <c r="A908" s="45"/>
      <c r="B908" s="46"/>
      <c r="C908" s="46"/>
      <c r="D908" s="46"/>
      <c r="E908" s="55"/>
      <c r="F908" s="22"/>
      <c r="G908" s="22"/>
      <c r="H908" s="22"/>
      <c r="I908" s="22"/>
      <c r="J908" s="37"/>
      <c r="K908" s="22"/>
      <c r="L908" s="22"/>
      <c r="M908" s="22"/>
      <c r="N908" s="22"/>
      <c r="O908" s="22"/>
      <c r="P908" s="22"/>
      <c r="Q908" s="22"/>
      <c r="R908" s="22"/>
      <c r="S908" s="22"/>
      <c r="T908" s="22"/>
      <c r="U908" s="22"/>
      <c r="V908" s="22"/>
      <c r="W908" s="22"/>
      <c r="X908" s="22"/>
      <c r="Y908" s="22"/>
      <c r="Z908" s="22"/>
      <c r="AA908" s="22"/>
      <c r="AB908" s="22"/>
    </row>
    <row r="909" spans="1:28" ht="14.25">
      <c r="A909" s="45"/>
      <c r="B909" s="46"/>
      <c r="C909" s="46"/>
      <c r="D909" s="46"/>
      <c r="E909" s="55"/>
      <c r="F909" s="22"/>
      <c r="G909" s="22"/>
      <c r="H909" s="22"/>
      <c r="I909" s="22"/>
      <c r="J909" s="37"/>
      <c r="K909" s="22"/>
      <c r="L909" s="22"/>
      <c r="M909" s="22"/>
      <c r="N909" s="22"/>
      <c r="O909" s="22"/>
      <c r="P909" s="22"/>
      <c r="Q909" s="22"/>
      <c r="R909" s="22"/>
      <c r="S909" s="22"/>
      <c r="T909" s="22"/>
      <c r="U909" s="22"/>
      <c r="V909" s="22"/>
      <c r="W909" s="22"/>
      <c r="X909" s="22"/>
      <c r="Y909" s="22"/>
      <c r="Z909" s="22"/>
      <c r="AA909" s="22"/>
      <c r="AB909" s="22"/>
    </row>
    <row r="910" spans="1:28" ht="14.25">
      <c r="A910" s="45"/>
      <c r="B910" s="46"/>
      <c r="C910" s="46"/>
      <c r="D910" s="46"/>
      <c r="E910" s="55"/>
      <c r="F910" s="22"/>
      <c r="G910" s="22"/>
      <c r="H910" s="22"/>
      <c r="I910" s="22"/>
      <c r="J910" s="37"/>
      <c r="K910" s="22"/>
      <c r="L910" s="22"/>
      <c r="M910" s="22"/>
      <c r="N910" s="22"/>
      <c r="O910" s="22"/>
      <c r="P910" s="22"/>
      <c r="Q910" s="22"/>
      <c r="R910" s="22"/>
      <c r="S910" s="22"/>
      <c r="T910" s="22"/>
      <c r="U910" s="22"/>
      <c r="V910" s="22"/>
      <c r="W910" s="22"/>
      <c r="X910" s="22"/>
      <c r="Y910" s="22"/>
      <c r="Z910" s="22"/>
      <c r="AA910" s="22"/>
      <c r="AB910" s="22"/>
    </row>
    <row r="911" spans="1:28" ht="14.25">
      <c r="A911" s="45"/>
      <c r="B911" s="46"/>
      <c r="C911" s="46"/>
      <c r="D911" s="46"/>
      <c r="E911" s="55"/>
      <c r="F911" s="22"/>
      <c r="G911" s="22"/>
      <c r="H911" s="22"/>
      <c r="I911" s="22"/>
      <c r="J911" s="37"/>
      <c r="K911" s="22"/>
      <c r="L911" s="22"/>
      <c r="M911" s="22"/>
      <c r="N911" s="22"/>
      <c r="O911" s="22"/>
      <c r="P911" s="22"/>
      <c r="Q911" s="22"/>
      <c r="R911" s="22"/>
      <c r="S911" s="22"/>
      <c r="T911" s="22"/>
      <c r="U911" s="22"/>
      <c r="V911" s="22"/>
      <c r="W911" s="22"/>
      <c r="X911" s="22"/>
      <c r="Y911" s="22"/>
      <c r="Z911" s="22"/>
      <c r="AA911" s="22"/>
      <c r="AB911" s="22"/>
    </row>
    <row r="912" spans="1:28" ht="14.25">
      <c r="A912" s="45"/>
      <c r="B912" s="46"/>
      <c r="C912" s="46"/>
      <c r="D912" s="46"/>
      <c r="E912" s="55"/>
      <c r="F912" s="22"/>
      <c r="G912" s="22"/>
      <c r="H912" s="22"/>
      <c r="I912" s="22"/>
      <c r="J912" s="37"/>
      <c r="K912" s="22"/>
      <c r="L912" s="22"/>
      <c r="M912" s="22"/>
      <c r="N912" s="22"/>
      <c r="O912" s="22"/>
      <c r="P912" s="22"/>
      <c r="Q912" s="22"/>
      <c r="R912" s="22"/>
      <c r="S912" s="22"/>
      <c r="T912" s="22"/>
      <c r="U912" s="22"/>
      <c r="V912" s="22"/>
      <c r="W912" s="22"/>
      <c r="X912" s="22"/>
      <c r="Y912" s="22"/>
      <c r="Z912" s="22"/>
      <c r="AA912" s="22"/>
      <c r="AB912" s="22"/>
    </row>
    <row r="913" spans="1:28" ht="14.25">
      <c r="A913" s="45"/>
      <c r="B913" s="46"/>
      <c r="C913" s="46"/>
      <c r="D913" s="46"/>
      <c r="E913" s="55"/>
      <c r="F913" s="22"/>
      <c r="G913" s="22"/>
      <c r="H913" s="22"/>
      <c r="I913" s="22"/>
      <c r="J913" s="37"/>
      <c r="K913" s="22"/>
      <c r="L913" s="22"/>
      <c r="M913" s="22"/>
      <c r="N913" s="22"/>
      <c r="O913" s="22"/>
      <c r="P913" s="22"/>
      <c r="Q913" s="22"/>
      <c r="R913" s="22"/>
      <c r="S913" s="22"/>
      <c r="T913" s="22"/>
      <c r="U913" s="22"/>
      <c r="V913" s="22"/>
      <c r="W913" s="22"/>
      <c r="X913" s="22"/>
      <c r="Y913" s="22"/>
      <c r="Z913" s="22"/>
      <c r="AA913" s="22"/>
      <c r="AB913" s="22"/>
    </row>
    <row r="914" spans="1:28" ht="14.25">
      <c r="A914" s="45"/>
      <c r="B914" s="46"/>
      <c r="C914" s="46"/>
      <c r="D914" s="46"/>
      <c r="E914" s="55"/>
      <c r="F914" s="22"/>
      <c r="G914" s="22"/>
      <c r="H914" s="22"/>
      <c r="I914" s="22"/>
      <c r="J914" s="37"/>
      <c r="K914" s="22"/>
      <c r="L914" s="22"/>
      <c r="M914" s="22"/>
      <c r="N914" s="22"/>
      <c r="O914" s="22"/>
      <c r="P914" s="22"/>
      <c r="Q914" s="22"/>
      <c r="R914" s="22"/>
      <c r="S914" s="22"/>
      <c r="T914" s="22"/>
      <c r="U914" s="22"/>
      <c r="V914" s="22"/>
      <c r="W914" s="22"/>
      <c r="X914" s="22"/>
      <c r="Y914" s="22"/>
      <c r="Z914" s="22"/>
      <c r="AA914" s="22"/>
      <c r="AB914" s="22"/>
    </row>
    <row r="915" spans="1:28" ht="14.25">
      <c r="A915" s="45"/>
      <c r="B915" s="46"/>
      <c r="C915" s="46"/>
      <c r="D915" s="46"/>
      <c r="E915" s="55"/>
      <c r="F915" s="22"/>
      <c r="G915" s="22"/>
      <c r="H915" s="22"/>
      <c r="I915" s="22"/>
      <c r="J915" s="37"/>
      <c r="K915" s="22"/>
      <c r="L915" s="22"/>
      <c r="M915" s="22"/>
      <c r="N915" s="22"/>
      <c r="O915" s="22"/>
      <c r="P915" s="22"/>
      <c r="Q915" s="22"/>
      <c r="R915" s="22"/>
      <c r="S915" s="22"/>
      <c r="T915" s="22"/>
      <c r="U915" s="22"/>
      <c r="V915" s="22"/>
      <c r="W915" s="22"/>
      <c r="X915" s="22"/>
      <c r="Y915" s="22"/>
      <c r="Z915" s="22"/>
      <c r="AA915" s="22"/>
      <c r="AB915" s="22"/>
    </row>
    <row r="916" spans="1:28" ht="14.25">
      <c r="A916" s="45"/>
      <c r="B916" s="46"/>
      <c r="C916" s="46"/>
      <c r="D916" s="46"/>
      <c r="E916" s="55"/>
      <c r="F916" s="22"/>
      <c r="G916" s="22"/>
      <c r="H916" s="22"/>
      <c r="I916" s="22"/>
      <c r="J916" s="37"/>
      <c r="K916" s="22"/>
      <c r="L916" s="22"/>
      <c r="M916" s="22"/>
      <c r="N916" s="22"/>
      <c r="O916" s="22"/>
      <c r="P916" s="22"/>
      <c r="Q916" s="22"/>
      <c r="R916" s="22"/>
      <c r="S916" s="22"/>
      <c r="T916" s="22"/>
      <c r="U916" s="22"/>
      <c r="V916" s="22"/>
      <c r="W916" s="22"/>
      <c r="X916" s="22"/>
      <c r="Y916" s="22"/>
      <c r="Z916" s="22"/>
      <c r="AA916" s="22"/>
      <c r="AB916" s="22"/>
    </row>
    <row r="917" spans="1:28" ht="14.25">
      <c r="A917" s="45"/>
      <c r="B917" s="46"/>
      <c r="C917" s="46"/>
      <c r="D917" s="46"/>
      <c r="E917" s="55"/>
      <c r="F917" s="22"/>
      <c r="G917" s="22"/>
      <c r="H917" s="22"/>
      <c r="I917" s="22"/>
      <c r="J917" s="37"/>
      <c r="K917" s="22"/>
      <c r="L917" s="22"/>
      <c r="M917" s="22"/>
      <c r="N917" s="22"/>
      <c r="O917" s="22"/>
      <c r="P917" s="22"/>
      <c r="Q917" s="22"/>
      <c r="R917" s="22"/>
      <c r="S917" s="22"/>
      <c r="T917" s="22"/>
      <c r="U917" s="22"/>
      <c r="V917" s="22"/>
      <c r="W917" s="22"/>
      <c r="X917" s="22"/>
      <c r="Y917" s="22"/>
      <c r="Z917" s="22"/>
      <c r="AA917" s="22"/>
      <c r="AB917" s="22"/>
    </row>
    <row r="918" spans="1:28" ht="14.25">
      <c r="A918" s="45"/>
      <c r="B918" s="46"/>
      <c r="C918" s="46"/>
      <c r="D918" s="46"/>
      <c r="E918" s="55"/>
      <c r="F918" s="22"/>
      <c r="G918" s="22"/>
      <c r="H918" s="22"/>
      <c r="I918" s="22"/>
      <c r="J918" s="37"/>
      <c r="K918" s="22"/>
      <c r="L918" s="22"/>
      <c r="M918" s="22"/>
      <c r="N918" s="22"/>
      <c r="O918" s="22"/>
      <c r="P918" s="22"/>
      <c r="Q918" s="22"/>
      <c r="R918" s="22"/>
      <c r="S918" s="22"/>
      <c r="T918" s="22"/>
      <c r="U918" s="22"/>
      <c r="V918" s="22"/>
      <c r="W918" s="22"/>
      <c r="X918" s="22"/>
      <c r="Y918" s="22"/>
      <c r="Z918" s="22"/>
      <c r="AA918" s="22"/>
      <c r="AB918" s="22"/>
    </row>
    <row r="919" spans="1:28" ht="14.25">
      <c r="A919" s="45"/>
      <c r="B919" s="46"/>
      <c r="C919" s="46"/>
      <c r="D919" s="46"/>
      <c r="E919" s="55"/>
      <c r="F919" s="22"/>
      <c r="G919" s="22"/>
      <c r="H919" s="22"/>
      <c r="I919" s="22"/>
      <c r="J919" s="37"/>
      <c r="K919" s="22"/>
      <c r="L919" s="22"/>
      <c r="M919" s="22"/>
      <c r="N919" s="22"/>
      <c r="O919" s="22"/>
      <c r="P919" s="22"/>
      <c r="Q919" s="22"/>
      <c r="R919" s="22"/>
      <c r="S919" s="22"/>
      <c r="T919" s="22"/>
      <c r="U919" s="22"/>
      <c r="V919" s="22"/>
      <c r="W919" s="22"/>
      <c r="X919" s="22"/>
      <c r="Y919" s="22"/>
      <c r="Z919" s="22"/>
      <c r="AA919" s="22"/>
      <c r="AB919" s="22"/>
    </row>
    <row r="920" spans="1:28" ht="14.25">
      <c r="A920" s="45"/>
      <c r="B920" s="46"/>
      <c r="C920" s="46"/>
      <c r="D920" s="46"/>
      <c r="E920" s="55"/>
      <c r="F920" s="22"/>
      <c r="G920" s="22"/>
      <c r="H920" s="22"/>
      <c r="I920" s="22"/>
      <c r="J920" s="37"/>
      <c r="K920" s="22"/>
      <c r="L920" s="22"/>
      <c r="M920" s="22"/>
      <c r="N920" s="22"/>
      <c r="O920" s="22"/>
      <c r="P920" s="22"/>
      <c r="Q920" s="22"/>
      <c r="R920" s="22"/>
      <c r="S920" s="22"/>
      <c r="T920" s="22"/>
      <c r="U920" s="22"/>
      <c r="V920" s="22"/>
      <c r="W920" s="22"/>
      <c r="X920" s="22"/>
      <c r="Y920" s="22"/>
      <c r="Z920" s="22"/>
      <c r="AA920" s="22"/>
      <c r="AB920" s="22"/>
    </row>
    <row r="921" spans="1:28" ht="14.25">
      <c r="A921" s="45"/>
      <c r="B921" s="46"/>
      <c r="C921" s="46"/>
      <c r="D921" s="46"/>
      <c r="E921" s="55"/>
      <c r="F921" s="22"/>
      <c r="G921" s="22"/>
      <c r="H921" s="22"/>
      <c r="I921" s="22"/>
      <c r="J921" s="37"/>
      <c r="K921" s="22"/>
      <c r="L921" s="22"/>
      <c r="M921" s="22"/>
      <c r="N921" s="22"/>
      <c r="O921" s="22"/>
      <c r="P921" s="22"/>
      <c r="Q921" s="22"/>
      <c r="R921" s="22"/>
      <c r="S921" s="22"/>
      <c r="T921" s="22"/>
      <c r="U921" s="22"/>
      <c r="V921" s="22"/>
      <c r="W921" s="22"/>
      <c r="X921" s="22"/>
      <c r="Y921" s="22"/>
      <c r="Z921" s="22"/>
      <c r="AA921" s="22"/>
      <c r="AB921" s="22"/>
    </row>
    <row r="922" spans="1:28" ht="14.25">
      <c r="A922" s="45"/>
      <c r="B922" s="46"/>
      <c r="C922" s="46"/>
      <c r="D922" s="46"/>
      <c r="E922" s="55"/>
      <c r="F922" s="22"/>
      <c r="G922" s="22"/>
      <c r="H922" s="22"/>
      <c r="I922" s="22"/>
      <c r="J922" s="37"/>
      <c r="K922" s="22"/>
      <c r="L922" s="22"/>
      <c r="M922" s="22"/>
      <c r="N922" s="22"/>
      <c r="O922" s="22"/>
      <c r="P922" s="22"/>
      <c r="Q922" s="22"/>
      <c r="R922" s="22"/>
      <c r="S922" s="22"/>
      <c r="T922" s="22"/>
      <c r="U922" s="22"/>
      <c r="V922" s="22"/>
      <c r="W922" s="22"/>
      <c r="X922" s="22"/>
      <c r="Y922" s="22"/>
      <c r="Z922" s="22"/>
      <c r="AA922" s="22"/>
      <c r="AB922" s="22"/>
    </row>
    <row r="923" spans="1:28" ht="14.25">
      <c r="A923" s="45"/>
      <c r="B923" s="46"/>
      <c r="C923" s="46"/>
      <c r="D923" s="46"/>
      <c r="E923" s="55"/>
      <c r="F923" s="22"/>
      <c r="G923" s="22"/>
      <c r="H923" s="22"/>
      <c r="I923" s="22"/>
      <c r="J923" s="37"/>
      <c r="K923" s="22"/>
      <c r="L923" s="22"/>
      <c r="M923" s="22"/>
      <c r="N923" s="22"/>
      <c r="O923" s="22"/>
      <c r="P923" s="22"/>
      <c r="Q923" s="22"/>
      <c r="R923" s="22"/>
      <c r="S923" s="22"/>
      <c r="T923" s="22"/>
      <c r="U923" s="22"/>
      <c r="V923" s="22"/>
      <c r="W923" s="22"/>
      <c r="X923" s="22"/>
      <c r="Y923" s="22"/>
      <c r="Z923" s="22"/>
      <c r="AA923" s="22"/>
      <c r="AB923" s="22"/>
    </row>
    <row r="924" spans="1:28" ht="14.25">
      <c r="A924" s="45"/>
      <c r="B924" s="46"/>
      <c r="C924" s="46"/>
      <c r="D924" s="46"/>
      <c r="E924" s="55"/>
      <c r="F924" s="22"/>
      <c r="G924" s="22"/>
      <c r="H924" s="22"/>
      <c r="I924" s="22"/>
      <c r="J924" s="37"/>
      <c r="K924" s="22"/>
      <c r="L924" s="22"/>
      <c r="M924" s="22"/>
      <c r="N924" s="22"/>
      <c r="O924" s="22"/>
      <c r="P924" s="22"/>
      <c r="Q924" s="22"/>
      <c r="R924" s="22"/>
      <c r="S924" s="22"/>
      <c r="T924" s="22"/>
      <c r="U924" s="22"/>
      <c r="V924" s="22"/>
      <c r="W924" s="22"/>
      <c r="X924" s="22"/>
      <c r="Y924" s="22"/>
      <c r="Z924" s="22"/>
      <c r="AA924" s="22"/>
      <c r="AB924" s="22"/>
    </row>
    <row r="925" spans="1:28" ht="14.25">
      <c r="A925" s="45"/>
      <c r="B925" s="46"/>
      <c r="C925" s="46"/>
      <c r="D925" s="46"/>
      <c r="E925" s="55"/>
      <c r="F925" s="22"/>
      <c r="G925" s="22"/>
      <c r="H925" s="22"/>
      <c r="I925" s="22"/>
      <c r="J925" s="37"/>
      <c r="K925" s="22"/>
      <c r="L925" s="22"/>
      <c r="M925" s="22"/>
      <c r="N925" s="22"/>
      <c r="O925" s="22"/>
      <c r="P925" s="22"/>
      <c r="Q925" s="22"/>
      <c r="R925" s="22"/>
      <c r="S925" s="22"/>
      <c r="T925" s="22"/>
      <c r="U925" s="22"/>
      <c r="V925" s="22"/>
      <c r="W925" s="22"/>
      <c r="X925" s="22"/>
      <c r="Y925" s="22"/>
      <c r="Z925" s="22"/>
      <c r="AA925" s="22"/>
      <c r="AB925" s="22"/>
    </row>
    <row r="926" spans="1:28" ht="14.25">
      <c r="A926" s="45"/>
      <c r="B926" s="46"/>
      <c r="C926" s="46"/>
      <c r="D926" s="46"/>
      <c r="E926" s="55"/>
      <c r="F926" s="22"/>
      <c r="G926" s="22"/>
      <c r="H926" s="22"/>
      <c r="I926" s="22"/>
      <c r="J926" s="37"/>
      <c r="K926" s="22"/>
      <c r="L926" s="22"/>
      <c r="M926" s="22"/>
      <c r="N926" s="22"/>
      <c r="O926" s="22"/>
      <c r="P926" s="22"/>
      <c r="Q926" s="22"/>
      <c r="R926" s="22"/>
      <c r="S926" s="22"/>
      <c r="T926" s="22"/>
      <c r="U926" s="22"/>
      <c r="V926" s="22"/>
      <c r="W926" s="22"/>
      <c r="X926" s="22"/>
      <c r="Y926" s="22"/>
      <c r="Z926" s="22"/>
      <c r="AA926" s="22"/>
      <c r="AB926" s="22"/>
    </row>
    <row r="927" spans="1:28" ht="14.25">
      <c r="A927" s="45"/>
      <c r="B927" s="46"/>
      <c r="C927" s="46"/>
      <c r="D927" s="46"/>
      <c r="E927" s="55"/>
      <c r="F927" s="22"/>
      <c r="G927" s="22"/>
      <c r="H927" s="22"/>
      <c r="I927" s="22"/>
      <c r="J927" s="37"/>
      <c r="K927" s="22"/>
      <c r="L927" s="22"/>
      <c r="M927" s="22"/>
      <c r="N927" s="22"/>
      <c r="O927" s="22"/>
      <c r="P927" s="22"/>
      <c r="Q927" s="22"/>
      <c r="R927" s="22"/>
      <c r="S927" s="22"/>
      <c r="T927" s="22"/>
      <c r="U927" s="22"/>
      <c r="V927" s="22"/>
      <c r="W927" s="22"/>
      <c r="X927" s="22"/>
      <c r="Y927" s="22"/>
      <c r="Z927" s="22"/>
      <c r="AA927" s="22"/>
      <c r="AB927" s="22"/>
    </row>
    <row r="928" spans="1:28" ht="14.25">
      <c r="A928" s="45"/>
      <c r="B928" s="46"/>
      <c r="C928" s="46"/>
      <c r="D928" s="46"/>
      <c r="E928" s="55"/>
      <c r="F928" s="22"/>
      <c r="G928" s="22"/>
      <c r="H928" s="22"/>
      <c r="I928" s="22"/>
      <c r="J928" s="37"/>
      <c r="K928" s="22"/>
      <c r="L928" s="22"/>
      <c r="M928" s="22"/>
      <c r="N928" s="22"/>
      <c r="O928" s="22"/>
      <c r="P928" s="22"/>
      <c r="Q928" s="22"/>
      <c r="R928" s="22"/>
      <c r="S928" s="22"/>
      <c r="T928" s="22"/>
      <c r="U928" s="22"/>
      <c r="V928" s="22"/>
      <c r="W928" s="22"/>
      <c r="X928" s="22"/>
      <c r="Y928" s="22"/>
      <c r="Z928" s="22"/>
      <c r="AA928" s="22"/>
      <c r="AB928" s="22"/>
    </row>
    <row r="929" spans="1:28" ht="14.25">
      <c r="A929" s="45"/>
      <c r="B929" s="46"/>
      <c r="C929" s="46"/>
      <c r="D929" s="46"/>
      <c r="E929" s="55"/>
      <c r="F929" s="22"/>
      <c r="G929" s="22"/>
      <c r="H929" s="22"/>
      <c r="I929" s="22"/>
      <c r="J929" s="37"/>
      <c r="K929" s="22"/>
      <c r="L929" s="22"/>
      <c r="M929" s="22"/>
      <c r="N929" s="22"/>
      <c r="O929" s="22"/>
      <c r="P929" s="22"/>
      <c r="Q929" s="22"/>
      <c r="R929" s="22"/>
      <c r="S929" s="22"/>
      <c r="T929" s="22"/>
      <c r="U929" s="22"/>
      <c r="V929" s="22"/>
      <c r="W929" s="22"/>
      <c r="X929" s="22"/>
      <c r="Y929" s="22"/>
      <c r="Z929" s="22"/>
      <c r="AA929" s="22"/>
      <c r="AB929" s="22"/>
    </row>
    <row r="930" spans="1:28" ht="14.25">
      <c r="A930" s="45"/>
      <c r="B930" s="46"/>
      <c r="C930" s="46"/>
      <c r="D930" s="46"/>
      <c r="E930" s="55"/>
      <c r="F930" s="22"/>
      <c r="G930" s="22"/>
      <c r="H930" s="22"/>
      <c r="I930" s="22"/>
      <c r="J930" s="37"/>
      <c r="K930" s="22"/>
      <c r="L930" s="22"/>
      <c r="M930" s="22"/>
      <c r="N930" s="22"/>
      <c r="O930" s="22"/>
      <c r="P930" s="22"/>
      <c r="Q930" s="22"/>
      <c r="R930" s="22"/>
      <c r="S930" s="22"/>
      <c r="T930" s="22"/>
      <c r="U930" s="22"/>
      <c r="V930" s="22"/>
      <c r="W930" s="22"/>
      <c r="X930" s="22"/>
      <c r="Y930" s="22"/>
      <c r="Z930" s="22"/>
      <c r="AA930" s="22"/>
      <c r="AB930" s="22"/>
    </row>
    <row r="931" spans="1:28" ht="14.25">
      <c r="A931" s="45"/>
      <c r="B931" s="46"/>
      <c r="C931" s="46"/>
      <c r="D931" s="46"/>
      <c r="E931" s="55"/>
      <c r="F931" s="22"/>
      <c r="G931" s="22"/>
      <c r="H931" s="22"/>
      <c r="I931" s="22"/>
      <c r="J931" s="37"/>
      <c r="K931" s="22"/>
      <c r="L931" s="22"/>
      <c r="M931" s="22"/>
      <c r="N931" s="22"/>
      <c r="O931" s="22"/>
      <c r="P931" s="22"/>
      <c r="Q931" s="22"/>
      <c r="R931" s="22"/>
      <c r="S931" s="22"/>
      <c r="T931" s="22"/>
      <c r="U931" s="22"/>
      <c r="V931" s="22"/>
      <c r="W931" s="22"/>
      <c r="X931" s="22"/>
      <c r="Y931" s="22"/>
      <c r="Z931" s="22"/>
      <c r="AA931" s="22"/>
      <c r="AB931" s="22"/>
    </row>
    <row r="932" spans="1:28" ht="14.25">
      <c r="A932" s="45"/>
      <c r="B932" s="46"/>
      <c r="C932" s="46"/>
      <c r="D932" s="46"/>
      <c r="E932" s="55"/>
      <c r="F932" s="22"/>
      <c r="G932" s="22"/>
      <c r="H932" s="22"/>
      <c r="I932" s="22"/>
      <c r="J932" s="37"/>
      <c r="K932" s="22"/>
      <c r="L932" s="22"/>
      <c r="M932" s="22"/>
      <c r="N932" s="22"/>
      <c r="O932" s="22"/>
      <c r="P932" s="22"/>
      <c r="Q932" s="22"/>
      <c r="R932" s="22"/>
      <c r="S932" s="22"/>
      <c r="T932" s="22"/>
      <c r="U932" s="22"/>
      <c r="V932" s="22"/>
      <c r="W932" s="22"/>
      <c r="X932" s="22"/>
      <c r="Y932" s="22"/>
      <c r="Z932" s="22"/>
      <c r="AA932" s="22"/>
      <c r="AB932" s="22"/>
    </row>
    <row r="933" spans="1:28" ht="14.25">
      <c r="A933" s="45"/>
      <c r="B933" s="46"/>
      <c r="C933" s="46"/>
      <c r="D933" s="46"/>
      <c r="E933" s="55"/>
      <c r="F933" s="22"/>
      <c r="G933" s="22"/>
      <c r="H933" s="22"/>
      <c r="I933" s="22"/>
      <c r="J933" s="37"/>
      <c r="K933" s="22"/>
      <c r="L933" s="22"/>
      <c r="M933" s="22"/>
      <c r="N933" s="22"/>
      <c r="O933" s="22"/>
      <c r="P933" s="22"/>
      <c r="Q933" s="22"/>
      <c r="R933" s="22"/>
      <c r="S933" s="22"/>
      <c r="T933" s="22"/>
      <c r="U933" s="22"/>
      <c r="V933" s="22"/>
      <c r="W933" s="22"/>
      <c r="X933" s="22"/>
      <c r="Y933" s="22"/>
      <c r="Z933" s="22"/>
      <c r="AA933" s="22"/>
      <c r="AB933" s="22"/>
    </row>
    <row r="934" spans="1:28" ht="14.25">
      <c r="A934" s="45"/>
      <c r="B934" s="46"/>
      <c r="C934" s="46"/>
      <c r="D934" s="46"/>
      <c r="E934" s="55"/>
      <c r="F934" s="22"/>
      <c r="G934" s="22"/>
      <c r="H934" s="22"/>
      <c r="I934" s="22"/>
      <c r="J934" s="37"/>
      <c r="K934" s="22"/>
      <c r="L934" s="22"/>
      <c r="M934" s="22"/>
      <c r="N934" s="22"/>
      <c r="O934" s="22"/>
      <c r="P934" s="22"/>
      <c r="Q934" s="22"/>
      <c r="R934" s="22"/>
      <c r="S934" s="22"/>
      <c r="T934" s="22"/>
      <c r="U934" s="22"/>
      <c r="V934" s="22"/>
      <c r="W934" s="22"/>
      <c r="X934" s="22"/>
      <c r="Y934" s="22"/>
      <c r="Z934" s="22"/>
      <c r="AA934" s="22"/>
      <c r="AB934" s="22"/>
    </row>
    <row r="935" spans="1:28" ht="14.25">
      <c r="A935" s="45"/>
      <c r="B935" s="46"/>
      <c r="C935" s="46"/>
      <c r="D935" s="46"/>
      <c r="E935" s="55"/>
      <c r="F935" s="22"/>
      <c r="G935" s="22"/>
      <c r="H935" s="22"/>
      <c r="I935" s="22"/>
      <c r="J935" s="37"/>
      <c r="K935" s="22"/>
      <c r="L935" s="22"/>
      <c r="M935" s="22"/>
      <c r="N935" s="22"/>
      <c r="O935" s="22"/>
      <c r="P935" s="22"/>
      <c r="Q935" s="22"/>
      <c r="R935" s="22"/>
      <c r="S935" s="22"/>
      <c r="T935" s="22"/>
      <c r="U935" s="22"/>
      <c r="V935" s="22"/>
      <c r="W935" s="22"/>
      <c r="X935" s="22"/>
      <c r="Y935" s="22"/>
      <c r="Z935" s="22"/>
      <c r="AA935" s="22"/>
      <c r="AB935" s="22"/>
    </row>
    <row r="936" spans="1:28" ht="14.25">
      <c r="A936" s="45"/>
      <c r="B936" s="46"/>
      <c r="C936" s="46"/>
      <c r="D936" s="46"/>
      <c r="E936" s="55"/>
      <c r="F936" s="22"/>
      <c r="G936" s="22"/>
      <c r="H936" s="22"/>
      <c r="I936" s="22"/>
      <c r="J936" s="37"/>
      <c r="K936" s="22"/>
      <c r="L936" s="22"/>
      <c r="M936" s="22"/>
      <c r="N936" s="22"/>
      <c r="O936" s="22"/>
      <c r="P936" s="22"/>
      <c r="Q936" s="22"/>
      <c r="R936" s="22"/>
      <c r="S936" s="22"/>
      <c r="T936" s="22"/>
      <c r="U936" s="22"/>
      <c r="V936" s="22"/>
      <c r="W936" s="22"/>
      <c r="X936" s="22"/>
      <c r="Y936" s="22"/>
      <c r="Z936" s="22"/>
      <c r="AA936" s="22"/>
      <c r="AB936" s="22"/>
    </row>
    <row r="937" spans="1:28" ht="14.25">
      <c r="A937" s="45"/>
      <c r="B937" s="46"/>
      <c r="C937" s="46"/>
      <c r="D937" s="46"/>
      <c r="E937" s="55"/>
      <c r="F937" s="22"/>
      <c r="G937" s="22"/>
      <c r="H937" s="22"/>
      <c r="I937" s="22"/>
      <c r="J937" s="37"/>
      <c r="K937" s="22"/>
      <c r="L937" s="22"/>
      <c r="M937" s="22"/>
      <c r="N937" s="22"/>
      <c r="O937" s="22"/>
      <c r="P937" s="22"/>
      <c r="Q937" s="22"/>
      <c r="R937" s="22"/>
      <c r="S937" s="22"/>
      <c r="T937" s="22"/>
      <c r="U937" s="22"/>
      <c r="V937" s="22"/>
      <c r="W937" s="22"/>
      <c r="X937" s="22"/>
      <c r="Y937" s="22"/>
      <c r="Z937" s="22"/>
      <c r="AA937" s="22"/>
      <c r="AB937" s="22"/>
    </row>
    <row r="938" spans="1:28" ht="14.25">
      <c r="A938" s="45"/>
      <c r="B938" s="46"/>
      <c r="C938" s="46"/>
      <c r="D938" s="46"/>
      <c r="E938" s="55"/>
      <c r="F938" s="22"/>
      <c r="G938" s="22"/>
      <c r="H938" s="22"/>
      <c r="I938" s="22"/>
      <c r="J938" s="37"/>
      <c r="K938" s="22"/>
      <c r="L938" s="22"/>
      <c r="M938" s="22"/>
      <c r="N938" s="22"/>
      <c r="O938" s="22"/>
      <c r="P938" s="22"/>
      <c r="Q938" s="22"/>
      <c r="R938" s="22"/>
      <c r="S938" s="22"/>
      <c r="T938" s="22"/>
      <c r="U938" s="22"/>
      <c r="V938" s="22"/>
      <c r="W938" s="22"/>
      <c r="X938" s="22"/>
      <c r="Y938" s="22"/>
      <c r="Z938" s="22"/>
      <c r="AA938" s="22"/>
      <c r="AB938" s="22"/>
    </row>
    <row r="939" spans="1:28" ht="14.25">
      <c r="A939" s="45"/>
      <c r="B939" s="46"/>
      <c r="C939" s="46"/>
      <c r="D939" s="46"/>
      <c r="E939" s="55"/>
      <c r="F939" s="22"/>
      <c r="G939" s="22"/>
      <c r="H939" s="22"/>
      <c r="I939" s="22"/>
      <c r="J939" s="37"/>
      <c r="K939" s="22"/>
      <c r="L939" s="22"/>
      <c r="M939" s="22"/>
      <c r="N939" s="22"/>
      <c r="O939" s="22"/>
      <c r="P939" s="22"/>
      <c r="Q939" s="22"/>
      <c r="R939" s="22"/>
      <c r="S939" s="22"/>
      <c r="T939" s="22"/>
      <c r="U939" s="22"/>
      <c r="V939" s="22"/>
      <c r="W939" s="22"/>
      <c r="X939" s="22"/>
      <c r="Y939" s="22"/>
      <c r="Z939" s="22"/>
      <c r="AA939" s="22"/>
      <c r="AB939" s="22"/>
    </row>
    <row r="940" spans="1:28" ht="14.25">
      <c r="A940" s="45"/>
      <c r="B940" s="46"/>
      <c r="C940" s="46"/>
      <c r="D940" s="46"/>
      <c r="E940" s="55"/>
      <c r="F940" s="22"/>
      <c r="G940" s="22"/>
      <c r="H940" s="22"/>
      <c r="I940" s="22"/>
      <c r="J940" s="37"/>
      <c r="K940" s="22"/>
      <c r="L940" s="22"/>
      <c r="M940" s="22"/>
      <c r="N940" s="22"/>
      <c r="O940" s="22"/>
      <c r="P940" s="22"/>
      <c r="Q940" s="22"/>
      <c r="R940" s="22"/>
      <c r="S940" s="22"/>
      <c r="T940" s="22"/>
      <c r="U940" s="22"/>
      <c r="V940" s="22"/>
      <c r="W940" s="22"/>
      <c r="X940" s="22"/>
      <c r="Y940" s="22"/>
      <c r="Z940" s="22"/>
      <c r="AA940" s="22"/>
      <c r="AB940" s="22"/>
    </row>
    <row r="941" spans="1:28" ht="14.25">
      <c r="A941" s="45"/>
      <c r="B941" s="46"/>
      <c r="C941" s="46"/>
      <c r="D941" s="46"/>
      <c r="E941" s="55"/>
      <c r="F941" s="22"/>
      <c r="G941" s="22"/>
      <c r="H941" s="22"/>
      <c r="I941" s="22"/>
      <c r="J941" s="37"/>
      <c r="K941" s="22"/>
      <c r="L941" s="22"/>
      <c r="M941" s="22"/>
      <c r="N941" s="22"/>
      <c r="O941" s="22"/>
      <c r="P941" s="22"/>
      <c r="Q941" s="22"/>
      <c r="R941" s="22"/>
      <c r="S941" s="22"/>
      <c r="T941" s="22"/>
      <c r="U941" s="22"/>
      <c r="V941" s="22"/>
      <c r="W941" s="22"/>
      <c r="X941" s="22"/>
      <c r="Y941" s="22"/>
      <c r="Z941" s="22"/>
      <c r="AA941" s="22"/>
      <c r="AB941" s="22"/>
    </row>
    <row r="942" spans="1:28" ht="14.25">
      <c r="A942" s="45"/>
      <c r="B942" s="46"/>
      <c r="C942" s="46"/>
      <c r="D942" s="46"/>
      <c r="E942" s="55"/>
      <c r="F942" s="22"/>
      <c r="G942" s="22"/>
      <c r="H942" s="22"/>
      <c r="I942" s="22"/>
      <c r="J942" s="37"/>
      <c r="K942" s="22"/>
      <c r="L942" s="22"/>
      <c r="M942" s="22"/>
      <c r="N942" s="22"/>
      <c r="O942" s="22"/>
      <c r="P942" s="22"/>
      <c r="Q942" s="22"/>
      <c r="R942" s="22"/>
      <c r="S942" s="22"/>
      <c r="T942" s="22"/>
      <c r="U942" s="22"/>
      <c r="V942" s="22"/>
      <c r="W942" s="22"/>
      <c r="X942" s="22"/>
      <c r="Y942" s="22"/>
      <c r="Z942" s="22"/>
      <c r="AA942" s="22"/>
      <c r="AB942" s="22"/>
    </row>
    <row r="943" spans="1:28" ht="14.25">
      <c r="A943" s="45"/>
      <c r="B943" s="46"/>
      <c r="C943" s="46"/>
      <c r="D943" s="46"/>
      <c r="E943" s="55"/>
      <c r="F943" s="22"/>
      <c r="G943" s="22"/>
      <c r="H943" s="22"/>
      <c r="I943" s="22"/>
      <c r="J943" s="37"/>
      <c r="K943" s="22"/>
      <c r="L943" s="22"/>
      <c r="M943" s="22"/>
      <c r="N943" s="22"/>
      <c r="O943" s="22"/>
      <c r="P943" s="22"/>
      <c r="Q943" s="22"/>
      <c r="R943" s="22"/>
      <c r="S943" s="22"/>
      <c r="T943" s="22"/>
      <c r="U943" s="22"/>
      <c r="V943" s="22"/>
      <c r="W943" s="22"/>
      <c r="X943" s="22"/>
      <c r="Y943" s="22"/>
      <c r="Z943" s="22"/>
      <c r="AA943" s="22"/>
      <c r="AB943" s="22"/>
    </row>
    <row r="944" spans="1:28" ht="14.25">
      <c r="A944" s="45"/>
      <c r="B944" s="46"/>
      <c r="C944" s="46"/>
      <c r="D944" s="46"/>
      <c r="E944" s="55"/>
      <c r="F944" s="22"/>
      <c r="G944" s="22"/>
      <c r="H944" s="22"/>
      <c r="I944" s="22"/>
      <c r="J944" s="37"/>
      <c r="K944" s="22"/>
      <c r="L944" s="22"/>
      <c r="M944" s="22"/>
      <c r="N944" s="22"/>
      <c r="O944" s="22"/>
      <c r="P944" s="22"/>
      <c r="Q944" s="22"/>
      <c r="R944" s="22"/>
      <c r="S944" s="22"/>
      <c r="T944" s="22"/>
      <c r="U944" s="22"/>
      <c r="V944" s="22"/>
      <c r="W944" s="22"/>
      <c r="X944" s="22"/>
      <c r="Y944" s="22"/>
      <c r="Z944" s="22"/>
      <c r="AA944" s="22"/>
      <c r="AB944" s="22"/>
    </row>
    <row r="945" spans="1:28" ht="14.25">
      <c r="A945" s="45"/>
      <c r="B945" s="46"/>
      <c r="C945" s="46"/>
      <c r="D945" s="46"/>
      <c r="E945" s="55"/>
      <c r="F945" s="22"/>
      <c r="G945" s="22"/>
      <c r="H945" s="22"/>
      <c r="I945" s="22"/>
      <c r="J945" s="37"/>
      <c r="K945" s="22"/>
      <c r="L945" s="22"/>
      <c r="M945" s="22"/>
      <c r="N945" s="22"/>
      <c r="O945" s="22"/>
      <c r="P945" s="22"/>
      <c r="Q945" s="22"/>
      <c r="R945" s="22"/>
      <c r="S945" s="22"/>
      <c r="T945" s="22"/>
      <c r="U945" s="22"/>
      <c r="V945" s="22"/>
      <c r="W945" s="22"/>
      <c r="X945" s="22"/>
      <c r="Y945" s="22"/>
      <c r="Z945" s="22"/>
      <c r="AA945" s="22"/>
      <c r="AB945" s="22"/>
    </row>
    <row r="946" spans="1:28" ht="14.25">
      <c r="A946" s="45"/>
      <c r="B946" s="46"/>
      <c r="C946" s="46"/>
      <c r="D946" s="46"/>
      <c r="E946" s="55"/>
      <c r="F946" s="22"/>
      <c r="G946" s="22"/>
      <c r="H946" s="22"/>
      <c r="I946" s="22"/>
      <c r="J946" s="37"/>
      <c r="K946" s="22"/>
      <c r="L946" s="22"/>
      <c r="M946" s="22"/>
      <c r="N946" s="22"/>
      <c r="O946" s="22"/>
      <c r="P946" s="22"/>
      <c r="Q946" s="22"/>
      <c r="R946" s="22"/>
      <c r="S946" s="22"/>
      <c r="T946" s="22"/>
      <c r="U946" s="22"/>
      <c r="V946" s="22"/>
      <c r="W946" s="22"/>
      <c r="X946" s="22"/>
      <c r="Y946" s="22"/>
      <c r="Z946" s="22"/>
      <c r="AA946" s="22"/>
      <c r="AB946" s="22"/>
    </row>
    <row r="947" spans="1:28" ht="14.25">
      <c r="A947" s="45"/>
      <c r="B947" s="46"/>
      <c r="C947" s="46"/>
      <c r="D947" s="46"/>
      <c r="E947" s="55"/>
      <c r="F947" s="22"/>
      <c r="G947" s="22"/>
      <c r="H947" s="22"/>
      <c r="I947" s="22"/>
      <c r="J947" s="37"/>
      <c r="K947" s="22"/>
      <c r="L947" s="22"/>
      <c r="M947" s="22"/>
      <c r="N947" s="22"/>
      <c r="O947" s="22"/>
      <c r="P947" s="22"/>
      <c r="Q947" s="22"/>
      <c r="R947" s="22"/>
      <c r="S947" s="22"/>
      <c r="T947" s="22"/>
      <c r="U947" s="22"/>
      <c r="V947" s="22"/>
      <c r="W947" s="22"/>
      <c r="X947" s="22"/>
      <c r="Y947" s="22"/>
      <c r="Z947" s="22"/>
      <c r="AA947" s="22"/>
      <c r="AB947" s="22"/>
    </row>
    <row r="948" spans="1:28" ht="14.25">
      <c r="A948" s="45"/>
      <c r="B948" s="46"/>
      <c r="C948" s="46"/>
      <c r="D948" s="46"/>
      <c r="E948" s="55"/>
      <c r="F948" s="22"/>
      <c r="G948" s="22"/>
      <c r="H948" s="22"/>
      <c r="I948" s="22"/>
      <c r="J948" s="37"/>
      <c r="K948" s="22"/>
      <c r="L948" s="22"/>
      <c r="M948" s="22"/>
      <c r="N948" s="22"/>
      <c r="O948" s="22"/>
      <c r="P948" s="22"/>
      <c r="Q948" s="22"/>
      <c r="R948" s="22"/>
      <c r="S948" s="22"/>
      <c r="T948" s="22"/>
      <c r="U948" s="22"/>
      <c r="V948" s="22"/>
      <c r="W948" s="22"/>
      <c r="X948" s="22"/>
      <c r="Y948" s="22"/>
      <c r="Z948" s="22"/>
      <c r="AA948" s="22"/>
      <c r="AB948" s="22"/>
    </row>
    <row r="949" spans="1:28" ht="14.25">
      <c r="A949" s="45"/>
      <c r="B949" s="46"/>
      <c r="C949" s="46"/>
      <c r="D949" s="46"/>
      <c r="E949" s="55"/>
      <c r="F949" s="22"/>
      <c r="G949" s="22"/>
      <c r="H949" s="22"/>
      <c r="I949" s="22"/>
      <c r="J949" s="37"/>
      <c r="K949" s="22"/>
      <c r="L949" s="22"/>
      <c r="M949" s="22"/>
      <c r="N949" s="22"/>
      <c r="O949" s="22"/>
      <c r="P949" s="22"/>
      <c r="Q949" s="22"/>
      <c r="R949" s="22"/>
      <c r="S949" s="22"/>
      <c r="T949" s="22"/>
      <c r="U949" s="22"/>
      <c r="V949" s="22"/>
      <c r="W949" s="22"/>
      <c r="X949" s="22"/>
      <c r="Y949" s="22"/>
      <c r="Z949" s="22"/>
      <c r="AA949" s="22"/>
      <c r="AB949" s="22"/>
    </row>
    <row r="950" spans="1:28" ht="14.25">
      <c r="A950" s="45"/>
      <c r="B950" s="46"/>
      <c r="C950" s="46"/>
      <c r="D950" s="46"/>
      <c r="E950" s="55"/>
      <c r="F950" s="22"/>
      <c r="G950" s="22"/>
      <c r="H950" s="22"/>
      <c r="I950" s="22"/>
      <c r="J950" s="37"/>
      <c r="K950" s="22"/>
      <c r="L950" s="22"/>
      <c r="M950" s="22"/>
      <c r="N950" s="22"/>
      <c r="O950" s="22"/>
      <c r="P950" s="22"/>
      <c r="Q950" s="22"/>
      <c r="R950" s="22"/>
      <c r="S950" s="22"/>
      <c r="T950" s="22"/>
      <c r="U950" s="22"/>
      <c r="V950" s="22"/>
      <c r="W950" s="22"/>
      <c r="X950" s="22"/>
      <c r="Y950" s="22"/>
      <c r="Z950" s="22"/>
      <c r="AA950" s="22"/>
      <c r="AB950" s="22"/>
    </row>
    <row r="951" spans="1:28" ht="14.25">
      <c r="A951" s="45"/>
      <c r="B951" s="46"/>
      <c r="C951" s="46"/>
      <c r="D951" s="46"/>
      <c r="E951" s="55"/>
      <c r="F951" s="22"/>
      <c r="G951" s="22"/>
      <c r="H951" s="22"/>
      <c r="I951" s="22"/>
      <c r="J951" s="37"/>
      <c r="K951" s="22"/>
      <c r="L951" s="22"/>
      <c r="M951" s="22"/>
      <c r="N951" s="22"/>
      <c r="O951" s="22"/>
      <c r="P951" s="22"/>
      <c r="Q951" s="22"/>
      <c r="R951" s="22"/>
      <c r="S951" s="22"/>
      <c r="T951" s="22"/>
      <c r="U951" s="22"/>
      <c r="V951" s="22"/>
      <c r="W951" s="22"/>
      <c r="X951" s="22"/>
      <c r="Y951" s="22"/>
      <c r="Z951" s="22"/>
      <c r="AA951" s="22"/>
      <c r="AB951" s="22"/>
    </row>
    <row r="952" spans="1:28" ht="14.25">
      <c r="A952" s="45"/>
      <c r="B952" s="46"/>
      <c r="C952" s="46"/>
      <c r="D952" s="46"/>
      <c r="E952" s="55"/>
      <c r="F952" s="22"/>
      <c r="G952" s="22"/>
      <c r="H952" s="22"/>
      <c r="I952" s="22"/>
      <c r="J952" s="37"/>
      <c r="K952" s="22"/>
      <c r="L952" s="22"/>
      <c r="M952" s="22"/>
      <c r="N952" s="22"/>
      <c r="O952" s="22"/>
      <c r="P952" s="22"/>
      <c r="Q952" s="22"/>
      <c r="R952" s="22"/>
      <c r="S952" s="22"/>
      <c r="T952" s="22"/>
      <c r="U952" s="22"/>
      <c r="V952" s="22"/>
      <c r="W952" s="22"/>
      <c r="X952" s="22"/>
      <c r="Y952" s="22"/>
      <c r="Z952" s="22"/>
      <c r="AA952" s="22"/>
      <c r="AB952" s="22"/>
    </row>
    <row r="953" spans="1:28" ht="14.25">
      <c r="A953" s="45"/>
      <c r="B953" s="46"/>
      <c r="C953" s="46"/>
      <c r="D953" s="46"/>
      <c r="E953" s="55"/>
      <c r="F953" s="22"/>
      <c r="G953" s="22"/>
      <c r="H953" s="22"/>
      <c r="I953" s="22"/>
      <c r="J953" s="37"/>
      <c r="K953" s="22"/>
      <c r="L953" s="22"/>
      <c r="M953" s="22"/>
      <c r="N953" s="22"/>
      <c r="O953" s="22"/>
      <c r="P953" s="22"/>
      <c r="Q953" s="22"/>
      <c r="R953" s="22"/>
      <c r="S953" s="22"/>
      <c r="T953" s="22"/>
      <c r="U953" s="22"/>
      <c r="V953" s="22"/>
      <c r="W953" s="22"/>
      <c r="X953" s="22"/>
      <c r="Y953" s="22"/>
      <c r="Z953" s="22"/>
      <c r="AA953" s="22"/>
      <c r="AB953" s="22"/>
    </row>
    <row r="954" spans="1:28" ht="14.25">
      <c r="A954" s="45"/>
      <c r="B954" s="46"/>
      <c r="C954" s="46"/>
      <c r="D954" s="46"/>
      <c r="E954" s="55"/>
      <c r="F954" s="22"/>
      <c r="G954" s="22"/>
      <c r="H954" s="22"/>
      <c r="I954" s="22"/>
      <c r="J954" s="37"/>
      <c r="K954" s="22"/>
      <c r="L954" s="22"/>
      <c r="M954" s="22"/>
      <c r="N954" s="22"/>
      <c r="O954" s="22"/>
      <c r="P954" s="22"/>
      <c r="Q954" s="22"/>
      <c r="R954" s="22"/>
      <c r="S954" s="22"/>
      <c r="T954" s="22"/>
      <c r="U954" s="22"/>
      <c r="V954" s="22"/>
      <c r="W954" s="22"/>
      <c r="X954" s="22"/>
      <c r="Y954" s="22"/>
      <c r="Z954" s="22"/>
      <c r="AA954" s="22"/>
      <c r="AB954" s="22"/>
    </row>
    <row r="955" spans="1:28" ht="14.25">
      <c r="A955" s="45"/>
      <c r="B955" s="46"/>
      <c r="C955" s="46"/>
      <c r="D955" s="46"/>
      <c r="E955" s="55"/>
      <c r="F955" s="22"/>
      <c r="G955" s="22"/>
      <c r="H955" s="22"/>
      <c r="I955" s="22"/>
      <c r="J955" s="37"/>
      <c r="K955" s="22"/>
      <c r="L955" s="22"/>
      <c r="M955" s="22"/>
      <c r="N955" s="22"/>
      <c r="O955" s="22"/>
      <c r="P955" s="22"/>
      <c r="Q955" s="22"/>
      <c r="R955" s="22"/>
      <c r="S955" s="22"/>
      <c r="T955" s="22"/>
      <c r="U955" s="22"/>
      <c r="V955" s="22"/>
      <c r="W955" s="22"/>
      <c r="X955" s="22"/>
      <c r="Y955" s="22"/>
      <c r="Z955" s="22"/>
      <c r="AA955" s="22"/>
      <c r="AB955" s="22"/>
    </row>
    <row r="956" spans="1:28" ht="14.25">
      <c r="A956" s="45"/>
      <c r="B956" s="46"/>
      <c r="C956" s="46"/>
      <c r="D956" s="46"/>
      <c r="E956" s="55"/>
      <c r="F956" s="22"/>
      <c r="G956" s="22"/>
      <c r="H956" s="22"/>
      <c r="I956" s="22"/>
      <c r="J956" s="37"/>
      <c r="K956" s="22"/>
      <c r="L956" s="22"/>
      <c r="M956" s="22"/>
      <c r="N956" s="22"/>
      <c r="O956" s="22"/>
      <c r="P956" s="22"/>
      <c r="Q956" s="22"/>
      <c r="R956" s="22"/>
      <c r="S956" s="22"/>
      <c r="T956" s="22"/>
      <c r="U956" s="22"/>
      <c r="V956" s="22"/>
      <c r="W956" s="22"/>
      <c r="X956" s="22"/>
      <c r="Y956" s="22"/>
      <c r="Z956" s="22"/>
      <c r="AA956" s="22"/>
      <c r="AB956" s="22"/>
    </row>
    <row r="957" spans="1:28" ht="14.25">
      <c r="A957" s="45"/>
      <c r="B957" s="46"/>
      <c r="C957" s="46"/>
      <c r="D957" s="46"/>
      <c r="E957" s="55"/>
      <c r="F957" s="22"/>
      <c r="G957" s="22"/>
      <c r="H957" s="22"/>
      <c r="I957" s="22"/>
      <c r="J957" s="37"/>
      <c r="K957" s="22"/>
      <c r="L957" s="22"/>
      <c r="M957" s="22"/>
      <c r="N957" s="22"/>
      <c r="O957" s="22"/>
      <c r="P957" s="22"/>
      <c r="Q957" s="22"/>
      <c r="R957" s="22"/>
      <c r="S957" s="22"/>
      <c r="T957" s="22"/>
      <c r="U957" s="22"/>
      <c r="V957" s="22"/>
      <c r="W957" s="22"/>
      <c r="X957" s="22"/>
      <c r="Y957" s="22"/>
      <c r="Z957" s="22"/>
      <c r="AA957" s="22"/>
      <c r="AB957" s="22"/>
    </row>
    <row r="958" spans="1:28" ht="14.25">
      <c r="A958" s="45"/>
      <c r="B958" s="46"/>
      <c r="C958" s="46"/>
      <c r="D958" s="46"/>
      <c r="E958" s="55"/>
      <c r="F958" s="22"/>
      <c r="G958" s="22"/>
      <c r="H958" s="22"/>
      <c r="I958" s="22"/>
      <c r="J958" s="37"/>
      <c r="K958" s="22"/>
      <c r="L958" s="22"/>
      <c r="M958" s="22"/>
      <c r="N958" s="22"/>
      <c r="O958" s="22"/>
      <c r="P958" s="22"/>
      <c r="Q958" s="22"/>
      <c r="R958" s="22"/>
      <c r="S958" s="22"/>
      <c r="T958" s="22"/>
      <c r="U958" s="22"/>
      <c r="V958" s="22"/>
      <c r="W958" s="22"/>
      <c r="X958" s="22"/>
      <c r="Y958" s="22"/>
      <c r="Z958" s="22"/>
      <c r="AA958" s="22"/>
      <c r="AB958" s="22"/>
    </row>
    <row r="959" spans="1:28" ht="14.25">
      <c r="A959" s="45"/>
      <c r="B959" s="46"/>
      <c r="C959" s="46"/>
      <c r="D959" s="46"/>
      <c r="E959" s="55"/>
      <c r="F959" s="22"/>
      <c r="G959" s="22"/>
      <c r="H959" s="22"/>
      <c r="I959" s="22"/>
      <c r="J959" s="37"/>
      <c r="K959" s="22"/>
      <c r="L959" s="22"/>
      <c r="M959" s="22"/>
      <c r="N959" s="22"/>
      <c r="O959" s="22"/>
      <c r="P959" s="22"/>
      <c r="Q959" s="22"/>
      <c r="R959" s="22"/>
      <c r="S959" s="22"/>
      <c r="T959" s="22"/>
      <c r="U959" s="22"/>
      <c r="V959" s="22"/>
      <c r="W959" s="22"/>
      <c r="X959" s="22"/>
      <c r="Y959" s="22"/>
      <c r="Z959" s="22"/>
      <c r="AA959" s="22"/>
      <c r="AB959" s="22"/>
    </row>
    <row r="960" spans="1:28" ht="14.25">
      <c r="A960" s="45"/>
      <c r="B960" s="46"/>
      <c r="C960" s="46"/>
      <c r="D960" s="46"/>
      <c r="E960" s="55"/>
      <c r="F960" s="22"/>
      <c r="G960" s="22"/>
      <c r="H960" s="22"/>
      <c r="I960" s="22"/>
      <c r="J960" s="37"/>
      <c r="K960" s="22"/>
      <c r="L960" s="22"/>
      <c r="M960" s="22"/>
      <c r="N960" s="22"/>
      <c r="O960" s="22"/>
      <c r="P960" s="22"/>
      <c r="Q960" s="22"/>
      <c r="R960" s="22"/>
      <c r="S960" s="22"/>
      <c r="T960" s="22"/>
      <c r="U960" s="22"/>
      <c r="V960" s="22"/>
      <c r="W960" s="22"/>
      <c r="X960" s="22"/>
      <c r="Y960" s="22"/>
      <c r="Z960" s="22"/>
      <c r="AA960" s="22"/>
      <c r="AB960" s="22"/>
    </row>
    <row r="961" spans="1:28" ht="14.25">
      <c r="A961" s="45"/>
      <c r="B961" s="46"/>
      <c r="C961" s="46"/>
      <c r="D961" s="46"/>
      <c r="E961" s="55"/>
      <c r="F961" s="22"/>
      <c r="G961" s="22"/>
      <c r="H961" s="22"/>
      <c r="I961" s="22"/>
      <c r="J961" s="37"/>
      <c r="K961" s="22"/>
      <c r="L961" s="22"/>
      <c r="M961" s="22"/>
      <c r="N961" s="22"/>
      <c r="O961" s="22"/>
      <c r="P961" s="22"/>
      <c r="Q961" s="22"/>
      <c r="R961" s="22"/>
      <c r="S961" s="22"/>
      <c r="T961" s="22"/>
      <c r="U961" s="22"/>
      <c r="V961" s="22"/>
      <c r="W961" s="22"/>
      <c r="X961" s="22"/>
      <c r="Y961" s="22"/>
      <c r="Z961" s="22"/>
      <c r="AA961" s="22"/>
      <c r="AB961" s="22"/>
    </row>
    <row r="962" spans="1:28" ht="14.25">
      <c r="A962" s="45"/>
      <c r="B962" s="46"/>
      <c r="C962" s="46"/>
      <c r="D962" s="46"/>
      <c r="E962" s="55"/>
      <c r="F962" s="22"/>
      <c r="G962" s="22"/>
      <c r="H962" s="22"/>
      <c r="I962" s="22"/>
      <c r="J962" s="37"/>
      <c r="K962" s="22"/>
      <c r="L962" s="22"/>
      <c r="M962" s="22"/>
      <c r="N962" s="22"/>
      <c r="O962" s="22"/>
      <c r="P962" s="22"/>
      <c r="Q962" s="22"/>
      <c r="R962" s="22"/>
      <c r="S962" s="22"/>
      <c r="T962" s="22"/>
      <c r="U962" s="22"/>
      <c r="V962" s="22"/>
      <c r="W962" s="22"/>
      <c r="X962" s="22"/>
      <c r="Y962" s="22"/>
      <c r="Z962" s="22"/>
      <c r="AA962" s="22"/>
      <c r="AB962" s="22"/>
    </row>
    <row r="963" spans="1:28" ht="14.25">
      <c r="A963" s="45"/>
      <c r="B963" s="46"/>
      <c r="C963" s="46"/>
      <c r="D963" s="46"/>
      <c r="E963" s="55"/>
      <c r="F963" s="22"/>
      <c r="G963" s="22"/>
      <c r="H963" s="22"/>
      <c r="I963" s="22"/>
      <c r="J963" s="37"/>
      <c r="K963" s="22"/>
      <c r="L963" s="22"/>
      <c r="M963" s="22"/>
      <c r="N963" s="22"/>
      <c r="O963" s="22"/>
      <c r="P963" s="22"/>
      <c r="Q963" s="22"/>
      <c r="R963" s="22"/>
      <c r="S963" s="22"/>
      <c r="T963" s="22"/>
      <c r="U963" s="22"/>
      <c r="V963" s="22"/>
      <c r="W963" s="22"/>
      <c r="X963" s="22"/>
      <c r="Y963" s="22"/>
      <c r="Z963" s="22"/>
      <c r="AA963" s="22"/>
      <c r="AB963" s="22"/>
    </row>
    <row r="964" spans="1:28" ht="14.25">
      <c r="A964" s="45"/>
      <c r="B964" s="46"/>
      <c r="C964" s="46"/>
      <c r="D964" s="46"/>
      <c r="E964" s="55"/>
      <c r="F964" s="22"/>
      <c r="G964" s="22"/>
      <c r="H964" s="22"/>
      <c r="I964" s="22"/>
      <c r="J964" s="37"/>
      <c r="K964" s="22"/>
      <c r="L964" s="22"/>
      <c r="M964" s="22"/>
      <c r="N964" s="22"/>
      <c r="O964" s="22"/>
      <c r="P964" s="22"/>
      <c r="Q964" s="22"/>
      <c r="R964" s="22"/>
      <c r="S964" s="22"/>
      <c r="T964" s="22"/>
      <c r="U964" s="22"/>
      <c r="V964" s="22"/>
      <c r="W964" s="22"/>
      <c r="X964" s="22"/>
      <c r="Y964" s="22"/>
      <c r="Z964" s="22"/>
      <c r="AA964" s="22"/>
      <c r="AB964" s="22"/>
    </row>
    <row r="965" spans="1:28" ht="14.25">
      <c r="A965" s="45"/>
      <c r="B965" s="46"/>
      <c r="C965" s="46"/>
      <c r="D965" s="46"/>
      <c r="E965" s="55"/>
      <c r="F965" s="22"/>
      <c r="G965" s="22"/>
      <c r="H965" s="22"/>
      <c r="I965" s="22"/>
      <c r="J965" s="37"/>
      <c r="K965" s="22"/>
      <c r="L965" s="22"/>
      <c r="M965" s="22"/>
      <c r="N965" s="22"/>
      <c r="O965" s="22"/>
      <c r="P965" s="22"/>
      <c r="Q965" s="22"/>
      <c r="R965" s="22"/>
      <c r="S965" s="22"/>
      <c r="T965" s="22"/>
      <c r="U965" s="22"/>
      <c r="V965" s="22"/>
      <c r="W965" s="22"/>
      <c r="X965" s="22"/>
      <c r="Y965" s="22"/>
      <c r="Z965" s="22"/>
      <c r="AA965" s="22"/>
      <c r="AB965" s="22"/>
    </row>
    <row r="966" spans="1:28" ht="14.25">
      <c r="A966" s="45"/>
      <c r="B966" s="46"/>
      <c r="C966" s="46"/>
      <c r="D966" s="46"/>
      <c r="E966" s="55"/>
      <c r="F966" s="22"/>
      <c r="G966" s="22"/>
      <c r="H966" s="22"/>
      <c r="I966" s="22"/>
      <c r="J966" s="37"/>
      <c r="K966" s="22"/>
      <c r="L966" s="22"/>
      <c r="M966" s="22"/>
      <c r="N966" s="22"/>
      <c r="O966" s="22"/>
      <c r="P966" s="22"/>
      <c r="Q966" s="22"/>
      <c r="R966" s="22"/>
      <c r="S966" s="22"/>
      <c r="T966" s="22"/>
      <c r="U966" s="22"/>
      <c r="V966" s="22"/>
      <c r="W966" s="22"/>
      <c r="X966" s="22"/>
      <c r="Y966" s="22"/>
      <c r="Z966" s="22"/>
      <c r="AA966" s="22"/>
      <c r="AB966" s="22"/>
    </row>
    <row r="967" spans="1:28" ht="14.25">
      <c r="A967" s="45"/>
      <c r="B967" s="46"/>
      <c r="C967" s="46"/>
      <c r="D967" s="46"/>
      <c r="E967" s="55"/>
      <c r="F967" s="22"/>
      <c r="G967" s="22"/>
      <c r="H967" s="22"/>
      <c r="I967" s="22"/>
      <c r="J967" s="37"/>
      <c r="K967" s="22"/>
      <c r="L967" s="22"/>
      <c r="M967" s="22"/>
      <c r="N967" s="22"/>
      <c r="O967" s="22"/>
      <c r="P967" s="22"/>
      <c r="Q967" s="22"/>
      <c r="R967" s="22"/>
      <c r="S967" s="22"/>
      <c r="T967" s="22"/>
      <c r="U967" s="22"/>
      <c r="V967" s="22"/>
      <c r="W967" s="22"/>
      <c r="X967" s="22"/>
      <c r="Y967" s="22"/>
      <c r="Z967" s="22"/>
      <c r="AA967" s="22"/>
      <c r="AB967" s="22"/>
    </row>
    <row r="968" spans="1:28" ht="14.25">
      <c r="A968" s="45"/>
      <c r="B968" s="46"/>
      <c r="C968" s="46"/>
      <c r="D968" s="46"/>
      <c r="E968" s="55"/>
      <c r="F968" s="22"/>
      <c r="G968" s="22"/>
      <c r="H968" s="22"/>
      <c r="I968" s="22"/>
      <c r="J968" s="37"/>
      <c r="K968" s="22"/>
      <c r="L968" s="22"/>
      <c r="M968" s="22"/>
      <c r="N968" s="22"/>
      <c r="O968" s="22"/>
      <c r="P968" s="22"/>
      <c r="Q968" s="22"/>
      <c r="R968" s="22"/>
      <c r="S968" s="22"/>
      <c r="T968" s="22"/>
      <c r="U968" s="22"/>
      <c r="V968" s="22"/>
      <c r="W968" s="22"/>
      <c r="X968" s="22"/>
      <c r="Y968" s="22"/>
      <c r="Z968" s="22"/>
      <c r="AA968" s="22"/>
      <c r="AB968" s="22"/>
    </row>
    <row r="969" spans="1:28" ht="14.25">
      <c r="A969" s="45"/>
      <c r="B969" s="46"/>
      <c r="C969" s="46"/>
      <c r="D969" s="46"/>
      <c r="E969" s="55"/>
      <c r="F969" s="22"/>
      <c r="G969" s="22"/>
      <c r="H969" s="22"/>
      <c r="I969" s="22"/>
      <c r="J969" s="37"/>
      <c r="K969" s="22"/>
      <c r="L969" s="22"/>
      <c r="M969" s="22"/>
      <c r="N969" s="22"/>
      <c r="O969" s="22"/>
      <c r="P969" s="22"/>
      <c r="Q969" s="22"/>
      <c r="R969" s="22"/>
      <c r="S969" s="22"/>
      <c r="T969" s="22"/>
      <c r="U969" s="22"/>
      <c r="V969" s="22"/>
      <c r="W969" s="22"/>
      <c r="X969" s="22"/>
      <c r="Y969" s="22"/>
      <c r="Z969" s="22"/>
      <c r="AA969" s="22"/>
      <c r="AB969" s="22"/>
    </row>
    <row r="970" spans="1:28" ht="14.25">
      <c r="A970" s="45"/>
      <c r="B970" s="46"/>
      <c r="C970" s="46"/>
      <c r="D970" s="46"/>
      <c r="E970" s="55"/>
      <c r="F970" s="22"/>
      <c r="G970" s="22"/>
      <c r="H970" s="22"/>
      <c r="I970" s="22"/>
      <c r="J970" s="37"/>
      <c r="K970" s="22"/>
      <c r="L970" s="22"/>
      <c r="M970" s="22"/>
      <c r="N970" s="22"/>
      <c r="O970" s="22"/>
      <c r="P970" s="22"/>
      <c r="Q970" s="22"/>
      <c r="R970" s="22"/>
      <c r="S970" s="22"/>
      <c r="T970" s="22"/>
      <c r="U970" s="22"/>
      <c r="V970" s="22"/>
      <c r="W970" s="22"/>
      <c r="X970" s="22"/>
      <c r="Y970" s="22"/>
      <c r="Z970" s="22"/>
      <c r="AA970" s="22"/>
      <c r="AB970" s="22"/>
    </row>
    <row r="971" spans="1:28" ht="14.25">
      <c r="A971" s="45"/>
      <c r="B971" s="46"/>
      <c r="C971" s="46"/>
      <c r="D971" s="46"/>
      <c r="E971" s="55"/>
      <c r="F971" s="22"/>
      <c r="G971" s="22"/>
      <c r="H971" s="22"/>
      <c r="I971" s="22"/>
      <c r="J971" s="37"/>
      <c r="K971" s="22"/>
      <c r="L971" s="22"/>
      <c r="M971" s="22"/>
      <c r="N971" s="22"/>
      <c r="O971" s="22"/>
      <c r="P971" s="22"/>
      <c r="Q971" s="22"/>
      <c r="R971" s="22"/>
      <c r="S971" s="22"/>
      <c r="T971" s="22"/>
      <c r="U971" s="22"/>
      <c r="V971" s="22"/>
      <c r="W971" s="22"/>
      <c r="X971" s="22"/>
      <c r="Y971" s="22"/>
      <c r="Z971" s="22"/>
      <c r="AA971" s="22"/>
      <c r="AB971" s="22"/>
    </row>
    <row r="972" spans="1:28" ht="14.25">
      <c r="A972" s="45"/>
      <c r="B972" s="46"/>
      <c r="C972" s="46"/>
      <c r="D972" s="46"/>
      <c r="E972" s="55"/>
      <c r="F972" s="22"/>
      <c r="G972" s="22"/>
      <c r="H972" s="22"/>
      <c r="I972" s="22"/>
      <c r="J972" s="37"/>
      <c r="K972" s="22"/>
      <c r="L972" s="22"/>
      <c r="M972" s="22"/>
      <c r="N972" s="22"/>
      <c r="O972" s="22"/>
      <c r="P972" s="22"/>
      <c r="Q972" s="22"/>
      <c r="R972" s="22"/>
      <c r="S972" s="22"/>
      <c r="T972" s="22"/>
      <c r="U972" s="22"/>
      <c r="V972" s="22"/>
      <c r="W972" s="22"/>
      <c r="X972" s="22"/>
      <c r="Y972" s="22"/>
      <c r="Z972" s="22"/>
      <c r="AA972" s="22"/>
      <c r="AB972" s="22"/>
    </row>
    <row r="973" spans="1:28" ht="14.25">
      <c r="A973" s="45"/>
      <c r="B973" s="46"/>
      <c r="C973" s="46"/>
      <c r="D973" s="46"/>
      <c r="E973" s="55"/>
      <c r="F973" s="22"/>
      <c r="G973" s="22"/>
      <c r="H973" s="22"/>
      <c r="I973" s="22"/>
      <c r="J973" s="37"/>
      <c r="K973" s="22"/>
      <c r="L973" s="22"/>
      <c r="M973" s="22"/>
      <c r="N973" s="22"/>
      <c r="O973" s="22"/>
      <c r="P973" s="22"/>
      <c r="Q973" s="22"/>
      <c r="R973" s="22"/>
      <c r="S973" s="22"/>
      <c r="T973" s="22"/>
      <c r="U973" s="22"/>
      <c r="V973" s="22"/>
      <c r="W973" s="22"/>
      <c r="X973" s="22"/>
      <c r="Y973" s="22"/>
      <c r="Z973" s="22"/>
      <c r="AA973" s="22"/>
      <c r="AB973" s="22"/>
    </row>
    <row r="974" spans="1:28" ht="14.25">
      <c r="A974" s="45"/>
      <c r="B974" s="46"/>
      <c r="C974" s="46"/>
      <c r="D974" s="46"/>
      <c r="E974" s="55"/>
      <c r="F974" s="22"/>
      <c r="G974" s="22"/>
      <c r="H974" s="22"/>
      <c r="I974" s="22"/>
      <c r="J974" s="37"/>
      <c r="K974" s="22"/>
      <c r="L974" s="22"/>
      <c r="M974" s="22"/>
      <c r="N974" s="22"/>
      <c r="O974" s="22"/>
      <c r="P974" s="22"/>
      <c r="Q974" s="22"/>
      <c r="R974" s="22"/>
      <c r="S974" s="22"/>
      <c r="T974" s="22"/>
      <c r="U974" s="22"/>
      <c r="V974" s="22"/>
      <c r="W974" s="22"/>
      <c r="X974" s="22"/>
      <c r="Y974" s="22"/>
      <c r="Z974" s="22"/>
      <c r="AA974" s="22"/>
      <c r="AB974" s="22"/>
    </row>
    <row r="975" spans="1:28" ht="14.25">
      <c r="A975" s="45"/>
      <c r="B975" s="46"/>
      <c r="C975" s="46"/>
      <c r="D975" s="46"/>
      <c r="E975" s="55"/>
      <c r="F975" s="22"/>
      <c r="G975" s="22"/>
      <c r="H975" s="22"/>
      <c r="I975" s="22"/>
      <c r="J975" s="37"/>
      <c r="K975" s="22"/>
      <c r="L975" s="22"/>
      <c r="M975" s="22"/>
      <c r="N975" s="22"/>
      <c r="O975" s="22"/>
      <c r="P975" s="22"/>
      <c r="Q975" s="22"/>
      <c r="R975" s="22"/>
      <c r="S975" s="22"/>
      <c r="T975" s="22"/>
      <c r="U975" s="22"/>
      <c r="V975" s="22"/>
      <c r="W975" s="22"/>
      <c r="X975" s="22"/>
      <c r="Y975" s="22"/>
      <c r="Z975" s="22"/>
      <c r="AA975" s="22"/>
      <c r="AB975" s="22"/>
    </row>
    <row r="976" spans="1:28" ht="14.25">
      <c r="A976" s="45"/>
      <c r="B976" s="46"/>
      <c r="C976" s="46"/>
      <c r="D976" s="46"/>
      <c r="E976" s="55"/>
      <c r="F976" s="22"/>
      <c r="G976" s="22"/>
      <c r="H976" s="22"/>
      <c r="I976" s="22"/>
      <c r="J976" s="37"/>
      <c r="K976" s="22"/>
      <c r="L976" s="22"/>
      <c r="M976" s="22"/>
      <c r="N976" s="22"/>
      <c r="O976" s="22"/>
      <c r="P976" s="22"/>
      <c r="Q976" s="22"/>
      <c r="R976" s="22"/>
      <c r="S976" s="22"/>
      <c r="T976" s="22"/>
      <c r="U976" s="22"/>
      <c r="V976" s="22"/>
      <c r="W976" s="22"/>
      <c r="X976" s="22"/>
      <c r="Y976" s="22"/>
      <c r="Z976" s="22"/>
      <c r="AA976" s="22"/>
      <c r="AB976" s="22"/>
    </row>
    <row r="977" spans="1:28" ht="14.25">
      <c r="A977" s="45"/>
      <c r="B977" s="46"/>
      <c r="C977" s="46"/>
      <c r="D977" s="46"/>
      <c r="E977" s="55"/>
      <c r="F977" s="22"/>
      <c r="G977" s="22"/>
      <c r="H977" s="22"/>
      <c r="I977" s="22"/>
      <c r="J977" s="37"/>
      <c r="K977" s="22"/>
      <c r="L977" s="22"/>
      <c r="M977" s="22"/>
      <c r="N977" s="22"/>
      <c r="O977" s="22"/>
      <c r="P977" s="22"/>
      <c r="Q977" s="22"/>
      <c r="R977" s="22"/>
      <c r="S977" s="22"/>
      <c r="T977" s="22"/>
      <c r="U977" s="22"/>
      <c r="V977" s="22"/>
      <c r="W977" s="22"/>
      <c r="X977" s="22"/>
      <c r="Y977" s="22"/>
      <c r="Z977" s="22"/>
      <c r="AA977" s="22"/>
      <c r="AB977" s="22"/>
    </row>
    <row r="978" spans="1:28" ht="14.25">
      <c r="A978" s="45"/>
      <c r="B978" s="46"/>
      <c r="C978" s="46"/>
      <c r="D978" s="46"/>
      <c r="E978" s="55"/>
      <c r="F978" s="22"/>
      <c r="G978" s="22"/>
      <c r="H978" s="22"/>
      <c r="I978" s="22"/>
      <c r="J978" s="37"/>
      <c r="K978" s="22"/>
      <c r="L978" s="22"/>
      <c r="M978" s="22"/>
      <c r="N978" s="22"/>
      <c r="O978" s="22"/>
      <c r="P978" s="22"/>
      <c r="Q978" s="22"/>
      <c r="R978" s="22"/>
      <c r="S978" s="22"/>
      <c r="T978" s="22"/>
      <c r="U978" s="22"/>
      <c r="V978" s="22"/>
      <c r="W978" s="22"/>
      <c r="X978" s="22"/>
      <c r="Y978" s="22"/>
      <c r="Z978" s="22"/>
      <c r="AA978" s="22"/>
      <c r="AB978" s="22"/>
    </row>
    <row r="979" spans="1:28" ht="14.25">
      <c r="A979" s="45"/>
      <c r="B979" s="46"/>
      <c r="C979" s="46"/>
      <c r="D979" s="46"/>
      <c r="E979" s="55"/>
      <c r="F979" s="22"/>
      <c r="G979" s="22"/>
      <c r="H979" s="22"/>
      <c r="I979" s="22"/>
      <c r="J979" s="37"/>
      <c r="K979" s="22"/>
      <c r="L979" s="22"/>
      <c r="M979" s="22"/>
      <c r="N979" s="22"/>
      <c r="O979" s="22"/>
      <c r="P979" s="22"/>
      <c r="Q979" s="22"/>
      <c r="R979" s="22"/>
      <c r="S979" s="22"/>
      <c r="T979" s="22"/>
      <c r="U979" s="22"/>
      <c r="V979" s="22"/>
      <c r="W979" s="22"/>
      <c r="X979" s="22"/>
      <c r="Y979" s="22"/>
      <c r="Z979" s="22"/>
      <c r="AA979" s="22"/>
      <c r="AB979" s="22"/>
    </row>
    <row r="980" spans="1:28" ht="14.25">
      <c r="A980" s="45"/>
      <c r="B980" s="46"/>
      <c r="C980" s="46"/>
      <c r="D980" s="46"/>
      <c r="E980" s="55"/>
      <c r="F980" s="22"/>
      <c r="G980" s="22"/>
      <c r="H980" s="22"/>
      <c r="I980" s="22"/>
      <c r="J980" s="37"/>
      <c r="K980" s="22"/>
      <c r="L980" s="22"/>
      <c r="M980" s="22"/>
      <c r="N980" s="22"/>
      <c r="O980" s="22"/>
      <c r="P980" s="22"/>
      <c r="Q980" s="22"/>
      <c r="R980" s="22"/>
      <c r="S980" s="22"/>
      <c r="T980" s="22"/>
      <c r="U980" s="22"/>
      <c r="V980" s="22"/>
      <c r="W980" s="22"/>
      <c r="X980" s="22"/>
      <c r="Y980" s="22"/>
      <c r="Z980" s="22"/>
      <c r="AA980" s="22"/>
      <c r="AB980" s="22"/>
    </row>
    <row r="981" spans="1:28" ht="14.25">
      <c r="A981" s="45"/>
      <c r="B981" s="46"/>
      <c r="C981" s="46"/>
      <c r="D981" s="46"/>
      <c r="E981" s="55"/>
      <c r="F981" s="22"/>
      <c r="G981" s="22"/>
      <c r="H981" s="22"/>
      <c r="I981" s="22"/>
      <c r="J981" s="37"/>
      <c r="K981" s="22"/>
      <c r="L981" s="22"/>
      <c r="M981" s="22"/>
      <c r="N981" s="22"/>
      <c r="O981" s="22"/>
      <c r="P981" s="22"/>
      <c r="Q981" s="22"/>
      <c r="R981" s="22"/>
      <c r="S981" s="22"/>
      <c r="T981" s="22"/>
      <c r="U981" s="22"/>
      <c r="V981" s="22"/>
      <c r="W981" s="22"/>
      <c r="X981" s="22"/>
      <c r="Y981" s="22"/>
      <c r="Z981" s="22"/>
      <c r="AA981" s="22"/>
      <c r="AB981" s="22"/>
    </row>
    <row r="982" spans="1:28" ht="14.25">
      <c r="A982" s="45"/>
      <c r="B982" s="46"/>
      <c r="C982" s="46"/>
      <c r="D982" s="46"/>
      <c r="E982" s="55"/>
      <c r="F982" s="22"/>
      <c r="G982" s="22"/>
      <c r="H982" s="22"/>
      <c r="I982" s="22"/>
      <c r="J982" s="37"/>
      <c r="K982" s="22"/>
      <c r="L982" s="22"/>
      <c r="M982" s="22"/>
      <c r="N982" s="22"/>
      <c r="O982" s="22"/>
      <c r="P982" s="22"/>
      <c r="Q982" s="22"/>
      <c r="R982" s="22"/>
      <c r="S982" s="22"/>
      <c r="T982" s="22"/>
      <c r="U982" s="22"/>
      <c r="V982" s="22"/>
      <c r="W982" s="22"/>
      <c r="X982" s="22"/>
      <c r="Y982" s="22"/>
      <c r="Z982" s="22"/>
      <c r="AA982" s="22"/>
      <c r="AB982" s="22"/>
    </row>
    <row r="983" spans="1:28" ht="14.25">
      <c r="A983" s="45"/>
      <c r="B983" s="46"/>
      <c r="C983" s="46"/>
      <c r="D983" s="46"/>
      <c r="E983" s="55"/>
      <c r="F983" s="22"/>
      <c r="G983" s="22"/>
      <c r="H983" s="22"/>
      <c r="I983" s="22"/>
      <c r="J983" s="37"/>
      <c r="K983" s="22"/>
      <c r="L983" s="22"/>
      <c r="M983" s="22"/>
      <c r="N983" s="22"/>
      <c r="O983" s="22"/>
      <c r="P983" s="22"/>
      <c r="Q983" s="22"/>
      <c r="R983" s="22"/>
      <c r="S983" s="22"/>
      <c r="T983" s="22"/>
      <c r="U983" s="22"/>
      <c r="V983" s="22"/>
      <c r="W983" s="22"/>
      <c r="X983" s="22"/>
      <c r="Y983" s="22"/>
      <c r="Z983" s="22"/>
      <c r="AA983" s="22"/>
      <c r="AB983" s="22"/>
    </row>
    <row r="984" spans="1:28" ht="14.25">
      <c r="A984" s="45"/>
      <c r="B984" s="46"/>
      <c r="C984" s="46"/>
      <c r="D984" s="46"/>
      <c r="E984" s="55"/>
      <c r="F984" s="22"/>
      <c r="G984" s="22"/>
      <c r="H984" s="22"/>
      <c r="I984" s="22"/>
      <c r="J984" s="37"/>
      <c r="K984" s="22"/>
      <c r="L984" s="22"/>
      <c r="M984" s="22"/>
      <c r="N984" s="22"/>
      <c r="O984" s="22"/>
      <c r="P984" s="22"/>
      <c r="Q984" s="22"/>
      <c r="R984" s="22"/>
      <c r="S984" s="22"/>
      <c r="T984" s="22"/>
      <c r="U984" s="22"/>
      <c r="V984" s="22"/>
      <c r="W984" s="22"/>
      <c r="X984" s="22"/>
      <c r="Y984" s="22"/>
      <c r="Z984" s="22"/>
      <c r="AA984" s="22"/>
      <c r="AB984" s="22"/>
    </row>
    <row r="985" spans="1:28" ht="14.25">
      <c r="A985" s="45"/>
      <c r="B985" s="46"/>
      <c r="C985" s="46"/>
      <c r="D985" s="46"/>
      <c r="E985" s="55"/>
      <c r="F985" s="22"/>
      <c r="G985" s="22"/>
      <c r="H985" s="22"/>
      <c r="I985" s="22"/>
      <c r="J985" s="37"/>
      <c r="K985" s="22"/>
      <c r="L985" s="22"/>
      <c r="M985" s="22"/>
      <c r="N985" s="22"/>
      <c r="O985" s="22"/>
      <c r="P985" s="22"/>
      <c r="Q985" s="22"/>
      <c r="R985" s="22"/>
      <c r="S985" s="22"/>
      <c r="T985" s="22"/>
      <c r="U985" s="22"/>
      <c r="V985" s="22"/>
      <c r="W985" s="22"/>
      <c r="X985" s="22"/>
      <c r="Y985" s="22"/>
      <c r="Z985" s="22"/>
      <c r="AA985" s="22"/>
      <c r="AB985" s="22"/>
    </row>
    <row r="986" spans="1:28" ht="14.25">
      <c r="A986" s="45"/>
      <c r="B986" s="46"/>
      <c r="C986" s="46"/>
      <c r="D986" s="46"/>
      <c r="E986" s="55"/>
      <c r="F986" s="22"/>
      <c r="G986" s="22"/>
      <c r="H986" s="22"/>
      <c r="I986" s="22"/>
      <c r="J986" s="37"/>
      <c r="K986" s="22"/>
      <c r="L986" s="22"/>
      <c r="M986" s="22"/>
      <c r="N986" s="22"/>
      <c r="O986" s="22"/>
      <c r="P986" s="22"/>
      <c r="Q986" s="22"/>
      <c r="R986" s="22"/>
      <c r="S986" s="22"/>
      <c r="T986" s="22"/>
      <c r="U986" s="22"/>
      <c r="V986" s="22"/>
      <c r="W986" s="22"/>
      <c r="X986" s="22"/>
      <c r="Y986" s="22"/>
      <c r="Z986" s="22"/>
      <c r="AA986" s="22"/>
      <c r="AB986" s="22"/>
    </row>
    <row r="987" spans="1:28" ht="14.25">
      <c r="A987" s="45"/>
      <c r="B987" s="46"/>
      <c r="C987" s="46"/>
      <c r="D987" s="46"/>
      <c r="E987" s="55"/>
      <c r="F987" s="22"/>
      <c r="G987" s="22"/>
      <c r="H987" s="22"/>
      <c r="I987" s="22"/>
      <c r="J987" s="37"/>
      <c r="K987" s="22"/>
      <c r="L987" s="22"/>
      <c r="M987" s="22"/>
      <c r="N987" s="22"/>
      <c r="O987" s="22"/>
      <c r="P987" s="22"/>
      <c r="Q987" s="22"/>
      <c r="R987" s="22"/>
      <c r="S987" s="22"/>
      <c r="T987" s="22"/>
      <c r="U987" s="22"/>
      <c r="V987" s="22"/>
      <c r="W987" s="22"/>
      <c r="X987" s="22"/>
      <c r="Y987" s="22"/>
      <c r="Z987" s="22"/>
      <c r="AA987" s="22"/>
      <c r="AB987" s="22"/>
    </row>
    <row r="988" spans="1:28" ht="14.25">
      <c r="A988" s="45"/>
      <c r="B988" s="46"/>
      <c r="C988" s="46"/>
      <c r="D988" s="46"/>
      <c r="E988" s="55"/>
      <c r="F988" s="22"/>
      <c r="G988" s="22"/>
      <c r="H988" s="22"/>
      <c r="I988" s="22"/>
      <c r="J988" s="37"/>
      <c r="K988" s="22"/>
      <c r="L988" s="22"/>
      <c r="M988" s="22"/>
      <c r="N988" s="22"/>
      <c r="O988" s="22"/>
      <c r="P988" s="22"/>
      <c r="Q988" s="22"/>
      <c r="R988" s="22"/>
      <c r="S988" s="22"/>
      <c r="T988" s="22"/>
      <c r="U988" s="22"/>
      <c r="V988" s="22"/>
      <c r="W988" s="22"/>
      <c r="X988" s="22"/>
      <c r="Y988" s="22"/>
      <c r="Z988" s="22"/>
      <c r="AA988" s="22"/>
      <c r="AB988" s="22"/>
    </row>
    <row r="989" spans="1:28" ht="14.25">
      <c r="A989" s="45"/>
      <c r="B989" s="46"/>
      <c r="C989" s="46"/>
      <c r="D989" s="46"/>
      <c r="E989" s="55"/>
      <c r="F989" s="22"/>
      <c r="G989" s="22"/>
      <c r="H989" s="22"/>
      <c r="I989" s="22"/>
      <c r="J989" s="37"/>
      <c r="K989" s="22"/>
      <c r="L989" s="22"/>
      <c r="M989" s="22"/>
      <c r="N989" s="22"/>
      <c r="O989" s="22"/>
      <c r="P989" s="22"/>
      <c r="Q989" s="22"/>
      <c r="R989" s="22"/>
      <c r="S989" s="22"/>
      <c r="T989" s="22"/>
      <c r="U989" s="22"/>
      <c r="V989" s="22"/>
      <c r="W989" s="22"/>
      <c r="X989" s="22"/>
      <c r="Y989" s="22"/>
      <c r="Z989" s="22"/>
      <c r="AA989" s="22"/>
      <c r="AB989" s="22"/>
    </row>
    <row r="990" spans="1:28" ht="14.25">
      <c r="A990" s="45"/>
      <c r="B990" s="46"/>
      <c r="C990" s="46"/>
      <c r="D990" s="46"/>
      <c r="E990" s="55"/>
      <c r="F990" s="22"/>
      <c r="G990" s="22"/>
      <c r="H990" s="22"/>
      <c r="I990" s="22"/>
      <c r="J990" s="37"/>
      <c r="K990" s="22"/>
      <c r="L990" s="22"/>
      <c r="M990" s="22"/>
      <c r="N990" s="22"/>
      <c r="O990" s="22"/>
      <c r="P990" s="22"/>
      <c r="Q990" s="22"/>
      <c r="R990" s="22"/>
      <c r="S990" s="22"/>
      <c r="T990" s="22"/>
      <c r="U990" s="22"/>
      <c r="V990" s="22"/>
      <c r="W990" s="22"/>
      <c r="X990" s="22"/>
      <c r="Y990" s="22"/>
      <c r="Z990" s="22"/>
      <c r="AA990" s="22"/>
      <c r="AB990" s="22"/>
    </row>
    <row r="991" spans="1:28" ht="14.25">
      <c r="A991" s="45"/>
      <c r="B991" s="46"/>
      <c r="C991" s="46"/>
      <c r="D991" s="46"/>
      <c r="E991" s="55"/>
      <c r="F991" s="22"/>
      <c r="G991" s="22"/>
      <c r="H991" s="22"/>
      <c r="I991" s="22"/>
      <c r="J991" s="37"/>
      <c r="K991" s="22"/>
      <c r="L991" s="22"/>
      <c r="M991" s="22"/>
      <c r="N991" s="22"/>
      <c r="O991" s="22"/>
      <c r="P991" s="22"/>
      <c r="Q991" s="22"/>
      <c r="R991" s="22"/>
      <c r="S991" s="22"/>
      <c r="T991" s="22"/>
      <c r="U991" s="22"/>
      <c r="V991" s="22"/>
      <c r="W991" s="22"/>
      <c r="X991" s="22"/>
      <c r="Y991" s="22"/>
      <c r="Z991" s="22"/>
      <c r="AA991" s="22"/>
      <c r="AB991" s="22"/>
    </row>
    <row r="992" spans="1:28" ht="14.25">
      <c r="A992" s="45"/>
      <c r="B992" s="46"/>
      <c r="C992" s="46"/>
      <c r="D992" s="46"/>
      <c r="E992" s="55"/>
      <c r="F992" s="22"/>
      <c r="G992" s="22"/>
      <c r="H992" s="22"/>
      <c r="I992" s="22"/>
      <c r="J992" s="37"/>
      <c r="K992" s="22"/>
      <c r="L992" s="22"/>
      <c r="M992" s="22"/>
      <c r="N992" s="22"/>
      <c r="O992" s="22"/>
      <c r="P992" s="22"/>
      <c r="Q992" s="22"/>
      <c r="R992" s="22"/>
      <c r="S992" s="22"/>
      <c r="T992" s="22"/>
      <c r="U992" s="22"/>
      <c r="V992" s="22"/>
      <c r="W992" s="22"/>
      <c r="X992" s="22"/>
      <c r="Y992" s="22"/>
      <c r="Z992" s="22"/>
      <c r="AA992" s="22"/>
      <c r="AB992" s="22"/>
    </row>
    <row r="993" spans="1:28" ht="14.25">
      <c r="A993" s="45"/>
      <c r="B993" s="46"/>
      <c r="C993" s="46"/>
      <c r="D993" s="46"/>
      <c r="E993" s="55"/>
      <c r="F993" s="22"/>
      <c r="G993" s="22"/>
      <c r="H993" s="22"/>
      <c r="I993" s="22"/>
      <c r="J993" s="37"/>
      <c r="K993" s="22"/>
      <c r="L993" s="22"/>
      <c r="M993" s="22"/>
      <c r="N993" s="22"/>
      <c r="O993" s="22"/>
      <c r="P993" s="22"/>
      <c r="Q993" s="22"/>
      <c r="R993" s="22"/>
      <c r="S993" s="22"/>
      <c r="T993" s="22"/>
      <c r="U993" s="22"/>
      <c r="V993" s="22"/>
      <c r="W993" s="22"/>
      <c r="X993" s="22"/>
      <c r="Y993" s="22"/>
      <c r="Z993" s="22"/>
      <c r="AA993" s="22"/>
      <c r="AB993" s="22"/>
    </row>
    <row r="994" spans="1:28" ht="14.25">
      <c r="A994" s="45"/>
      <c r="B994" s="46"/>
      <c r="C994" s="46"/>
      <c r="D994" s="46"/>
      <c r="E994" s="55"/>
      <c r="F994" s="22"/>
      <c r="G994" s="22"/>
      <c r="H994" s="22"/>
      <c r="I994" s="22"/>
      <c r="J994" s="37"/>
      <c r="K994" s="22"/>
      <c r="L994" s="22"/>
      <c r="M994" s="22"/>
      <c r="N994" s="22"/>
      <c r="O994" s="22"/>
      <c r="P994" s="22"/>
      <c r="Q994" s="22"/>
      <c r="R994" s="22"/>
      <c r="S994" s="22"/>
      <c r="T994" s="22"/>
      <c r="U994" s="22"/>
      <c r="V994" s="22"/>
      <c r="W994" s="22"/>
      <c r="X994" s="22"/>
      <c r="Y994" s="22"/>
      <c r="Z994" s="22"/>
      <c r="AA994" s="22"/>
      <c r="AB994" s="22"/>
    </row>
    <row r="995" spans="1:28" ht="14.25">
      <c r="A995" s="45"/>
      <c r="B995" s="46"/>
      <c r="C995" s="46"/>
      <c r="D995" s="46"/>
      <c r="E995" s="55"/>
      <c r="F995" s="22"/>
      <c r="G995" s="22"/>
      <c r="H995" s="22"/>
      <c r="I995" s="22"/>
      <c r="J995" s="37"/>
      <c r="K995" s="22"/>
      <c r="L995" s="22"/>
      <c r="M995" s="22"/>
      <c r="N995" s="22"/>
      <c r="O995" s="22"/>
      <c r="P995" s="22"/>
      <c r="Q995" s="22"/>
      <c r="R995" s="22"/>
      <c r="S995" s="22"/>
      <c r="T995" s="22"/>
      <c r="U995" s="22"/>
      <c r="V995" s="22"/>
      <c r="W995" s="22"/>
      <c r="X995" s="22"/>
      <c r="Y995" s="22"/>
      <c r="Z995" s="22"/>
      <c r="AA995" s="22"/>
      <c r="AB995" s="22"/>
    </row>
    <row r="996" spans="1:28" ht="14.25">
      <c r="A996" s="45"/>
      <c r="B996" s="46"/>
      <c r="C996" s="46"/>
      <c r="D996" s="46"/>
      <c r="E996" s="55"/>
      <c r="F996" s="22"/>
      <c r="G996" s="22"/>
      <c r="H996" s="22"/>
      <c r="I996" s="22"/>
      <c r="J996" s="37"/>
      <c r="K996" s="22"/>
      <c r="L996" s="22"/>
      <c r="M996" s="22"/>
      <c r="N996" s="22"/>
      <c r="O996" s="22"/>
      <c r="P996" s="22"/>
      <c r="Q996" s="22"/>
      <c r="R996" s="22"/>
      <c r="S996" s="22"/>
      <c r="T996" s="22"/>
      <c r="U996" s="22"/>
      <c r="V996" s="22"/>
      <c r="W996" s="22"/>
      <c r="X996" s="22"/>
      <c r="Y996" s="22"/>
      <c r="Z996" s="22"/>
      <c r="AA996" s="22"/>
      <c r="AB996" s="22"/>
    </row>
    <row r="997" spans="1:28" ht="14.25">
      <c r="A997" s="45"/>
      <c r="B997" s="46"/>
      <c r="C997" s="46"/>
      <c r="D997" s="46"/>
      <c r="E997" s="55"/>
      <c r="F997" s="22"/>
      <c r="G997" s="22"/>
      <c r="H997" s="22"/>
      <c r="I997" s="22"/>
      <c r="J997" s="37"/>
      <c r="K997" s="22"/>
      <c r="L997" s="22"/>
      <c r="M997" s="22"/>
      <c r="N997" s="22"/>
      <c r="O997" s="22"/>
      <c r="P997" s="22"/>
      <c r="Q997" s="22"/>
      <c r="R997" s="22"/>
      <c r="S997" s="22"/>
      <c r="T997" s="22"/>
      <c r="U997" s="22"/>
      <c r="V997" s="22"/>
      <c r="W997" s="22"/>
      <c r="X997" s="22"/>
      <c r="Y997" s="22"/>
      <c r="Z997" s="22"/>
      <c r="AA997" s="22"/>
      <c r="AB997" s="22"/>
    </row>
    <row r="998" spans="1:28" ht="14.25">
      <c r="A998" s="45"/>
      <c r="B998" s="46"/>
      <c r="C998" s="46"/>
      <c r="D998" s="46"/>
      <c r="E998" s="55"/>
      <c r="F998" s="22"/>
      <c r="G998" s="22"/>
      <c r="H998" s="22"/>
      <c r="I998" s="22"/>
      <c r="J998" s="37"/>
      <c r="K998" s="22"/>
      <c r="L998" s="22"/>
      <c r="M998" s="22"/>
      <c r="N998" s="22"/>
      <c r="O998" s="22"/>
      <c r="P998" s="22"/>
      <c r="Q998" s="22"/>
      <c r="R998" s="22"/>
      <c r="S998" s="22"/>
      <c r="T998" s="22"/>
      <c r="U998" s="22"/>
      <c r="V998" s="22"/>
      <c r="W998" s="22"/>
      <c r="X998" s="22"/>
      <c r="Y998" s="22"/>
      <c r="Z998" s="22"/>
      <c r="AA998" s="22"/>
      <c r="AB998" s="22"/>
    </row>
    <row r="999" spans="1:28" ht="14.25">
      <c r="A999" s="45"/>
      <c r="B999" s="46"/>
      <c r="C999" s="46"/>
      <c r="D999" s="46"/>
      <c r="E999" s="55"/>
      <c r="F999" s="22"/>
      <c r="G999" s="22"/>
      <c r="H999" s="22"/>
      <c r="I999" s="22"/>
      <c r="J999" s="37"/>
      <c r="K999" s="22"/>
      <c r="L999" s="22"/>
      <c r="M999" s="22"/>
      <c r="N999" s="22"/>
      <c r="O999" s="22"/>
      <c r="P999" s="22"/>
      <c r="Q999" s="22"/>
      <c r="R999" s="22"/>
      <c r="S999" s="22"/>
      <c r="T999" s="22"/>
      <c r="U999" s="22"/>
      <c r="V999" s="22"/>
      <c r="W999" s="22"/>
      <c r="X999" s="22"/>
      <c r="Y999" s="22"/>
      <c r="Z999" s="22"/>
      <c r="AA999" s="22"/>
      <c r="AB999" s="22"/>
    </row>
    <row r="1000" spans="1:28" ht="14.25">
      <c r="A1000" s="45"/>
      <c r="B1000" s="46"/>
      <c r="C1000" s="46"/>
      <c r="D1000" s="46"/>
      <c r="E1000" s="55"/>
      <c r="F1000" s="22"/>
      <c r="G1000" s="22"/>
      <c r="H1000" s="22"/>
      <c r="I1000" s="22"/>
      <c r="J1000" s="37"/>
      <c r="K1000" s="22"/>
      <c r="L1000" s="22"/>
      <c r="M1000" s="22"/>
      <c r="N1000" s="22"/>
      <c r="O1000" s="22"/>
      <c r="P1000" s="22"/>
      <c r="Q1000" s="22"/>
      <c r="R1000" s="22"/>
      <c r="S1000" s="22"/>
      <c r="T1000" s="22"/>
      <c r="U1000" s="22"/>
      <c r="V1000" s="22"/>
      <c r="W1000" s="22"/>
      <c r="X1000" s="22"/>
      <c r="Y1000" s="22"/>
      <c r="Z1000" s="22"/>
      <c r="AA1000" s="22"/>
      <c r="AB1000" s="22"/>
    </row>
    <row r="1001" spans="1:28" ht="14.25">
      <c r="A1001" s="45"/>
      <c r="B1001" s="46"/>
      <c r="C1001" s="46"/>
      <c r="D1001" s="46"/>
      <c r="E1001" s="55"/>
      <c r="F1001" s="22"/>
      <c r="G1001" s="22"/>
      <c r="H1001" s="22"/>
      <c r="I1001" s="22"/>
      <c r="J1001" s="37"/>
      <c r="K1001" s="22"/>
      <c r="L1001" s="22"/>
      <c r="M1001" s="22"/>
      <c r="N1001" s="22"/>
      <c r="O1001" s="22"/>
      <c r="P1001" s="22"/>
      <c r="Q1001" s="22"/>
      <c r="R1001" s="22"/>
      <c r="S1001" s="22"/>
      <c r="T1001" s="22"/>
      <c r="U1001" s="22"/>
      <c r="V1001" s="22"/>
      <c r="W1001" s="22"/>
      <c r="X1001" s="22"/>
      <c r="Y1001" s="22"/>
      <c r="Z1001" s="22"/>
      <c r="AA1001" s="22"/>
      <c r="AB1001" s="22"/>
    </row>
  </sheetData>
  <mergeCells count="12">
    <mergeCell ref="E19:F19"/>
    <mergeCell ref="E20:F20"/>
    <mergeCell ref="E21:F21"/>
    <mergeCell ref="E22:F22"/>
    <mergeCell ref="A23:B23"/>
    <mergeCell ref="E17:F17"/>
    <mergeCell ref="E18:F18"/>
    <mergeCell ref="A1:C2"/>
    <mergeCell ref="A11:B11"/>
    <mergeCell ref="A13:C14"/>
    <mergeCell ref="E15:F15"/>
    <mergeCell ref="E16:F16"/>
  </mergeCells>
  <conditionalFormatting sqref="B25">
    <cfRule type="containsText" dxfId="1" priority="1" operator="containsText" text="THE DAMAGE:">
      <formula>NOT(ISERROR(SEARCH(("THE DAMAGE:"),(B25))))</formula>
    </cfRule>
  </conditionalFormatting>
  <conditionalFormatting sqref="B25">
    <cfRule type="containsText" dxfId="0" priority="2" operator="containsText" text="THE RESULTS">
      <formula>NOT(ISERROR(SEARCH(("THE RESULTS"),(B25))))</formula>
    </cfRule>
  </conditionalFormatting>
  <printOptions horizontalCentered="1" gridLines="1"/>
  <pageMargins left="0.25" right="0.25" top="0.75" bottom="0.75" header="0" footer="0"/>
  <pageSetup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outlinePr summaryBelow="0" summaryRight="0"/>
    <pageSetUpPr fitToPage="1"/>
  </sheetPr>
  <dimension ref="A1:K823"/>
  <sheetViews>
    <sheetView workbookViewId="0">
      <selection activeCell="F19" sqref="F19"/>
    </sheetView>
  </sheetViews>
  <sheetFormatPr defaultColWidth="14.3984375" defaultRowHeight="15" customHeight="1"/>
  <cols>
    <col min="1" max="2" width="14.59765625" style="134" customWidth="1"/>
    <col min="3" max="3" width="15.59765625" style="134" customWidth="1"/>
    <col min="4" max="4" width="13.3984375" style="134" customWidth="1"/>
    <col min="5" max="5" width="23.59765625" style="134" customWidth="1"/>
    <col min="6" max="7" width="18.3984375" style="134" customWidth="1"/>
    <col min="8" max="8" width="3.265625" style="134" customWidth="1"/>
    <col min="9" max="10" width="18.3984375" style="134" customWidth="1"/>
    <col min="11" max="16384" width="14.3984375" style="134"/>
  </cols>
  <sheetData>
    <row r="1" spans="1:11" thickTop="1" thickBot="1">
      <c r="A1" s="205" t="s">
        <v>64</v>
      </c>
      <c r="B1" s="205" t="s">
        <v>65</v>
      </c>
      <c r="C1" s="205" t="s">
        <v>66</v>
      </c>
      <c r="D1" s="206" t="s">
        <v>100</v>
      </c>
      <c r="E1" s="374" t="s">
        <v>67</v>
      </c>
      <c r="F1" s="375" t="s">
        <v>84</v>
      </c>
      <c r="G1" s="376" t="s">
        <v>85</v>
      </c>
      <c r="H1" s="188"/>
      <c r="I1" s="349"/>
      <c r="J1" s="350"/>
    </row>
    <row r="2" spans="1:11" ht="14.65" thickTop="1">
      <c r="A2" s="207" t="s">
        <v>41</v>
      </c>
      <c r="B2" s="189">
        <v>300000</v>
      </c>
      <c r="C2" s="190">
        <v>300000</v>
      </c>
      <c r="D2" s="191">
        <v>0.05</v>
      </c>
      <c r="E2" s="377">
        <v>1610</v>
      </c>
      <c r="F2" s="380" t="s">
        <v>40</v>
      </c>
      <c r="G2" s="192">
        <v>8000</v>
      </c>
      <c r="H2" s="44"/>
      <c r="I2" s="44"/>
      <c r="J2" s="193"/>
      <c r="K2" s="44"/>
    </row>
    <row r="3" spans="1:11" ht="14.25">
      <c r="A3" s="208" t="s">
        <v>40</v>
      </c>
      <c r="B3" s="194">
        <v>25000</v>
      </c>
      <c r="C3" s="195">
        <v>25000</v>
      </c>
      <c r="D3" s="196">
        <v>3.5000000000000003E-2</v>
      </c>
      <c r="E3" s="378">
        <v>900</v>
      </c>
      <c r="F3" s="381" t="s">
        <v>86</v>
      </c>
      <c r="G3" s="195">
        <v>1000</v>
      </c>
      <c r="H3" s="188"/>
      <c r="I3" s="44"/>
      <c r="J3" s="197"/>
      <c r="K3" s="44"/>
    </row>
    <row r="4" spans="1:11" ht="14.25">
      <c r="A4" s="209" t="s">
        <v>93</v>
      </c>
      <c r="B4" s="194">
        <v>0</v>
      </c>
      <c r="C4" s="195">
        <v>45000</v>
      </c>
      <c r="D4" s="196">
        <v>0.12</v>
      </c>
      <c r="E4" s="378">
        <v>750</v>
      </c>
      <c r="F4" s="381" t="s">
        <v>87</v>
      </c>
      <c r="G4" s="195">
        <v>2000</v>
      </c>
      <c r="H4" s="188"/>
      <c r="I4" s="44"/>
      <c r="J4" s="197"/>
      <c r="K4" s="44"/>
    </row>
    <row r="5" spans="1:11" ht="14.25">
      <c r="A5" s="210" t="s">
        <v>101</v>
      </c>
      <c r="B5" s="194">
        <v>0</v>
      </c>
      <c r="C5" s="195">
        <v>500</v>
      </c>
      <c r="D5" s="196">
        <v>0.25</v>
      </c>
      <c r="E5" s="378">
        <v>45</v>
      </c>
      <c r="F5" s="382" t="s">
        <v>68</v>
      </c>
      <c r="G5" s="195">
        <v>0</v>
      </c>
      <c r="H5" s="188"/>
      <c r="I5" s="44"/>
      <c r="J5" s="188"/>
      <c r="K5" s="44"/>
    </row>
    <row r="6" spans="1:11" ht="14.25">
      <c r="A6" s="208" t="s">
        <v>68</v>
      </c>
      <c r="B6" s="194">
        <v>0</v>
      </c>
      <c r="C6" s="195">
        <v>500</v>
      </c>
      <c r="D6" s="196">
        <v>0.13</v>
      </c>
      <c r="E6" s="378">
        <v>45</v>
      </c>
      <c r="F6" s="208" t="s">
        <v>68</v>
      </c>
      <c r="G6" s="195">
        <v>0</v>
      </c>
      <c r="H6" s="44"/>
      <c r="I6" s="44"/>
      <c r="J6" s="193"/>
      <c r="K6" s="44"/>
    </row>
    <row r="7" spans="1:11" ht="14.65" thickBot="1">
      <c r="A7" s="211" t="s">
        <v>68</v>
      </c>
      <c r="B7" s="198">
        <v>0</v>
      </c>
      <c r="C7" s="199">
        <v>500</v>
      </c>
      <c r="D7" s="200">
        <v>0.05</v>
      </c>
      <c r="E7" s="379">
        <v>45</v>
      </c>
      <c r="F7" s="211" t="s">
        <v>68</v>
      </c>
      <c r="G7" s="199">
        <v>0</v>
      </c>
      <c r="H7" s="44"/>
      <c r="I7" s="44"/>
      <c r="J7" s="193"/>
      <c r="K7" s="44"/>
    </row>
    <row r="8" spans="1:11" ht="15" customHeight="1" thickTop="1" thickBot="1">
      <c r="A8" s="359" t="s">
        <v>69</v>
      </c>
      <c r="B8" s="360">
        <f>SUM(B2:B7)</f>
        <v>325000</v>
      </c>
      <c r="C8" s="361">
        <f>SUM(C2:C7)</f>
        <v>371500</v>
      </c>
      <c r="D8" s="362" t="s">
        <v>102</v>
      </c>
      <c r="E8" s="361">
        <f>B8-C8</f>
        <v>-46500</v>
      </c>
      <c r="F8" s="201" t="s">
        <v>69</v>
      </c>
      <c r="G8" s="202">
        <f>SUM(G2:G7)</f>
        <v>11000</v>
      </c>
      <c r="H8" s="193"/>
      <c r="I8" s="44"/>
      <c r="J8" s="193"/>
      <c r="K8" s="44"/>
    </row>
    <row r="9" spans="1:11" thickTop="1" thickBot="1">
      <c r="A9" s="363" t="s">
        <v>70</v>
      </c>
      <c r="B9" s="364"/>
      <c r="C9" s="364"/>
      <c r="D9" s="364"/>
      <c r="E9" s="357"/>
      <c r="F9" s="44"/>
      <c r="G9" s="193"/>
      <c r="H9" s="193"/>
      <c r="I9" s="44"/>
      <c r="J9" s="193"/>
      <c r="K9" s="44"/>
    </row>
    <row r="10" spans="1:11" thickTop="1" thickBot="1">
      <c r="A10" s="357"/>
      <c r="B10" s="367"/>
      <c r="C10" s="367"/>
      <c r="D10" s="367"/>
      <c r="E10" s="367"/>
      <c r="F10" s="44"/>
      <c r="G10" s="193"/>
      <c r="H10" s="193"/>
      <c r="I10" s="44"/>
      <c r="J10" s="193"/>
      <c r="K10" s="44"/>
    </row>
    <row r="11" spans="1:11" thickTop="1" thickBot="1">
      <c r="A11" s="365" t="str">
        <f>A2</f>
        <v>HOUSE</v>
      </c>
      <c r="B11" s="368">
        <f>C2</f>
        <v>300000</v>
      </c>
      <c r="C11" s="369"/>
      <c r="D11" s="383">
        <f>COUNTIF(B27:B1031,"&gt;0")</f>
        <v>360</v>
      </c>
      <c r="E11" s="370" t="s">
        <v>155</v>
      </c>
      <c r="F11" s="44"/>
      <c r="G11" s="193"/>
      <c r="H11" s="44"/>
      <c r="I11" s="44"/>
      <c r="J11" s="193"/>
      <c r="K11" s="44"/>
    </row>
    <row r="12" spans="1:11" thickTop="1" thickBot="1">
      <c r="A12" s="366"/>
      <c r="B12" s="371">
        <f>E2*-1</f>
        <v>-1610</v>
      </c>
      <c r="C12" s="372" t="s">
        <v>71</v>
      </c>
      <c r="D12" s="385">
        <f>D11/12</f>
        <v>30</v>
      </c>
      <c r="E12" s="386" t="s">
        <v>156</v>
      </c>
      <c r="F12" s="44"/>
      <c r="G12" s="193"/>
      <c r="H12" s="44"/>
      <c r="I12" s="44"/>
      <c r="J12" s="193"/>
      <c r="K12" s="44"/>
    </row>
    <row r="13" spans="1:11" thickTop="1" thickBot="1">
      <c r="A13" s="356" t="str">
        <f>A3</f>
        <v>CAR</v>
      </c>
      <c r="B13" s="368">
        <f>C3</f>
        <v>25000</v>
      </c>
      <c r="C13" s="369"/>
      <c r="D13" s="384">
        <f>COUNTIF(C27:C1031,"&gt;0")</f>
        <v>29</v>
      </c>
      <c r="E13" s="370" t="s">
        <v>155</v>
      </c>
      <c r="F13" s="44"/>
      <c r="G13" s="193"/>
      <c r="H13" s="44"/>
      <c r="I13" s="44"/>
      <c r="J13" s="193"/>
      <c r="K13" s="44"/>
    </row>
    <row r="14" spans="1:11" thickTop="1" thickBot="1">
      <c r="A14" s="357"/>
      <c r="B14" s="371">
        <f>E3*-1</f>
        <v>-900</v>
      </c>
      <c r="C14" s="372" t="s">
        <v>71</v>
      </c>
      <c r="D14" s="385">
        <f>D13/12</f>
        <v>2.4166666666666665</v>
      </c>
      <c r="E14" s="386" t="s">
        <v>156</v>
      </c>
      <c r="K14" s="44"/>
    </row>
    <row r="15" spans="1:11" thickTop="1" thickBot="1">
      <c r="A15" s="356" t="str">
        <f>A4</f>
        <v>STUDENT LOAN</v>
      </c>
      <c r="B15" s="368">
        <f>C4</f>
        <v>45000</v>
      </c>
      <c r="C15" s="369"/>
      <c r="D15" s="384">
        <f>COUNTIF(D27:D1033,"&gt;0")</f>
        <v>92</v>
      </c>
      <c r="E15" s="370" t="s">
        <v>155</v>
      </c>
      <c r="F15" s="188"/>
    </row>
    <row r="16" spans="1:11" thickTop="1" thickBot="1">
      <c r="A16" s="357"/>
      <c r="B16" s="373">
        <f>E4*-1</f>
        <v>-750</v>
      </c>
      <c r="C16" s="372" t="s">
        <v>71</v>
      </c>
      <c r="D16" s="385">
        <f>D15/12</f>
        <v>7.666666666666667</v>
      </c>
      <c r="E16" s="386" t="s">
        <v>156</v>
      </c>
      <c r="F16" s="203"/>
    </row>
    <row r="17" spans="1:7" thickTop="1" thickBot="1">
      <c r="A17" s="356" t="str">
        <f>A5</f>
        <v>CREDIT CARD</v>
      </c>
      <c r="B17" s="368">
        <f>C5</f>
        <v>500</v>
      </c>
      <c r="C17" s="369"/>
      <c r="D17" s="384">
        <f>COUNTIF(E31:E1035,"&gt;0")</f>
        <v>8</v>
      </c>
      <c r="E17" s="370" t="s">
        <v>155</v>
      </c>
    </row>
    <row r="18" spans="1:7" thickTop="1" thickBot="1">
      <c r="A18" s="357"/>
      <c r="B18" s="373">
        <f>E5*-1</f>
        <v>-45</v>
      </c>
      <c r="C18" s="372" t="s">
        <v>71</v>
      </c>
      <c r="D18" s="385">
        <f>D17/12</f>
        <v>0.66666666666666663</v>
      </c>
      <c r="E18" s="386" t="s">
        <v>156</v>
      </c>
    </row>
    <row r="19" spans="1:7" thickTop="1" thickBot="1">
      <c r="A19" s="356" t="str">
        <f>A6</f>
        <v>OTHER</v>
      </c>
      <c r="B19" s="368">
        <f>C6</f>
        <v>500</v>
      </c>
      <c r="C19" s="369"/>
      <c r="D19" s="384">
        <f>COUNTIF(F33:F1037,"&gt;0")</f>
        <v>5</v>
      </c>
      <c r="E19" s="370" t="s">
        <v>155</v>
      </c>
    </row>
    <row r="20" spans="1:7" thickTop="1" thickBot="1">
      <c r="A20" s="357"/>
      <c r="B20" s="373">
        <f>E6*-1</f>
        <v>-45</v>
      </c>
      <c r="C20" s="372" t="s">
        <v>71</v>
      </c>
      <c r="D20" s="385">
        <f>D19/12</f>
        <v>0.41666666666666669</v>
      </c>
      <c r="E20" s="386" t="s">
        <v>156</v>
      </c>
    </row>
    <row r="21" spans="1:7" thickTop="1" thickBot="1">
      <c r="A21" s="356" t="str">
        <f>A7</f>
        <v>OTHER</v>
      </c>
      <c r="B21" s="368">
        <f>C7</f>
        <v>500</v>
      </c>
      <c r="C21" s="369"/>
      <c r="D21" s="384">
        <f>COUNTIF(G35:G1039,"&gt;0")</f>
        <v>3</v>
      </c>
      <c r="E21" s="370" t="s">
        <v>155</v>
      </c>
    </row>
    <row r="22" spans="1:7" thickTop="1" thickBot="1">
      <c r="A22" s="357"/>
      <c r="B22" s="373">
        <f>E7*-1</f>
        <v>-45</v>
      </c>
      <c r="C22" s="372" t="s">
        <v>71</v>
      </c>
      <c r="D22" s="385">
        <f>D21/12</f>
        <v>0.25</v>
      </c>
      <c r="E22" s="386" t="s">
        <v>156</v>
      </c>
    </row>
    <row r="23" spans="1:7" ht="14.65" thickTop="1">
      <c r="A23" s="354"/>
      <c r="B23" s="358"/>
      <c r="C23" s="216"/>
      <c r="D23" s="216"/>
      <c r="E23" s="216"/>
    </row>
    <row r="24" spans="1:7" ht="14.25">
      <c r="A24" s="215"/>
      <c r="B24" s="217"/>
      <c r="C24" s="216"/>
      <c r="D24" s="216"/>
      <c r="E24" s="216"/>
    </row>
    <row r="25" spans="1:7" ht="14.25">
      <c r="A25" s="215"/>
      <c r="B25" s="204"/>
      <c r="C25" s="216"/>
      <c r="D25" s="218"/>
      <c r="E25" s="219"/>
    </row>
    <row r="26" spans="1:7" ht="14.25">
      <c r="B26" s="215" t="str">
        <f>A11</f>
        <v>HOUSE</v>
      </c>
      <c r="C26" s="216" t="str">
        <f>A13</f>
        <v>CAR</v>
      </c>
      <c r="D26" s="204" t="str">
        <f>A15</f>
        <v>STUDENT LOAN</v>
      </c>
      <c r="E26" s="220" t="str">
        <f>A17</f>
        <v>CREDIT CARD</v>
      </c>
      <c r="F26" s="134" t="str">
        <f>A19</f>
        <v>OTHER</v>
      </c>
      <c r="G26" s="134" t="str">
        <f>A21</f>
        <v>OTHER</v>
      </c>
    </row>
    <row r="27" spans="1:7" ht="14.25">
      <c r="B27" s="355">
        <f>((B11*$D$2)/12)+B11+B12</f>
        <v>299640</v>
      </c>
      <c r="C27" s="353">
        <f>((B13*$D$3)/12)+B13+B14</f>
        <v>24172.916666666668</v>
      </c>
      <c r="D27" s="353">
        <f>((B15*$D$4)/12)+B15+B16</f>
        <v>44700</v>
      </c>
      <c r="E27" s="353">
        <f>((B17*$D$5)/12)+B17+B18</f>
        <v>465.41666666666669</v>
      </c>
      <c r="F27" s="353">
        <f>((B19*$D$6)/12)+B19+B20</f>
        <v>460.41666666666669</v>
      </c>
      <c r="G27" s="353">
        <f>((B21*$D$7)/12)+B21+B22</f>
        <v>457.08333333333331</v>
      </c>
    </row>
    <row r="28" spans="1:7" ht="14.25">
      <c r="B28" s="193">
        <f>((B27*$D$2)/12)+B27+$B$12</f>
        <v>299278.5</v>
      </c>
      <c r="C28" s="353">
        <f>((C27*$D$3)/12)+C27+$B$14</f>
        <v>23343.421006944445</v>
      </c>
      <c r="D28" s="353">
        <f>((D27*$D$4)/12)+D27+$B$16</f>
        <v>44397</v>
      </c>
      <c r="E28" s="353">
        <f>((E27*$D$5)/12)+E27+$B$18</f>
        <v>430.11284722222223</v>
      </c>
      <c r="F28" s="353">
        <f>((F27*$D$6)/12)+F27+$B$20</f>
        <v>420.40451388888891</v>
      </c>
      <c r="G28" s="353">
        <f>((G27*$D$7)/12)+G27+$B$22</f>
        <v>413.98784722222223</v>
      </c>
    </row>
    <row r="29" spans="1:7" ht="14.25">
      <c r="B29" s="193">
        <f t="shared" ref="B29:B92" si="0">((B28*$D$2)/12)+B28+$B$12</f>
        <v>298915.49375000002</v>
      </c>
      <c r="C29" s="353">
        <f>((C28*$D$3)/12)+C28+$B$14</f>
        <v>22511.505984881365</v>
      </c>
      <c r="D29" s="353">
        <f t="shared" ref="D29:D35" si="1">((D28*$D$4)/12)+D28+$B$16</f>
        <v>44090.97</v>
      </c>
      <c r="E29" s="353">
        <f t="shared" ref="E29:E35" si="2">((E28*$D$5)/12)+E28+$B$18</f>
        <v>394.07353153935185</v>
      </c>
      <c r="F29" s="353">
        <f t="shared" ref="F29:F35" si="3">((F28*$D$6)/12)+F28+$B$20</f>
        <v>379.95889612268519</v>
      </c>
      <c r="G29" s="353">
        <f t="shared" ref="G29:G35" si="4">((G28*$D$7)/12)+G28+$B$22</f>
        <v>370.71279658564816</v>
      </c>
    </row>
    <row r="30" spans="1:7" ht="14.25">
      <c r="B30" s="193">
        <f t="shared" si="0"/>
        <v>298550.97497395833</v>
      </c>
      <c r="C30" s="353">
        <f>((C29*$D$3)/12)+C29+$B$14</f>
        <v>21677.164544003936</v>
      </c>
      <c r="D30" s="353">
        <f t="shared" si="1"/>
        <v>43781.879699999998</v>
      </c>
      <c r="E30" s="353">
        <f t="shared" si="2"/>
        <v>357.28339677975504</v>
      </c>
      <c r="F30" s="353">
        <f t="shared" si="3"/>
        <v>339.07511749734761</v>
      </c>
      <c r="G30" s="353">
        <f t="shared" si="4"/>
        <v>327.25743323808837</v>
      </c>
    </row>
    <row r="31" spans="1:7" ht="14.25">
      <c r="B31" s="193">
        <f t="shared" si="0"/>
        <v>298184.93736968318</v>
      </c>
      <c r="C31" s="353">
        <f>((C30*$D$3)/12)+C30+$B$14</f>
        <v>20840.389607257279</v>
      </c>
      <c r="D31" s="353">
        <f t="shared" si="1"/>
        <v>43469.698496999998</v>
      </c>
      <c r="E31" s="353">
        <f t="shared" si="2"/>
        <v>319.72680087933327</v>
      </c>
      <c r="F31" s="353">
        <f t="shared" si="3"/>
        <v>297.74843127023553</v>
      </c>
      <c r="G31" s="353">
        <f t="shared" si="4"/>
        <v>283.6210058765804</v>
      </c>
    </row>
    <row r="32" spans="1:7" ht="14.25">
      <c r="B32" s="193">
        <f t="shared" si="0"/>
        <v>297817.3746087235</v>
      </c>
      <c r="C32" s="353">
        <f>((C31*$D$3)/12)+C31+$B$14</f>
        <v>20001.174076945113</v>
      </c>
      <c r="D32" s="353">
        <f t="shared" si="1"/>
        <v>43154.395481970001</v>
      </c>
      <c r="E32" s="353">
        <f t="shared" si="2"/>
        <v>281.38777589765272</v>
      </c>
      <c r="F32" s="353">
        <f t="shared" si="3"/>
        <v>255.97403927566307</v>
      </c>
      <c r="G32" s="353">
        <f t="shared" si="4"/>
        <v>239.80276006773283</v>
      </c>
    </row>
    <row r="33" spans="2:7" ht="14.25">
      <c r="B33" s="193">
        <f t="shared" si="0"/>
        <v>297448.28033625986</v>
      </c>
      <c r="C33" s="353">
        <f>((C32*$D$3)/12)+C32+$B$14</f>
        <v>19159.510834669538</v>
      </c>
      <c r="D33" s="353">
        <f t="shared" si="1"/>
        <v>42835.939436789704</v>
      </c>
      <c r="E33" s="353">
        <f t="shared" si="2"/>
        <v>242.25002122885383</v>
      </c>
      <c r="F33" s="353">
        <f t="shared" si="3"/>
        <v>213.7470913678161</v>
      </c>
      <c r="G33" s="353">
        <f t="shared" si="4"/>
        <v>195.80193823468173</v>
      </c>
    </row>
    <row r="34" spans="2:7" ht="14.25">
      <c r="B34" s="193">
        <f t="shared" si="0"/>
        <v>297077.6481709943</v>
      </c>
      <c r="C34" s="353">
        <f>((C33*$D$3)/12)+C33+$B$14</f>
        <v>18315.392741270658</v>
      </c>
      <c r="D34" s="353">
        <f t="shared" si="1"/>
        <v>42514.298831157605</v>
      </c>
      <c r="E34" s="353">
        <f t="shared" si="2"/>
        <v>202.2968966711216</v>
      </c>
      <c r="F34" s="353">
        <f t="shared" si="3"/>
        <v>171.06268485763411</v>
      </c>
      <c r="G34" s="353">
        <f t="shared" si="4"/>
        <v>151.61777964399289</v>
      </c>
    </row>
    <row r="35" spans="2:7" ht="14.25">
      <c r="B35" s="193">
        <f t="shared" si="0"/>
        <v>296705.47170504014</v>
      </c>
      <c r="C35" s="353">
        <f>((C34*$D$3)/12)+C34+$B$14</f>
        <v>17468.81263676603</v>
      </c>
      <c r="D35" s="353">
        <f t="shared" si="1"/>
        <v>42189.441819469183</v>
      </c>
      <c r="E35" s="353">
        <f t="shared" si="2"/>
        <v>161.51141535176995</v>
      </c>
      <c r="F35" s="353">
        <f t="shared" si="3"/>
        <v>127.9158639435918</v>
      </c>
      <c r="G35" s="353">
        <f t="shared" si="4"/>
        <v>107.24952039250954</v>
      </c>
    </row>
    <row r="36" spans="2:7" ht="14.25">
      <c r="B36" s="193">
        <f t="shared" si="0"/>
        <v>296331.74450381112</v>
      </c>
      <c r="C36" s="353">
        <f>((C35*$D$3)/12)+C35+$B$14</f>
        <v>16619.76334028993</v>
      </c>
      <c r="D36" s="353">
        <f t="shared" ref="D36:D99" si="5">((D35*$D$4)/12)+D35+$B$16</f>
        <v>41861.336237663876</v>
      </c>
      <c r="E36" s="353">
        <f t="shared" ref="E36:E99" si="6">((E35*$D$5)/12)+E35+$B$18</f>
        <v>119.87623650493182</v>
      </c>
      <c r="F36" s="353">
        <f t="shared" ref="F36:F99" si="7">((F35*$D$6)/12)+F35+$B$20</f>
        <v>84.301619136314059</v>
      </c>
      <c r="G36" s="353">
        <f t="shared" ref="G36:G99" si="8">((G35*$D$7)/12)+G35+$B$22</f>
        <v>62.696393394144991</v>
      </c>
    </row>
    <row r="37" spans="2:7" ht="14.25">
      <c r="B37" s="193">
        <f t="shared" si="0"/>
        <v>295956.46010591032</v>
      </c>
      <c r="C37" s="353">
        <f>((C36*$D$3)/12)+C36+$B$14</f>
        <v>15768.237650032443</v>
      </c>
      <c r="D37" s="353">
        <f t="shared" si="5"/>
        <v>41529.949600040512</v>
      </c>
      <c r="E37" s="353">
        <f t="shared" si="6"/>
        <v>77.373658098784574</v>
      </c>
      <c r="F37" s="353">
        <f t="shared" si="7"/>
        <v>40.214886676957462</v>
      </c>
      <c r="G37" s="353">
        <f t="shared" si="8"/>
        <v>17.957628366620597</v>
      </c>
    </row>
    <row r="38" spans="2:7" ht="14.25">
      <c r="B38" s="193">
        <f t="shared" si="0"/>
        <v>295579.6120230183</v>
      </c>
      <c r="C38" s="353">
        <f>((C37*$D$3)/12)+C37+$B$14</f>
        <v>14914.228343178371</v>
      </c>
      <c r="D38" s="353">
        <f t="shared" si="5"/>
        <v>41195.24909604092</v>
      </c>
      <c r="E38" s="353">
        <f t="shared" si="6"/>
        <v>33.985609309175913</v>
      </c>
      <c r="F38" s="353">
        <f t="shared" si="7"/>
        <v>-4.3494520507088339</v>
      </c>
      <c r="G38" s="353">
        <f t="shared" si="8"/>
        <v>-26.967548181851818</v>
      </c>
    </row>
    <row r="39" spans="2:7" ht="14.25">
      <c r="B39" s="193">
        <f t="shared" si="0"/>
        <v>295201.19373978087</v>
      </c>
      <c r="C39" s="353">
        <f>((C38*$D$3)/12)+C38+$B$14</f>
        <v>14057.728175845974</v>
      </c>
      <c r="D39" s="353">
        <f t="shared" si="5"/>
        <v>40857.201587001327</v>
      </c>
      <c r="E39" s="353">
        <f t="shared" si="6"/>
        <v>-10.306357163549592</v>
      </c>
      <c r="F39" s="353">
        <f t="shared" si="7"/>
        <v>-49.396571114591509</v>
      </c>
      <c r="G39" s="353">
        <f t="shared" si="8"/>
        <v>-72.079912965942867</v>
      </c>
    </row>
    <row r="40" spans="2:7" ht="15" customHeight="1">
      <c r="B40" s="193">
        <f t="shared" si="0"/>
        <v>294821.19871369662</v>
      </c>
      <c r="C40" s="353">
        <f>((C39*$D$3)/12)+C39+$B$14</f>
        <v>13198.729883025524</v>
      </c>
      <c r="D40" s="353">
        <f t="shared" si="5"/>
        <v>40515.773602871341</v>
      </c>
      <c r="E40" s="353">
        <f t="shared" si="6"/>
        <v>-55.521072937790208</v>
      </c>
      <c r="F40" s="353">
        <f t="shared" si="7"/>
        <v>-94.931700634999586</v>
      </c>
      <c r="G40" s="353">
        <f t="shared" si="8"/>
        <v>-117.3802459366343</v>
      </c>
    </row>
    <row r="41" spans="2:7" ht="15" customHeight="1">
      <c r="B41" s="193">
        <f t="shared" si="0"/>
        <v>294439.62037500367</v>
      </c>
      <c r="C41" s="353">
        <f>((C40*$D$3)/12)+C40+$B$14</f>
        <v>12337.226178517682</v>
      </c>
      <c r="D41" s="353">
        <f t="shared" si="5"/>
        <v>40170.931338900053</v>
      </c>
      <c r="E41" s="353">
        <f t="shared" si="6"/>
        <v>-101.6777619573275</v>
      </c>
      <c r="F41" s="353">
        <f t="shared" si="7"/>
        <v>-140.96012739187876</v>
      </c>
      <c r="G41" s="353">
        <f t="shared" si="8"/>
        <v>-162.86933029470362</v>
      </c>
    </row>
    <row r="42" spans="2:7" ht="15" customHeight="1">
      <c r="B42" s="193">
        <f t="shared" si="0"/>
        <v>294056.4521265662</v>
      </c>
      <c r="C42" s="353">
        <f>((C41*$D$3)/12)+C41+$B$14</f>
        <v>11473.209754871692</v>
      </c>
      <c r="D42" s="353">
        <f t="shared" si="5"/>
        <v>39822.640652289054</v>
      </c>
      <c r="E42" s="353">
        <f t="shared" si="6"/>
        <v>-148.79604866477183</v>
      </c>
      <c r="F42" s="353">
        <f t="shared" si="7"/>
        <v>-187.4871954386241</v>
      </c>
      <c r="G42" s="353">
        <f t="shared" si="8"/>
        <v>-208.54795250426488</v>
      </c>
    </row>
    <row r="43" spans="2:7" ht="15" customHeight="1">
      <c r="B43" s="193">
        <f t="shared" si="0"/>
        <v>293671.68734376022</v>
      </c>
      <c r="C43" s="353">
        <f>((C42*$D$3)/12)+C42+$B$14</f>
        <v>10606.673283323402</v>
      </c>
      <c r="D43" s="353">
        <f t="shared" si="5"/>
        <v>39470.867058811942</v>
      </c>
      <c r="E43" s="353">
        <f t="shared" si="6"/>
        <v>-196.89596634528792</v>
      </c>
      <c r="F43" s="353">
        <f t="shared" si="7"/>
        <v>-234.51830672254252</v>
      </c>
      <c r="G43" s="353">
        <f t="shared" si="8"/>
        <v>-254.41690230636598</v>
      </c>
    </row>
    <row r="44" spans="2:7" ht="15" customHeight="1">
      <c r="B44" s="193">
        <f t="shared" si="0"/>
        <v>293285.31937435921</v>
      </c>
      <c r="C44" s="353">
        <f>((C43*$D$3)/12)+C43+$B$14</f>
        <v>9737.6094137330947</v>
      </c>
      <c r="D44" s="353">
        <f t="shared" si="5"/>
        <v>39115.575729400065</v>
      </c>
      <c r="E44" s="353">
        <f t="shared" si="6"/>
        <v>-245.99796564414808</v>
      </c>
      <c r="F44" s="353">
        <f t="shared" si="7"/>
        <v>-282.05892171203675</v>
      </c>
      <c r="G44" s="353">
        <f t="shared" si="8"/>
        <v>-300.47697273264248</v>
      </c>
    </row>
    <row r="45" spans="2:7" ht="15" customHeight="1">
      <c r="B45" s="193">
        <f t="shared" si="0"/>
        <v>292897.34153841902</v>
      </c>
      <c r="C45" s="353">
        <f>((C44*$D$3)/12)+C44+$B$14</f>
        <v>8866.0107745231489</v>
      </c>
      <c r="D45" s="353">
        <f t="shared" si="5"/>
        <v>38756.731486694065</v>
      </c>
      <c r="E45" s="353">
        <f t="shared" si="6"/>
        <v>-296.12292326173451</v>
      </c>
      <c r="F45" s="353">
        <f t="shared" si="7"/>
        <v>-330.11456003058379</v>
      </c>
      <c r="G45" s="353">
        <f t="shared" si="8"/>
        <v>-346.7289601190285</v>
      </c>
    </row>
    <row r="46" spans="2:7" ht="15" customHeight="1">
      <c r="B46" s="193">
        <f t="shared" si="0"/>
        <v>292507.74712816242</v>
      </c>
      <c r="C46" s="353">
        <f>((C45*$D$3)/12)+C45+$B$14</f>
        <v>7991.8699726155082</v>
      </c>
      <c r="D46" s="353">
        <f t="shared" si="5"/>
        <v>38394.298801561003</v>
      </c>
      <c r="E46" s="353">
        <f t="shared" si="6"/>
        <v>-347.29215082968733</v>
      </c>
      <c r="F46" s="353">
        <f t="shared" si="7"/>
        <v>-378.69080109758175</v>
      </c>
      <c r="G46" s="353">
        <f t="shared" si="8"/>
        <v>-393.17366411952446</v>
      </c>
    </row>
    <row r="47" spans="2:7" ht="15" customHeight="1">
      <c r="B47" s="193">
        <f t="shared" si="0"/>
        <v>292116.5294078631</v>
      </c>
      <c r="C47" s="353">
        <f>((C46*$D$3)/12)+C46+$B$14</f>
        <v>7115.17959336897</v>
      </c>
      <c r="D47" s="353">
        <f t="shared" si="5"/>
        <v>38028.241789576612</v>
      </c>
      <c r="E47" s="353">
        <f t="shared" si="6"/>
        <v>-399.52740397197249</v>
      </c>
      <c r="F47" s="353">
        <f t="shared" si="7"/>
        <v>-427.79328477613888</v>
      </c>
      <c r="G47" s="353">
        <f t="shared" si="8"/>
        <v>-439.81188772002247</v>
      </c>
    </row>
    <row r="48" spans="2:7" ht="15" customHeight="1">
      <c r="B48" s="193">
        <f t="shared" si="0"/>
        <v>291723.68161372922</v>
      </c>
      <c r="C48" s="353">
        <f>((C47*$D$3)/12)+C47+$B$14</f>
        <v>6235.9322005162958</v>
      </c>
      <c r="D48" s="353">
        <f t="shared" si="5"/>
        <v>37658.524207472379</v>
      </c>
      <c r="E48" s="353">
        <f t="shared" si="6"/>
        <v>-452.8508915547219</v>
      </c>
      <c r="F48" s="353">
        <f t="shared" si="7"/>
        <v>-477.42771202788037</v>
      </c>
      <c r="G48" s="353">
        <f t="shared" si="8"/>
        <v>-486.64443725218922</v>
      </c>
    </row>
    <row r="49" spans="2:7" ht="15" customHeight="1">
      <c r="B49" s="193">
        <f t="shared" si="0"/>
        <v>291329.19695378642</v>
      </c>
      <c r="C49" s="353">
        <f>((C48*$D$3)/12)+C48+$B$14</f>
        <v>5354.1203361011349</v>
      </c>
      <c r="D49" s="353">
        <f t="shared" si="5"/>
        <v>37285.109449547104</v>
      </c>
      <c r="E49" s="353">
        <f t="shared" si="6"/>
        <v>-507.28528512877858</v>
      </c>
      <c r="F49" s="353">
        <f t="shared" si="7"/>
        <v>-527.59984557484904</v>
      </c>
      <c r="G49" s="353">
        <f t="shared" si="8"/>
        <v>-533.67212240740673</v>
      </c>
    </row>
    <row r="50" spans="2:7" ht="15" customHeight="1">
      <c r="B50" s="193">
        <f t="shared" si="0"/>
        <v>290933.06860776054</v>
      </c>
      <c r="C50" s="353">
        <f>((C49*$D$3)/12)+C49+$B$14</f>
        <v>4469.7365204147636</v>
      </c>
      <c r="D50" s="353">
        <f t="shared" si="5"/>
        <v>36907.960544042573</v>
      </c>
      <c r="E50" s="353">
        <f t="shared" si="6"/>
        <v>-562.85372856896151</v>
      </c>
      <c r="F50" s="353">
        <f t="shared" si="7"/>
        <v>-578.31551056857654</v>
      </c>
      <c r="G50" s="353">
        <f t="shared" si="8"/>
        <v>-580.89575625077089</v>
      </c>
    </row>
    <row r="51" spans="2:7" ht="15" customHeight="1">
      <c r="B51" s="193">
        <f t="shared" si="0"/>
        <v>290535.28972695954</v>
      </c>
      <c r="C51" s="353">
        <f>((C50*$D$3)/12)+C50+$B$14</f>
        <v>3582.7732519326401</v>
      </c>
      <c r="D51" s="353">
        <f t="shared" si="5"/>
        <v>36527.040149483</v>
      </c>
      <c r="E51" s="353">
        <f t="shared" si="6"/>
        <v>-619.57984791414822</v>
      </c>
      <c r="F51" s="353">
        <f t="shared" si="7"/>
        <v>-629.58059526640284</v>
      </c>
      <c r="G51" s="353">
        <f t="shared" si="8"/>
        <v>-628.31615523514915</v>
      </c>
    </row>
    <row r="52" spans="2:7" ht="15" customHeight="1">
      <c r="B52" s="193">
        <f t="shared" si="0"/>
        <v>290135.85343415523</v>
      </c>
      <c r="C52" s="353">
        <f>((C51*$D$3)/12)+C51+$B$14</f>
        <v>2693.2230072507768</v>
      </c>
      <c r="D52" s="353">
        <f t="shared" si="5"/>
        <v>36142.310550977832</v>
      </c>
      <c r="E52" s="353">
        <f t="shared" si="6"/>
        <v>-677.48776141235965</v>
      </c>
      <c r="F52" s="353">
        <f t="shared" si="7"/>
        <v>-681.40105171512221</v>
      </c>
      <c r="G52" s="353">
        <f t="shared" si="8"/>
        <v>-675.93413921529566</v>
      </c>
    </row>
    <row r="53" spans="2:7" ht="15" customHeight="1">
      <c r="B53" s="193">
        <f t="shared" si="0"/>
        <v>289734.75282346422</v>
      </c>
      <c r="C53" s="353">
        <f>((C52*$D$3)/12)+C52+$B$14</f>
        <v>1801.0782410219249</v>
      </c>
      <c r="D53" s="353">
        <f t="shared" si="5"/>
        <v>35753.73365648761</v>
      </c>
      <c r="E53" s="353">
        <f t="shared" si="6"/>
        <v>-736.60208977511718</v>
      </c>
      <c r="F53" s="353">
        <f t="shared" si="7"/>
        <v>-733.78289644203608</v>
      </c>
      <c r="G53" s="353">
        <f t="shared" si="8"/>
        <v>-723.75053146202606</v>
      </c>
    </row>
    <row r="54" spans="2:7" ht="15" customHeight="1">
      <c r="B54" s="193">
        <f t="shared" si="0"/>
        <v>289331.98096022866</v>
      </c>
      <c r="C54" s="353">
        <f>((C53*$D$3)/12)+C53+$B$14</f>
        <v>906.33138589157215</v>
      </c>
      <c r="D54" s="353">
        <f t="shared" si="5"/>
        <v>35361.270993052487</v>
      </c>
      <c r="E54" s="353">
        <f t="shared" si="6"/>
        <v>-796.94796664543207</v>
      </c>
      <c r="F54" s="353">
        <f t="shared" si="7"/>
        <v>-786.73221115349145</v>
      </c>
      <c r="G54" s="353">
        <f t="shared" si="8"/>
        <v>-771.76615867645114</v>
      </c>
    </row>
    <row r="55" spans="2:7" ht="15" customHeight="1">
      <c r="B55" s="193">
        <f t="shared" si="0"/>
        <v>288927.53088089626</v>
      </c>
      <c r="C55" s="353">
        <f>((C54*$D$3)/12)+C54+$B$14</f>
        <v>8.9748524337559274</v>
      </c>
      <c r="D55" s="353">
        <f t="shared" si="5"/>
        <v>34964.88370298301</v>
      </c>
      <c r="E55" s="353">
        <f t="shared" si="6"/>
        <v>-858.55104928387857</v>
      </c>
      <c r="F55" s="353">
        <f t="shared" si="7"/>
        <v>-840.25514344098758</v>
      </c>
      <c r="G55" s="353">
        <f t="shared" si="8"/>
        <v>-819.98185100426974</v>
      </c>
    </row>
    <row r="56" spans="2:7" ht="15" customHeight="1">
      <c r="B56" s="193">
        <f t="shared" si="0"/>
        <v>288521.39559289999</v>
      </c>
      <c r="C56" s="353">
        <f>((C55*$D$3)/12)+C55+$B$14</f>
        <v>-890.99897091331229</v>
      </c>
      <c r="D56" s="353">
        <f t="shared" si="5"/>
        <v>34564.532540012842</v>
      </c>
      <c r="E56" s="353">
        <f t="shared" si="6"/>
        <v>-921.43752947729274</v>
      </c>
      <c r="F56" s="353">
        <f t="shared" si="7"/>
        <v>-894.35790749493162</v>
      </c>
      <c r="G56" s="353">
        <f t="shared" si="8"/>
        <v>-868.39844205012082</v>
      </c>
    </row>
    <row r="57" spans="2:7" ht="15" customHeight="1">
      <c r="B57" s="193">
        <f t="shared" si="0"/>
        <v>288113.56807453709</v>
      </c>
      <c r="C57" s="353">
        <f>((C56*$D$3)/12)+C56+$B$14</f>
        <v>-1793.5977179118095</v>
      </c>
      <c r="D57" s="353">
        <f t="shared" si="5"/>
        <v>34160.177865412974</v>
      </c>
      <c r="E57" s="353">
        <f t="shared" si="6"/>
        <v>-985.63414467473638</v>
      </c>
      <c r="F57" s="353">
        <f t="shared" si="7"/>
        <v>-949.04678482612667</v>
      </c>
      <c r="G57" s="353">
        <f t="shared" si="8"/>
        <v>-917.01676889199632</v>
      </c>
    </row>
    <row r="58" spans="2:7" ht="15" customHeight="1">
      <c r="B58" s="193">
        <f t="shared" si="0"/>
        <v>287704.04127484764</v>
      </c>
      <c r="C58" s="353">
        <f>((C57*$D$3)/12)+C57+$B$14</f>
        <v>-2698.8290445890525</v>
      </c>
      <c r="D58" s="353">
        <f t="shared" si="5"/>
        <v>33751.779644067101</v>
      </c>
      <c r="E58" s="353">
        <f t="shared" si="6"/>
        <v>-1051.1681893554601</v>
      </c>
      <c r="F58" s="353">
        <f t="shared" si="7"/>
        <v>-1004.3281249950763</v>
      </c>
      <c r="G58" s="353">
        <f t="shared" si="8"/>
        <v>-965.83767209571295</v>
      </c>
    </row>
    <row r="59" spans="2:7" ht="15" customHeight="1">
      <c r="B59" s="193">
        <f t="shared" si="0"/>
        <v>287292.80811349285</v>
      </c>
      <c r="C59" s="353">
        <f>((C58*$D$3)/12)+C58+$B$14</f>
        <v>-3606.7006293024374</v>
      </c>
      <c r="D59" s="353">
        <f t="shared" si="5"/>
        <v>33339.297440507769</v>
      </c>
      <c r="E59" s="353">
        <f t="shared" si="6"/>
        <v>-1118.0675266336989</v>
      </c>
      <c r="F59" s="353">
        <f t="shared" si="7"/>
        <v>-1060.2083463491897</v>
      </c>
      <c r="G59" s="353">
        <f t="shared" si="8"/>
        <v>-1014.8619957294451</v>
      </c>
    </row>
    <row r="60" spans="2:7" ht="15" customHeight="1">
      <c r="B60" s="193">
        <f t="shared" si="0"/>
        <v>286879.86148063239</v>
      </c>
      <c r="C60" s="353">
        <f>((C59*$D$3)/12)+C59+$B$14</f>
        <v>-4517.2201728045693</v>
      </c>
      <c r="D60" s="353">
        <f t="shared" si="5"/>
        <v>32922.690414912846</v>
      </c>
      <c r="E60" s="353">
        <f t="shared" si="6"/>
        <v>-1186.3606001052342</v>
      </c>
      <c r="F60" s="353">
        <f t="shared" si="7"/>
        <v>-1116.6939367679727</v>
      </c>
      <c r="G60" s="353">
        <f t="shared" si="8"/>
        <v>-1064.0905873783177</v>
      </c>
    </row>
    <row r="61" spans="2:7" ht="15" customHeight="1">
      <c r="B61" s="193">
        <f t="shared" si="0"/>
        <v>286465.1942368017</v>
      </c>
      <c r="C61" s="353">
        <f>((C60*$D$3)/12)+C60+$B$14</f>
        <v>-5430.395398308583</v>
      </c>
      <c r="D61" s="353">
        <f t="shared" si="5"/>
        <v>32501.917319061977</v>
      </c>
      <c r="E61" s="353">
        <f t="shared" si="6"/>
        <v>-1256.0764459407599</v>
      </c>
      <c r="F61" s="353">
        <f t="shared" si="7"/>
        <v>-1173.7914544162925</v>
      </c>
      <c r="G61" s="353">
        <f t="shared" si="8"/>
        <v>-1113.5242981590607</v>
      </c>
    </row>
    <row r="62" spans="2:7" ht="15" customHeight="1">
      <c r="B62" s="193">
        <f t="shared" si="0"/>
        <v>286048.79921278841</v>
      </c>
      <c r="C62" s="353">
        <f>((C61*$D$3)/12)+C61+$B$14</f>
        <v>-6346.2340515536498</v>
      </c>
      <c r="D62" s="353">
        <f t="shared" si="5"/>
        <v>32076.9364922526</v>
      </c>
      <c r="E62" s="353">
        <f t="shared" si="6"/>
        <v>-1327.2447052311923</v>
      </c>
      <c r="F62" s="353">
        <f t="shared" si="7"/>
        <v>-1231.5075285058024</v>
      </c>
      <c r="G62" s="353">
        <f t="shared" si="8"/>
        <v>-1163.1639827347235</v>
      </c>
    </row>
    <row r="63" spans="2:7" ht="15" customHeight="1">
      <c r="B63" s="193">
        <f t="shared" si="0"/>
        <v>285630.66920950834</v>
      </c>
      <c r="C63" s="353">
        <f>((C62*$D$3)/12)+C62+$B$14</f>
        <v>-7264.7439008706815</v>
      </c>
      <c r="D63" s="353">
        <f t="shared" si="5"/>
        <v>31647.705857175126</v>
      </c>
      <c r="E63" s="353">
        <f t="shared" si="6"/>
        <v>-1399.8956365901754</v>
      </c>
      <c r="F63" s="353">
        <f t="shared" si="7"/>
        <v>-1289.8488600646153</v>
      </c>
      <c r="G63" s="353">
        <f t="shared" si="8"/>
        <v>-1213.0104993294515</v>
      </c>
    </row>
    <row r="64" spans="2:7" ht="15" customHeight="1">
      <c r="B64" s="193">
        <f t="shared" si="0"/>
        <v>285210.79699788132</v>
      </c>
      <c r="C64" s="353">
        <f>((C63*$D$3)/12)+C63+$B$14</f>
        <v>-8185.9327372482212</v>
      </c>
      <c r="D64" s="353">
        <f t="shared" si="5"/>
        <v>31214.182915746878</v>
      </c>
      <c r="E64" s="353">
        <f t="shared" si="6"/>
        <v>-1474.0601290191373</v>
      </c>
      <c r="F64" s="353">
        <f t="shared" si="7"/>
        <v>-1348.8222227153153</v>
      </c>
      <c r="G64" s="353">
        <f t="shared" si="8"/>
        <v>-1263.0647097433241</v>
      </c>
    </row>
    <row r="65" spans="2:7" ht="15" customHeight="1">
      <c r="B65" s="193">
        <f t="shared" si="0"/>
        <v>284789.17531870585</v>
      </c>
      <c r="C65" s="353">
        <f>((C64*$D$3)/12)+C64+$B$14</f>
        <v>-9109.808374398528</v>
      </c>
      <c r="D65" s="353">
        <f t="shared" si="5"/>
        <v>30776.324744904348</v>
      </c>
      <c r="E65" s="353">
        <f t="shared" si="6"/>
        <v>-1549.7697150403694</v>
      </c>
      <c r="F65" s="353">
        <f t="shared" si="7"/>
        <v>-1408.4344634613979</v>
      </c>
      <c r="G65" s="353">
        <f t="shared" si="8"/>
        <v>-1313.3274793672547</v>
      </c>
    </row>
    <row r="66" spans="2:7" ht="15" customHeight="1">
      <c r="B66" s="193">
        <f t="shared" si="0"/>
        <v>284365.79688253382</v>
      </c>
      <c r="C66" s="353">
        <f>((C65*$D$3)/12)+C65+$B$14</f>
        <v>-10036.378648823857</v>
      </c>
      <c r="D66" s="353">
        <f t="shared" si="5"/>
        <v>30334.08799235339</v>
      </c>
      <c r="E66" s="353">
        <f t="shared" si="6"/>
        <v>-1627.0565841037105</v>
      </c>
      <c r="F66" s="353">
        <f t="shared" si="7"/>
        <v>-1468.6925034822298</v>
      </c>
      <c r="G66" s="353">
        <f t="shared" si="8"/>
        <v>-1363.7996771979515</v>
      </c>
    </row>
    <row r="67" spans="2:7" ht="15" customHeight="1">
      <c r="B67" s="193">
        <f t="shared" si="0"/>
        <v>283940.65436954435</v>
      </c>
      <c r="C67" s="353">
        <f>((C66*$D$3)/12)+C66+$B$14</f>
        <v>-10965.651419882926</v>
      </c>
      <c r="D67" s="353">
        <f t="shared" si="5"/>
        <v>29887.428872276923</v>
      </c>
      <c r="E67" s="353">
        <f t="shared" si="6"/>
        <v>-1705.9535962725379</v>
      </c>
      <c r="F67" s="353">
        <f t="shared" si="7"/>
        <v>-1529.6033389366205</v>
      </c>
      <c r="G67" s="353">
        <f t="shared" si="8"/>
        <v>-1414.4821758529429</v>
      </c>
    </row>
    <row r="68" spans="2:7" ht="15" customHeight="1">
      <c r="B68" s="193">
        <f t="shared" si="0"/>
        <v>283513.74042941746</v>
      </c>
      <c r="C68" s="353">
        <f>((C67*$D$3)/12)+C67+$B$14</f>
        <v>-11897.634569857584</v>
      </c>
      <c r="D68" s="353">
        <f t="shared" si="5"/>
        <v>29436.303160999694</v>
      </c>
      <c r="E68" s="353">
        <f t="shared" si="6"/>
        <v>-1786.4942961948825</v>
      </c>
      <c r="F68" s="353">
        <f t="shared" si="7"/>
        <v>-1591.1740417751005</v>
      </c>
      <c r="G68" s="353">
        <f t="shared" si="8"/>
        <v>-1465.3758515856634</v>
      </c>
    </row>
    <row r="69" spans="2:7" ht="15" customHeight="1">
      <c r="B69" s="193">
        <f t="shared" si="0"/>
        <v>283085.04768120672</v>
      </c>
      <c r="C69" s="353">
        <f>((C68*$D$3)/12)+C68+$B$14</f>
        <v>-12832.336004019669</v>
      </c>
      <c r="D69" s="353">
        <f t="shared" si="5"/>
        <v>28980.666192609689</v>
      </c>
      <c r="E69" s="353">
        <f t="shared" si="6"/>
        <v>-1868.7129273656092</v>
      </c>
      <c r="F69" s="353">
        <f t="shared" si="7"/>
        <v>-1653.4117605609974</v>
      </c>
      <c r="G69" s="353">
        <f t="shared" si="8"/>
        <v>-1516.4815843006038</v>
      </c>
    </row>
    <row r="70" spans="2:7" ht="15" customHeight="1">
      <c r="B70" s="193">
        <f t="shared" si="0"/>
        <v>282654.56871321175</v>
      </c>
      <c r="C70" s="353">
        <f>((C69*$D$3)/12)+C69+$B$14</f>
        <v>-13769.76365069806</v>
      </c>
      <c r="D70" s="353">
        <f t="shared" si="5"/>
        <v>28520.472854535787</v>
      </c>
      <c r="E70" s="353">
        <f t="shared" si="6"/>
        <v>-1952.6444466857261</v>
      </c>
      <c r="F70" s="353">
        <f t="shared" si="7"/>
        <v>-1716.3237213004084</v>
      </c>
      <c r="G70" s="353">
        <f t="shared" si="8"/>
        <v>-1567.800257568523</v>
      </c>
    </row>
    <row r="71" spans="2:7" ht="15" customHeight="1">
      <c r="B71" s="193">
        <f t="shared" si="0"/>
        <v>282222.29608285014</v>
      </c>
      <c r="C71" s="353">
        <f>((C70*$D$3)/12)+C70+$B$14</f>
        <v>-14709.925461345929</v>
      </c>
      <c r="D71" s="353">
        <f t="shared" si="5"/>
        <v>28055.677583081146</v>
      </c>
      <c r="E71" s="353">
        <f t="shared" si="6"/>
        <v>-2038.324539325012</v>
      </c>
      <c r="F71" s="353">
        <f t="shared" si="7"/>
        <v>-1779.9172282811628</v>
      </c>
      <c r="G71" s="353">
        <f t="shared" si="8"/>
        <v>-1619.3327586417251</v>
      </c>
    </row>
    <row r="72" spans="2:7" ht="15" customHeight="1">
      <c r="B72" s="193">
        <f t="shared" si="0"/>
        <v>281788.22231652867</v>
      </c>
      <c r="C72" s="353">
        <f>((C71*$D$3)/12)+C71+$B$14</f>
        <v>-15652.829410608188</v>
      </c>
      <c r="D72" s="353">
        <f t="shared" si="5"/>
        <v>27586.234358911955</v>
      </c>
      <c r="E72" s="353">
        <f t="shared" si="6"/>
        <v>-2125.7896338942833</v>
      </c>
      <c r="F72" s="353">
        <f t="shared" si="7"/>
        <v>-1844.1996649208754</v>
      </c>
      <c r="G72" s="353">
        <f t="shared" si="8"/>
        <v>-1671.0799784693991</v>
      </c>
    </row>
    <row r="73" spans="2:7" ht="15" customHeight="1">
      <c r="B73" s="193">
        <f t="shared" si="0"/>
        <v>281352.33990951418</v>
      </c>
      <c r="C73" s="353">
        <f>((C72*$D$3)/12)+C72+$B$14</f>
        <v>-16598.48349638913</v>
      </c>
      <c r="D73" s="353">
        <f t="shared" si="5"/>
        <v>27112.096702501076</v>
      </c>
      <c r="E73" s="353">
        <f t="shared" si="6"/>
        <v>-2215.0769179337476</v>
      </c>
      <c r="F73" s="353">
        <f t="shared" si="7"/>
        <v>-1909.1784946241849</v>
      </c>
      <c r="G73" s="353">
        <f t="shared" si="8"/>
        <v>-1723.0428117130216</v>
      </c>
    </row>
    <row r="74" spans="2:7" ht="15" customHeight="1">
      <c r="B74" s="193">
        <f t="shared" si="0"/>
        <v>280914.64132580382</v>
      </c>
      <c r="C74" s="353">
        <f>((C73*$D$3)/12)+C73+$B$14</f>
        <v>-17546.895739920266</v>
      </c>
      <c r="D74" s="353">
        <f t="shared" si="5"/>
        <v>26633.217669526086</v>
      </c>
      <c r="E74" s="353">
        <f t="shared" si="6"/>
        <v>-2306.2243537240338</v>
      </c>
      <c r="F74" s="353">
        <f t="shared" si="7"/>
        <v>-1974.8612616492801</v>
      </c>
      <c r="G74" s="353">
        <f t="shared" si="8"/>
        <v>-1775.2221567618258</v>
      </c>
    </row>
    <row r="75" spans="2:7" ht="15" customHeight="1">
      <c r="B75" s="193">
        <f t="shared" si="0"/>
        <v>280475.11899799469</v>
      </c>
      <c r="C75" s="353">
        <f>((C74*$D$3)/12)+C74+$B$14</f>
        <v>-18498.074185828365</v>
      </c>
      <c r="D75" s="353">
        <f t="shared" si="5"/>
        <v>26149.549846221347</v>
      </c>
      <c r="E75" s="353">
        <f t="shared" si="6"/>
        <v>-2399.2706944266179</v>
      </c>
      <c r="F75" s="353">
        <f t="shared" si="7"/>
        <v>-2041.2555919838139</v>
      </c>
      <c r="G75" s="353">
        <f t="shared" si="8"/>
        <v>-1827.6189157483334</v>
      </c>
    </row>
    <row r="76" spans="2:7" ht="15" customHeight="1">
      <c r="B76" s="193">
        <f t="shared" si="0"/>
        <v>280033.76532715303</v>
      </c>
      <c r="C76" s="353">
        <f>((C75*$D$3)/12)+C75+$B$14</f>
        <v>-19452.026902203699</v>
      </c>
      <c r="D76" s="353">
        <f t="shared" si="5"/>
        <v>25661.04534468356</v>
      </c>
      <c r="E76" s="353">
        <f t="shared" si="6"/>
        <v>-2494.2555005605059</v>
      </c>
      <c r="F76" s="353">
        <f t="shared" si="7"/>
        <v>-2108.3691942303053</v>
      </c>
      <c r="G76" s="353">
        <f t="shared" si="8"/>
        <v>-1880.2339945639515</v>
      </c>
    </row>
    <row r="77" spans="2:7" ht="15" customHeight="1">
      <c r="B77" s="193">
        <f t="shared" si="0"/>
        <v>279590.57268268283</v>
      </c>
      <c r="C77" s="353">
        <f>((C76*$D$3)/12)+C76+$B$14</f>
        <v>-20408.76198066846</v>
      </c>
      <c r="D77" s="353">
        <f t="shared" si="5"/>
        <v>25167.655798130396</v>
      </c>
      <c r="E77" s="353">
        <f t="shared" si="6"/>
        <v>-2591.2191568221829</v>
      </c>
      <c r="F77" s="353">
        <f t="shared" si="7"/>
        <v>-2176.2098605011338</v>
      </c>
      <c r="G77" s="353">
        <f t="shared" si="8"/>
        <v>-1933.0683028746346</v>
      </c>
    </row>
    <row r="78" spans="2:7" ht="15" customHeight="1">
      <c r="B78" s="193">
        <f t="shared" si="0"/>
        <v>279145.53340219404</v>
      </c>
      <c r="C78" s="353">
        <f>((C77*$D$3)/12)+C77+$B$14</f>
        <v>-21368.287536445408</v>
      </c>
      <c r="D78" s="353">
        <f t="shared" si="5"/>
        <v>24669.332356111699</v>
      </c>
      <c r="E78" s="353">
        <f t="shared" si="6"/>
        <v>-2690.2028892559783</v>
      </c>
      <c r="F78" s="353">
        <f t="shared" si="7"/>
        <v>-2244.7854673232296</v>
      </c>
      <c r="G78" s="353">
        <f t="shared" si="8"/>
        <v>-1986.1227541366122</v>
      </c>
    </row>
    <row r="79" spans="2:7" ht="15" customHeight="1">
      <c r="B79" s="193">
        <f t="shared" si="0"/>
        <v>278698.63979136985</v>
      </c>
      <c r="C79" s="353">
        <f>((C78*$D$3)/12)+C78+$B$14</f>
        <v>-22330.611708426706</v>
      </c>
      <c r="D79" s="353">
        <f t="shared" si="5"/>
        <v>24166.025679672817</v>
      </c>
      <c r="E79" s="353">
        <f t="shared" si="6"/>
        <v>-2791.2487827821446</v>
      </c>
      <c r="F79" s="353">
        <f t="shared" si="7"/>
        <v>-2314.1039765525647</v>
      </c>
      <c r="G79" s="353">
        <f t="shared" si="8"/>
        <v>-2039.3982656121814</v>
      </c>
    </row>
    <row r="80" spans="2:7" ht="15" customHeight="1">
      <c r="B80" s="193">
        <f t="shared" si="0"/>
        <v>278249.88412383391</v>
      </c>
      <c r="C80" s="353">
        <f>((C79*$D$3)/12)+C79+$B$14</f>
        <v>-23295.742659242951</v>
      </c>
      <c r="D80" s="353">
        <f t="shared" si="5"/>
        <v>23657.685936469545</v>
      </c>
      <c r="E80" s="353">
        <f t="shared" si="6"/>
        <v>-2894.3997990901062</v>
      </c>
      <c r="F80" s="353">
        <f t="shared" si="7"/>
        <v>-2384.1734362985508</v>
      </c>
      <c r="G80" s="353">
        <f t="shared" si="8"/>
        <v>-2092.8957583855654</v>
      </c>
    </row>
    <row r="81" spans="2:7" ht="15" customHeight="1">
      <c r="B81" s="193">
        <f t="shared" si="0"/>
        <v>277799.25864101655</v>
      </c>
      <c r="C81" s="353">
        <f t="shared" ref="C81:C144" si="9">((C80*$D$3)/12)+C80+$B$14</f>
        <v>-24263.68857533241</v>
      </c>
      <c r="D81" s="353">
        <f t="shared" si="5"/>
        <v>23144.262795834242</v>
      </c>
      <c r="E81" s="353">
        <f t="shared" si="6"/>
        <v>-2999.6997949044835</v>
      </c>
      <c r="F81" s="353">
        <f t="shared" si="7"/>
        <v>-2455.0019818584519</v>
      </c>
      <c r="G81" s="353">
        <f t="shared" si="8"/>
        <v>-2146.6161573788386</v>
      </c>
    </row>
    <row r="82" spans="2:7" ht="15" customHeight="1">
      <c r="B82" s="193">
        <f t="shared" si="0"/>
        <v>277346.7555520208</v>
      </c>
      <c r="C82" s="353">
        <f t="shared" si="9"/>
        <v>-25234.457667010462</v>
      </c>
      <c r="D82" s="353">
        <f t="shared" si="5"/>
        <v>22625.705423792584</v>
      </c>
      <c r="E82" s="353">
        <f t="shared" si="6"/>
        <v>-3107.1935406316602</v>
      </c>
      <c r="F82" s="353">
        <f t="shared" si="7"/>
        <v>-2526.5978366619183</v>
      </c>
      <c r="G82" s="353">
        <f t="shared" si="8"/>
        <v>-2200.560391367917</v>
      </c>
    </row>
    <row r="83" spans="2:7" ht="15" customHeight="1">
      <c r="B83" s="193">
        <f t="shared" si="0"/>
        <v>276892.36703348754</v>
      </c>
      <c r="C83" s="353">
        <f t="shared" si="9"/>
        <v>-26208.058168539243</v>
      </c>
      <c r="D83" s="353">
        <f t="shared" si="5"/>
        <v>22101.962478030509</v>
      </c>
      <c r="E83" s="353">
        <f t="shared" si="6"/>
        <v>-3216.9267393948198</v>
      </c>
      <c r="F83" s="353">
        <f t="shared" si="7"/>
        <v>-2598.9693132257557</v>
      </c>
      <c r="G83" s="353">
        <f t="shared" si="8"/>
        <v>-2254.7293929986167</v>
      </c>
    </row>
    <row r="84" spans="2:7" ht="15" customHeight="1">
      <c r="B84" s="193">
        <f t="shared" si="0"/>
        <v>276436.08522946038</v>
      </c>
      <c r="C84" s="353">
        <f t="shared" si="9"/>
        <v>-27184.498338197482</v>
      </c>
      <c r="D84" s="353">
        <f t="shared" si="5"/>
        <v>21572.982102810813</v>
      </c>
      <c r="E84" s="353">
        <f t="shared" si="6"/>
        <v>-3328.9460464655454</v>
      </c>
      <c r="F84" s="353">
        <f t="shared" si="7"/>
        <v>-2672.1248141190349</v>
      </c>
      <c r="G84" s="353">
        <f t="shared" si="8"/>
        <v>-2309.1240988027776</v>
      </c>
    </row>
    <row r="85" spans="2:7" ht="15" customHeight="1">
      <c r="B85" s="193">
        <f t="shared" si="0"/>
        <v>275977.90225124982</v>
      </c>
      <c r="C85" s="353">
        <f t="shared" si="9"/>
        <v>-28163.786458350558</v>
      </c>
      <c r="D85" s="353">
        <f t="shared" si="5"/>
        <v>21038.71192383892</v>
      </c>
      <c r="E85" s="353">
        <f t="shared" si="6"/>
        <v>-3443.2990891002441</v>
      </c>
      <c r="F85" s="353">
        <f t="shared" si="7"/>
        <v>-2746.0728329386579</v>
      </c>
      <c r="G85" s="353">
        <f t="shared" si="8"/>
        <v>-2363.7454492144557</v>
      </c>
    </row>
    <row r="86" spans="2:7" ht="15" customHeight="1">
      <c r="B86" s="193">
        <f t="shared" si="0"/>
        <v>275517.81017729669</v>
      </c>
      <c r="C86" s="353">
        <f t="shared" si="9"/>
        <v>-29145.930835520747</v>
      </c>
      <c r="D86" s="353">
        <f t="shared" si="5"/>
        <v>20499.099043077309</v>
      </c>
      <c r="E86" s="353">
        <f t="shared" si="6"/>
        <v>-3560.0344867898325</v>
      </c>
      <c r="F86" s="353">
        <f t="shared" si="7"/>
        <v>-2820.8219552954934</v>
      </c>
      <c r="G86" s="353">
        <f t="shared" si="8"/>
        <v>-2418.5943885861825</v>
      </c>
    </row>
    <row r="87" spans="2:7" ht="15" customHeight="1">
      <c r="B87" s="193">
        <f t="shared" si="0"/>
        <v>275055.80105303542</v>
      </c>
      <c r="C87" s="353">
        <f t="shared" si="9"/>
        <v>-30130.939800457683</v>
      </c>
      <c r="D87" s="353">
        <f t="shared" si="5"/>
        <v>19954.090033508081</v>
      </c>
      <c r="E87" s="353">
        <f t="shared" si="6"/>
        <v>-3679.2018719312873</v>
      </c>
      <c r="F87" s="353">
        <f t="shared" si="7"/>
        <v>-2896.3808598111946</v>
      </c>
      <c r="G87" s="353">
        <f t="shared" si="8"/>
        <v>-2473.6718652052914</v>
      </c>
    </row>
    <row r="88" spans="2:7" ht="15" customHeight="1">
      <c r="B88" s="193">
        <f t="shared" si="0"/>
        <v>274591.86689075641</v>
      </c>
      <c r="C88" s="353">
        <f t="shared" si="9"/>
        <v>-31118.82170820902</v>
      </c>
      <c r="D88" s="353">
        <f t="shared" si="5"/>
        <v>19403.63093384316</v>
      </c>
      <c r="E88" s="353">
        <f t="shared" si="6"/>
        <v>-3800.8519109298559</v>
      </c>
      <c r="F88" s="353">
        <f t="shared" si="7"/>
        <v>-2972.7583191258159</v>
      </c>
      <c r="G88" s="353">
        <f t="shared" si="8"/>
        <v>-2528.9788313103136</v>
      </c>
    </row>
    <row r="89" spans="2:7" ht="15" customHeight="1">
      <c r="B89" s="193">
        <f t="shared" si="0"/>
        <v>274125.99966946791</v>
      </c>
      <c r="C89" s="353">
        <f t="shared" si="9"/>
        <v>-32109.584938191296</v>
      </c>
      <c r="D89" s="353">
        <f t="shared" si="5"/>
        <v>18847.667243181593</v>
      </c>
      <c r="E89" s="353">
        <f t="shared" si="6"/>
        <v>-3925.0363257408944</v>
      </c>
      <c r="F89" s="353">
        <f t="shared" si="7"/>
        <v>-3049.9632009163456</v>
      </c>
      <c r="G89" s="353">
        <f t="shared" si="8"/>
        <v>-2584.51624310744</v>
      </c>
    </row>
    <row r="90" spans="2:7" ht="15" customHeight="1">
      <c r="B90" s="193">
        <f t="shared" si="0"/>
        <v>273658.19133475737</v>
      </c>
      <c r="C90" s="353">
        <f t="shared" si="9"/>
        <v>-33103.237894261023</v>
      </c>
      <c r="D90" s="353">
        <f t="shared" si="5"/>
        <v>18286.143915613407</v>
      </c>
      <c r="E90" s="353">
        <f t="shared" si="6"/>
        <v>-4051.8079158604965</v>
      </c>
      <c r="F90" s="353">
        <f t="shared" si="7"/>
        <v>-3128.0044689262727</v>
      </c>
      <c r="G90" s="353">
        <f t="shared" si="8"/>
        <v>-2640.2850607870541</v>
      </c>
    </row>
    <row r="91" spans="2:7" ht="15" customHeight="1">
      <c r="B91" s="193">
        <f t="shared" si="0"/>
        <v>273188.4337986522</v>
      </c>
      <c r="C91" s="353">
        <f t="shared" si="9"/>
        <v>-34099.789004785955</v>
      </c>
      <c r="D91" s="353">
        <f t="shared" si="5"/>
        <v>17719.005354769542</v>
      </c>
      <c r="E91" s="353">
        <f t="shared" si="6"/>
        <v>-4181.2205807742566</v>
      </c>
      <c r="F91" s="353">
        <f t="shared" si="7"/>
        <v>-3206.8911840063074</v>
      </c>
      <c r="G91" s="353">
        <f t="shared" si="8"/>
        <v>-2696.2862485403334</v>
      </c>
    </row>
    <row r="92" spans="2:7" ht="15" customHeight="1">
      <c r="B92" s="193">
        <f t="shared" si="0"/>
        <v>272716.71893947991</v>
      </c>
      <c r="C92" s="353">
        <f t="shared" si="9"/>
        <v>-35099.246722716583</v>
      </c>
      <c r="D92" s="353">
        <f t="shared" si="5"/>
        <v>17146.195408317239</v>
      </c>
      <c r="E92" s="353">
        <f t="shared" si="6"/>
        <v>-4313.3293428737206</v>
      </c>
      <c r="F92" s="353">
        <f t="shared" si="7"/>
        <v>-3286.6325051663757</v>
      </c>
      <c r="G92" s="353">
        <f t="shared" si="8"/>
        <v>-2752.520774575918</v>
      </c>
    </row>
    <row r="93" spans="2:7" ht="15" customHeight="1">
      <c r="B93" s="193">
        <f t="shared" ref="B93:B156" si="10">((B92*$D$2)/12)+B92+$B$12</f>
        <v>272243.03860172775</v>
      </c>
      <c r="C93" s="353">
        <f t="shared" si="9"/>
        <v>-36101.619525657843</v>
      </c>
      <c r="D93" s="353">
        <f t="shared" si="5"/>
        <v>16567.657362400412</v>
      </c>
      <c r="E93" s="353">
        <f t="shared" si="6"/>
        <v>-4448.1903708502568</v>
      </c>
      <c r="F93" s="353">
        <f t="shared" si="7"/>
        <v>-3367.2376906390114</v>
      </c>
      <c r="G93" s="353">
        <f t="shared" si="8"/>
        <v>-2808.9896111366511</v>
      </c>
    </row>
    <row r="94" spans="2:7" ht="15" customHeight="1">
      <c r="B94" s="193">
        <f t="shared" si="10"/>
        <v>271767.38459590159</v>
      </c>
      <c r="C94" s="353">
        <f t="shared" si="9"/>
        <v>-37106.915915941012</v>
      </c>
      <c r="D94" s="353">
        <f t="shared" si="5"/>
        <v>15983.333936024417</v>
      </c>
      <c r="E94" s="353">
        <f t="shared" si="6"/>
        <v>-4585.861003576304</v>
      </c>
      <c r="F94" s="353">
        <f t="shared" si="7"/>
        <v>-3448.7160989542672</v>
      </c>
      <c r="G94" s="353">
        <f t="shared" si="8"/>
        <v>-2865.6937345163869</v>
      </c>
    </row>
    <row r="95" spans="2:7" ht="15" customHeight="1">
      <c r="B95" s="193">
        <f t="shared" si="10"/>
        <v>271289.7486983845</v>
      </c>
      <c r="C95" s="353">
        <f t="shared" si="9"/>
        <v>-38115.14442069584</v>
      </c>
      <c r="D95" s="353">
        <f t="shared" si="5"/>
        <v>15393.167275384661</v>
      </c>
      <c r="E95" s="353">
        <f t="shared" si="6"/>
        <v>-4726.3997744841436</v>
      </c>
      <c r="F95" s="353">
        <f t="shared" si="7"/>
        <v>-3531.0771900262716</v>
      </c>
      <c r="G95" s="353">
        <f t="shared" si="8"/>
        <v>-2922.6341250768719</v>
      </c>
    </row>
    <row r="96" spans="2:7" ht="15" customHeight="1">
      <c r="B96" s="193">
        <f t="shared" si="10"/>
        <v>270810.12265129446</v>
      </c>
      <c r="C96" s="353">
        <f t="shared" si="9"/>
        <v>-39126.313591922873</v>
      </c>
      <c r="D96" s="353">
        <f t="shared" si="5"/>
        <v>14797.098948138508</v>
      </c>
      <c r="E96" s="353">
        <f t="shared" si="6"/>
        <v>-4869.866436452563</v>
      </c>
      <c r="F96" s="353">
        <f t="shared" si="7"/>
        <v>-3614.3305262515564</v>
      </c>
      <c r="G96" s="353">
        <f t="shared" si="8"/>
        <v>-2979.8117672646922</v>
      </c>
    </row>
    <row r="97" spans="2:7" ht="15" customHeight="1">
      <c r="B97" s="193">
        <f t="shared" si="10"/>
        <v>270328.49816234154</v>
      </c>
      <c r="C97" s="353">
        <f t="shared" si="9"/>
        <v>-40140.432006565985</v>
      </c>
      <c r="D97" s="353">
        <f t="shared" si="5"/>
        <v>14195.069937619894</v>
      </c>
      <c r="E97" s="353">
        <f t="shared" si="6"/>
        <v>-5016.3219872119917</v>
      </c>
      <c r="F97" s="353">
        <f t="shared" si="7"/>
        <v>-3698.4857736192816</v>
      </c>
      <c r="G97" s="353">
        <f t="shared" si="8"/>
        <v>-3037.2276496282952</v>
      </c>
    </row>
    <row r="98" spans="2:7" ht="15" customHeight="1">
      <c r="B98" s="193">
        <f t="shared" si="10"/>
        <v>269844.86690468463</v>
      </c>
      <c r="C98" s="353">
        <f t="shared" si="9"/>
        <v>-41157.508266585137</v>
      </c>
      <c r="D98" s="353">
        <f t="shared" si="5"/>
        <v>13587.020636996092</v>
      </c>
      <c r="E98" s="353">
        <f t="shared" si="6"/>
        <v>-5165.8286952789085</v>
      </c>
      <c r="F98" s="353">
        <f t="shared" si="7"/>
        <v>-3783.5527028334905</v>
      </c>
      <c r="G98" s="353">
        <f t="shared" si="8"/>
        <v>-3094.8827648350798</v>
      </c>
    </row>
    <row r="99" spans="2:7" ht="15" customHeight="1">
      <c r="B99" s="193">
        <f t="shared" si="10"/>
        <v>269359.22051678749</v>
      </c>
      <c r="C99" s="353">
        <f t="shared" si="9"/>
        <v>-42177.550999029343</v>
      </c>
      <c r="D99" s="353">
        <f t="shared" si="5"/>
        <v>12972.890843366053</v>
      </c>
      <c r="E99" s="353">
        <f t="shared" si="6"/>
        <v>-5318.4501264305527</v>
      </c>
      <c r="F99" s="353">
        <f t="shared" si="7"/>
        <v>-3869.54119044752</v>
      </c>
      <c r="G99" s="353">
        <f t="shared" si="8"/>
        <v>-3152.7781096885592</v>
      </c>
    </row>
    <row r="100" spans="2:7" ht="15" customHeight="1">
      <c r="B100" s="193">
        <f t="shared" si="10"/>
        <v>268871.55060227413</v>
      </c>
      <c r="C100" s="353">
        <f t="shared" si="9"/>
        <v>-43200.568856109843</v>
      </c>
      <c r="D100" s="353">
        <f t="shared" ref="D100:D163" si="11">((D99*$D$4)/12)+D99+$B$16</f>
        <v>12352.619751799713</v>
      </c>
      <c r="E100" s="353">
        <f t="shared" ref="E100:E163" si="12">((E99*$D$5)/12)+E99+$B$18</f>
        <v>-5474.2511707311896</v>
      </c>
      <c r="F100" s="353">
        <f t="shared" ref="F100:F163" si="13">((F99*$D$6)/12)+F99+$B$20</f>
        <v>-3956.4612200107013</v>
      </c>
      <c r="G100" s="353">
        <f t="shared" ref="G100:G163" si="14">((G99*$D$7)/12)+G99+$B$22</f>
        <v>-3210.9146851455948</v>
      </c>
    </row>
    <row r="101" spans="2:7" ht="15" customHeight="1">
      <c r="B101" s="193">
        <f t="shared" si="10"/>
        <v>268381.84872978361</v>
      </c>
      <c r="C101" s="353">
        <f t="shared" si="9"/>
        <v>-44226.570515273495</v>
      </c>
      <c r="D101" s="353">
        <f t="shared" si="11"/>
        <v>11726.14594931771</v>
      </c>
      <c r="E101" s="353">
        <f t="shared" si="12"/>
        <v>-5633.2980701214228</v>
      </c>
      <c r="F101" s="353">
        <f t="shared" si="13"/>
        <v>-4044.322883227484</v>
      </c>
      <c r="G101" s="353">
        <f t="shared" si="14"/>
        <v>-3269.2934963337016</v>
      </c>
    </row>
    <row r="102" spans="2:7" ht="15" customHeight="1">
      <c r="B102" s="193">
        <f t="shared" si="10"/>
        <v>267890.1064328244</v>
      </c>
      <c r="C102" s="353">
        <f t="shared" si="9"/>
        <v>-45255.56467927638</v>
      </c>
      <c r="D102" s="353">
        <f t="shared" si="11"/>
        <v>11093.407408810886</v>
      </c>
      <c r="E102" s="353">
        <f t="shared" si="12"/>
        <v>-5795.6584465822862</v>
      </c>
      <c r="F102" s="353">
        <f t="shared" si="13"/>
        <v>-4133.1363811291149</v>
      </c>
      <c r="G102" s="353">
        <f t="shared" si="14"/>
        <v>-3327.9155525684255</v>
      </c>
    </row>
    <row r="103" spans="2:7" ht="15" customHeight="1">
      <c r="B103" s="193">
        <f t="shared" si="10"/>
        <v>267396.31520962785</v>
      </c>
      <c r="C103" s="353">
        <f t="shared" si="9"/>
        <v>-46287.5600762576</v>
      </c>
      <c r="D103" s="353">
        <f t="shared" si="11"/>
        <v>10454.341482898995</v>
      </c>
      <c r="E103" s="353">
        <f t="shared" si="12"/>
        <v>-5961.401330886084</v>
      </c>
      <c r="F103" s="353">
        <f t="shared" si="13"/>
        <v>-4222.9120252580133</v>
      </c>
      <c r="G103" s="353">
        <f t="shared" si="14"/>
        <v>-3386.7818673707939</v>
      </c>
    </row>
    <row r="104" spans="2:7" ht="15" customHeight="1">
      <c r="B104" s="193">
        <f t="shared" si="10"/>
        <v>266900.46652300132</v>
      </c>
      <c r="C104" s="353">
        <f t="shared" si="9"/>
        <v>-47322.565459813348</v>
      </c>
      <c r="D104" s="353">
        <f t="shared" si="11"/>
        <v>9808.8848977279849</v>
      </c>
      <c r="E104" s="353">
        <f t="shared" si="12"/>
        <v>-6130.5971919462108</v>
      </c>
      <c r="F104" s="353">
        <f t="shared" si="13"/>
        <v>-4313.6602388649753</v>
      </c>
      <c r="G104" s="353">
        <f t="shared" si="14"/>
        <v>-3445.8934584848389</v>
      </c>
    </row>
    <row r="105" spans="2:7" ht="15" customHeight="1">
      <c r="B105" s="193">
        <f t="shared" si="10"/>
        <v>266402.55180018052</v>
      </c>
      <c r="C105" s="353">
        <f t="shared" si="9"/>
        <v>-48360.589609071139</v>
      </c>
      <c r="D105" s="353">
        <f t="shared" si="11"/>
        <v>9156.9737467052655</v>
      </c>
      <c r="E105" s="353">
        <f t="shared" si="12"/>
        <v>-6303.3179667784234</v>
      </c>
      <c r="F105" s="353">
        <f t="shared" si="13"/>
        <v>-4405.391558119346</v>
      </c>
      <c r="G105" s="353">
        <f t="shared" si="14"/>
        <v>-3505.2513478951923</v>
      </c>
    </row>
    <row r="106" spans="2:7" ht="15" customHeight="1">
      <c r="B106" s="193">
        <f t="shared" si="10"/>
        <v>265902.56243268127</v>
      </c>
      <c r="C106" s="353">
        <f t="shared" si="9"/>
        <v>-49401.641328764264</v>
      </c>
      <c r="D106" s="353">
        <f t="shared" si="11"/>
        <v>8498.5434841723181</v>
      </c>
      <c r="E106" s="353">
        <f t="shared" si="12"/>
        <v>-6479.637091086307</v>
      </c>
      <c r="F106" s="353">
        <f t="shared" si="13"/>
        <v>-4498.1166333323054</v>
      </c>
      <c r="G106" s="353">
        <f t="shared" si="14"/>
        <v>-3564.8565618447556</v>
      </c>
    </row>
    <row r="107" spans="2:7" ht="15" customHeight="1">
      <c r="B107" s="193">
        <f t="shared" si="10"/>
        <v>265400.48977615079</v>
      </c>
      <c r="C107" s="353">
        <f t="shared" si="9"/>
        <v>-50445.729449306491</v>
      </c>
      <c r="D107" s="353">
        <f t="shared" si="11"/>
        <v>7833.5289190140411</v>
      </c>
      <c r="E107" s="353">
        <f t="shared" si="12"/>
        <v>-6659.6295304839387</v>
      </c>
      <c r="F107" s="353">
        <f t="shared" si="13"/>
        <v>-4591.8462301934051</v>
      </c>
      <c r="G107" s="353">
        <f t="shared" si="14"/>
        <v>-3624.710130852442</v>
      </c>
    </row>
    <row r="108" spans="2:7" ht="15" customHeight="1">
      <c r="B108" s="193">
        <f t="shared" si="10"/>
        <v>264896.32515021809</v>
      </c>
      <c r="C108" s="353">
        <f t="shared" si="9"/>
        <v>-51492.862826866971</v>
      </c>
      <c r="D108" s="353">
        <f t="shared" si="11"/>
        <v>7161.8642082041815</v>
      </c>
      <c r="E108" s="353">
        <f t="shared" si="12"/>
        <v>-6843.3718123690205</v>
      </c>
      <c r="F108" s="353">
        <f t="shared" si="13"/>
        <v>-4686.5912310205003</v>
      </c>
      <c r="G108" s="353">
        <f t="shared" si="14"/>
        <v>-3684.8130897309939</v>
      </c>
    </row>
    <row r="109" spans="2:7" ht="15" customHeight="1">
      <c r="B109" s="193">
        <f t="shared" si="10"/>
        <v>264390.05983834399</v>
      </c>
      <c r="C109" s="353">
        <f t="shared" si="9"/>
        <v>-52543.050343445335</v>
      </c>
      <c r="D109" s="353">
        <f t="shared" si="11"/>
        <v>6483.4828502862238</v>
      </c>
      <c r="E109" s="353">
        <f t="shared" si="12"/>
        <v>-7030.9420584600421</v>
      </c>
      <c r="F109" s="353">
        <f t="shared" si="13"/>
        <v>-4782.3626360232229</v>
      </c>
      <c r="G109" s="353">
        <f t="shared" si="14"/>
        <v>-3745.1664776048729</v>
      </c>
    </row>
    <row r="110" spans="2:7" ht="15" customHeight="1">
      <c r="B110" s="193">
        <f t="shared" si="10"/>
        <v>263881.68508767046</v>
      </c>
      <c r="C110" s="353">
        <f t="shared" si="9"/>
        <v>-53596.30090694705</v>
      </c>
      <c r="D110" s="353">
        <f t="shared" si="11"/>
        <v>5798.3176787890861</v>
      </c>
      <c r="E110" s="353">
        <f t="shared" si="12"/>
        <v>-7222.420018011293</v>
      </c>
      <c r="F110" s="353">
        <f t="shared" si="13"/>
        <v>-4879.1715645801414</v>
      </c>
      <c r="G110" s="353">
        <f t="shared" si="14"/>
        <v>-3805.7713379282263</v>
      </c>
    </row>
    <row r="111" spans="2:7" ht="15" customHeight="1">
      <c r="B111" s="193">
        <f t="shared" si="10"/>
        <v>263371.19210886909</v>
      </c>
      <c r="C111" s="353">
        <f t="shared" si="9"/>
        <v>-54652.62345125898</v>
      </c>
      <c r="D111" s="353">
        <f t="shared" si="11"/>
        <v>5106.3008555769766</v>
      </c>
      <c r="E111" s="353">
        <f t="shared" si="12"/>
        <v>-7417.8871017198617</v>
      </c>
      <c r="F111" s="353">
        <f t="shared" si="13"/>
        <v>-4977.0292565297596</v>
      </c>
      <c r="G111" s="353">
        <f t="shared" si="14"/>
        <v>-3866.6287185029273</v>
      </c>
    </row>
    <row r="112" spans="2:7" ht="15" customHeight="1">
      <c r="B112" s="193">
        <f t="shared" si="10"/>
        <v>262858.57207598939</v>
      </c>
      <c r="C112" s="353">
        <f t="shared" si="9"/>
        <v>-55712.02693632515</v>
      </c>
      <c r="D112" s="353">
        <f t="shared" si="11"/>
        <v>4407.3638641327461</v>
      </c>
      <c r="E112" s="353">
        <f t="shared" si="12"/>
        <v>-7617.4264163390253</v>
      </c>
      <c r="F112" s="353">
        <f t="shared" si="13"/>
        <v>-5075.9470734754987</v>
      </c>
      <c r="G112" s="353">
        <f t="shared" si="14"/>
        <v>-3927.7396714966894</v>
      </c>
    </row>
    <row r="113" spans="2:7" ht="15" customHeight="1">
      <c r="B113" s="193">
        <f t="shared" si="10"/>
        <v>262343.81612630602</v>
      </c>
      <c r="C113" s="353">
        <f t="shared" si="9"/>
        <v>-56774.520348222766</v>
      </c>
      <c r="D113" s="353">
        <f t="shared" si="11"/>
        <v>3701.4375027740734</v>
      </c>
      <c r="E113" s="353">
        <f t="shared" si="12"/>
        <v>-7821.1228000127549</v>
      </c>
      <c r="F113" s="353">
        <f t="shared" si="13"/>
        <v>-5175.9365001048163</v>
      </c>
      <c r="G113" s="353">
        <f t="shared" si="14"/>
        <v>-3989.1052534612591</v>
      </c>
    </row>
    <row r="114" spans="2:7" ht="15" customHeight="1">
      <c r="B114" s="193">
        <f t="shared" si="10"/>
        <v>261826.91536016564</v>
      </c>
      <c r="C114" s="353">
        <f t="shared" si="9"/>
        <v>-57840.112699238416</v>
      </c>
      <c r="D114" s="353">
        <f t="shared" si="11"/>
        <v>2988.4518778018141</v>
      </c>
      <c r="E114" s="353">
        <f t="shared" si="12"/>
        <v>-8029.062858346354</v>
      </c>
      <c r="F114" s="353">
        <f t="shared" si="13"/>
        <v>-5277.0091455226184</v>
      </c>
      <c r="G114" s="353">
        <f t="shared" si="14"/>
        <v>-4050.7265253506812</v>
      </c>
    </row>
    <row r="115" spans="2:7" ht="15" customHeight="1">
      <c r="B115" s="193">
        <f t="shared" si="10"/>
        <v>261307.86084083299</v>
      </c>
      <c r="C115" s="353">
        <f t="shared" si="9"/>
        <v>-58908.813027944525</v>
      </c>
      <c r="D115" s="353">
        <f t="shared" si="11"/>
        <v>2268.3363965798321</v>
      </c>
      <c r="E115" s="353">
        <f t="shared" si="12"/>
        <v>-8241.33500122857</v>
      </c>
      <c r="F115" s="353">
        <f t="shared" si="13"/>
        <v>-5379.1767445991136</v>
      </c>
      <c r="G115" s="353">
        <f t="shared" si="14"/>
        <v>-4112.6045525396421</v>
      </c>
    </row>
    <row r="116" spans="2:7" ht="15" customHeight="1">
      <c r="B116" s="193">
        <f t="shared" si="10"/>
        <v>260786.64359433646</v>
      </c>
      <c r="C116" s="353">
        <f t="shared" si="9"/>
        <v>-59980.630399276029</v>
      </c>
      <c r="D116" s="353">
        <f t="shared" si="11"/>
        <v>1541.0197605456306</v>
      </c>
      <c r="E116" s="353">
        <f t="shared" si="12"/>
        <v>-8458.0294804208315</v>
      </c>
      <c r="F116" s="353">
        <f t="shared" si="13"/>
        <v>-5482.4511593322704</v>
      </c>
      <c r="G116" s="353">
        <f t="shared" si="14"/>
        <v>-4174.7404048418903</v>
      </c>
    </row>
    <row r="117" spans="2:7" ht="15" customHeight="1">
      <c r="B117" s="193">
        <f t="shared" si="10"/>
        <v>260263.25460931286</v>
      </c>
      <c r="C117" s="353">
        <f t="shared" si="9"/>
        <v>-61055.573904607249</v>
      </c>
      <c r="D117" s="353">
        <f t="shared" si="11"/>
        <v>806.42995815108679</v>
      </c>
      <c r="E117" s="353">
        <f t="shared" si="12"/>
        <v>-8679.2384279295984</v>
      </c>
      <c r="F117" s="353">
        <f t="shared" si="13"/>
        <v>-5586.8443802250367</v>
      </c>
      <c r="G117" s="353">
        <f t="shared" si="14"/>
        <v>-4237.1351565287314</v>
      </c>
    </row>
    <row r="118" spans="2:7" ht="15" customHeight="1">
      <c r="B118" s="193">
        <f t="shared" si="10"/>
        <v>259737.68483685167</v>
      </c>
      <c r="C118" s="353">
        <f t="shared" si="9"/>
        <v>-62133.652661829023</v>
      </c>
      <c r="D118" s="353">
        <f t="shared" si="11"/>
        <v>64.494257732597703</v>
      </c>
      <c r="E118" s="353">
        <f t="shared" si="12"/>
        <v>-8905.0558951781313</v>
      </c>
      <c r="F118" s="353">
        <f t="shared" si="13"/>
        <v>-5692.368527677475</v>
      </c>
      <c r="G118" s="353">
        <f t="shared" si="14"/>
        <v>-4299.7898863476012</v>
      </c>
    </row>
    <row r="119" spans="2:7" ht="15" customHeight="1">
      <c r="B119" s="193">
        <f t="shared" si="10"/>
        <v>259209.92519033854</v>
      </c>
      <c r="C119" s="353">
        <f t="shared" si="9"/>
        <v>-63214.875815426021</v>
      </c>
      <c r="D119" s="353">
        <f t="shared" si="11"/>
        <v>-684.86079969007631</v>
      </c>
      <c r="E119" s="353">
        <f t="shared" si="12"/>
        <v>-9135.5778929943426</v>
      </c>
      <c r="F119" s="353">
        <f t="shared" si="13"/>
        <v>-5799.0358533939807</v>
      </c>
      <c r="G119" s="353">
        <f t="shared" si="14"/>
        <v>-4362.7056775407164</v>
      </c>
    </row>
    <row r="120" spans="2:7" ht="15" customHeight="1">
      <c r="B120" s="193">
        <f t="shared" si="10"/>
        <v>258679.96654529829</v>
      </c>
      <c r="C120" s="353">
        <f t="shared" si="9"/>
        <v>-64299.252536554348</v>
      </c>
      <c r="D120" s="353">
        <f t="shared" si="11"/>
        <v>-1441.7094076869771</v>
      </c>
      <c r="E120" s="353">
        <f t="shared" si="12"/>
        <v>-9370.9024324317252</v>
      </c>
      <c r="F120" s="353">
        <f t="shared" si="13"/>
        <v>-5906.8587418057487</v>
      </c>
      <c r="G120" s="353">
        <f t="shared" si="14"/>
        <v>-4425.883617863803</v>
      </c>
    </row>
    <row r="121" spans="2:7" ht="15" customHeight="1">
      <c r="B121" s="193">
        <f t="shared" si="10"/>
        <v>258147.79973923703</v>
      </c>
      <c r="C121" s="353">
        <f t="shared" si="9"/>
        <v>-65386.792023119298</v>
      </c>
      <c r="D121" s="353">
        <f t="shared" si="11"/>
        <v>-2206.126501763847</v>
      </c>
      <c r="E121" s="353">
        <f t="shared" si="12"/>
        <v>-9611.1295664407189</v>
      </c>
      <c r="F121" s="353">
        <f t="shared" si="13"/>
        <v>-6015.8497115086438</v>
      </c>
      <c r="G121" s="353">
        <f t="shared" si="14"/>
        <v>-4489.3247996049022</v>
      </c>
    </row>
    <row r="122" spans="2:7" ht="15" customHeight="1">
      <c r="B122" s="193">
        <f t="shared" si="10"/>
        <v>257613.41557148384</v>
      </c>
      <c r="C122" s="353">
        <f t="shared" si="9"/>
        <v>-66477.503499853396</v>
      </c>
      <c r="D122" s="353">
        <f t="shared" si="11"/>
        <v>-2978.1877667814856</v>
      </c>
      <c r="E122" s="353">
        <f t="shared" si="12"/>
        <v>-9856.3614324082337</v>
      </c>
      <c r="F122" s="353">
        <f t="shared" si="13"/>
        <v>-6126.0214167166541</v>
      </c>
      <c r="G122" s="353">
        <f t="shared" si="14"/>
        <v>-4553.0303196032555</v>
      </c>
    </row>
    <row r="123" spans="2:7" ht="15" customHeight="1">
      <c r="B123" s="193">
        <f t="shared" si="10"/>
        <v>257076.8048030317</v>
      </c>
      <c r="C123" s="353">
        <f t="shared" si="9"/>
        <v>-67571.396218394628</v>
      </c>
      <c r="D123" s="353">
        <f t="shared" si="11"/>
        <v>-3757.9696444493006</v>
      </c>
      <c r="E123" s="353">
        <f t="shared" si="12"/>
        <v>-10106.702295583405</v>
      </c>
      <c r="F123" s="353">
        <f t="shared" si="13"/>
        <v>-6237.3866487310843</v>
      </c>
      <c r="G123" s="353">
        <f t="shared" si="14"/>
        <v>-4617.0012792682692</v>
      </c>
    </row>
    <row r="124" spans="2:7" ht="15" customHeight="1">
      <c r="B124" s="193">
        <f t="shared" si="10"/>
        <v>256537.95815637766</v>
      </c>
      <c r="C124" s="353">
        <f t="shared" si="9"/>
        <v>-68668.479457364941</v>
      </c>
      <c r="D124" s="353">
        <f t="shared" si="11"/>
        <v>-4545.5493408937937</v>
      </c>
      <c r="E124" s="353">
        <f t="shared" si="12"/>
        <v>-10362.25859340806</v>
      </c>
      <c r="F124" s="353">
        <f t="shared" si="13"/>
        <v>-6349.9583374256708</v>
      </c>
      <c r="G124" s="353">
        <f t="shared" si="14"/>
        <v>-4681.238784598554</v>
      </c>
    </row>
    <row r="125" spans="2:7" ht="15" customHeight="1">
      <c r="B125" s="193">
        <f t="shared" si="10"/>
        <v>255996.86631536257</v>
      </c>
      <c r="C125" s="353">
        <f t="shared" si="9"/>
        <v>-69768.762522448917</v>
      </c>
      <c r="D125" s="353">
        <f t="shared" si="11"/>
        <v>-5341.004834302732</v>
      </c>
      <c r="E125" s="353">
        <f t="shared" si="12"/>
        <v>-10623.138980770727</v>
      </c>
      <c r="F125" s="353">
        <f t="shared" si="13"/>
        <v>-6463.7495527477822</v>
      </c>
      <c r="G125" s="353">
        <f t="shared" si="14"/>
        <v>-4745.7439462010479</v>
      </c>
    </row>
    <row r="126" spans="2:7" ht="15" customHeight="1">
      <c r="B126" s="193">
        <f t="shared" si="10"/>
        <v>255453.51992500992</v>
      </c>
      <c r="C126" s="353">
        <f t="shared" si="9"/>
        <v>-70872.254746472725</v>
      </c>
      <c r="D126" s="353">
        <f t="shared" si="11"/>
        <v>-6144.4148826457595</v>
      </c>
      <c r="E126" s="353">
        <f t="shared" si="12"/>
        <v>-10889.45437620345</v>
      </c>
      <c r="F126" s="353">
        <f t="shared" si="13"/>
        <v>-6578.7735062358834</v>
      </c>
      <c r="G126" s="353">
        <f t="shared" si="14"/>
        <v>-4810.5178793102186</v>
      </c>
    </row>
    <row r="127" spans="2:7" ht="15" customHeight="1">
      <c r="B127" s="193">
        <f t="shared" si="10"/>
        <v>254907.90959136412</v>
      </c>
      <c r="C127" s="353">
        <f t="shared" si="9"/>
        <v>-71978.965489483264</v>
      </c>
      <c r="D127" s="353">
        <f t="shared" si="11"/>
        <v>-6955.8590314722169</v>
      </c>
      <c r="E127" s="353">
        <f t="shared" si="12"/>
        <v>-11161.318009041022</v>
      </c>
      <c r="F127" s="353">
        <f t="shared" si="13"/>
        <v>-6695.0435525534385</v>
      </c>
      <c r="G127" s="353">
        <f t="shared" si="14"/>
        <v>-4875.5617038073442</v>
      </c>
    </row>
    <row r="128" spans="2:7" ht="15" customHeight="1">
      <c r="B128" s="193">
        <f t="shared" si="10"/>
        <v>254360.02588132813</v>
      </c>
      <c r="C128" s="353">
        <f t="shared" si="9"/>
        <v>-73088.904138827595</v>
      </c>
      <c r="D128" s="353">
        <f t="shared" si="11"/>
        <v>-7775.417621786939</v>
      </c>
      <c r="E128" s="353">
        <f t="shared" si="12"/>
        <v>-11438.845467562711</v>
      </c>
      <c r="F128" s="353">
        <f t="shared" si="13"/>
        <v>-6812.5731910394343</v>
      </c>
      <c r="G128" s="353">
        <f t="shared" si="14"/>
        <v>-4940.8765442398744</v>
      </c>
    </row>
    <row r="129" spans="2:7" ht="15" customHeight="1">
      <c r="B129" s="193">
        <f t="shared" si="10"/>
        <v>253809.85932250033</v>
      </c>
      <c r="C129" s="353">
        <f t="shared" si="9"/>
        <v>-74202.080109232513</v>
      </c>
      <c r="D129" s="353">
        <f t="shared" si="11"/>
        <v>-8603.1717980048088</v>
      </c>
      <c r="E129" s="353">
        <f t="shared" si="12"/>
        <v>-11722.154748136934</v>
      </c>
      <c r="F129" s="353">
        <f t="shared" si="13"/>
        <v>-6931.3760672756944</v>
      </c>
      <c r="G129" s="353">
        <f t="shared" si="14"/>
        <v>-5006.4635298408739</v>
      </c>
    </row>
    <row r="130" spans="2:7" ht="15" customHeight="1">
      <c r="B130" s="193">
        <f t="shared" si="10"/>
        <v>253257.40040301075</v>
      </c>
      <c r="C130" s="353">
        <f t="shared" si="9"/>
        <v>-75318.502842884438</v>
      </c>
      <c r="D130" s="353">
        <f t="shared" si="11"/>
        <v>-9439.2035159848565</v>
      </c>
      <c r="E130" s="353">
        <f t="shared" si="12"/>
        <v>-12011.366305389787</v>
      </c>
      <c r="F130" s="353">
        <f t="shared" si="13"/>
        <v>-7051.4659746711814</v>
      </c>
      <c r="G130" s="353">
        <f t="shared" si="14"/>
        <v>-5072.3237945485444</v>
      </c>
    </row>
    <row r="131" spans="2:7" ht="15" customHeight="1">
      <c r="B131" s="193">
        <f t="shared" si="10"/>
        <v>252702.63957135662</v>
      </c>
      <c r="C131" s="353">
        <f t="shared" si="9"/>
        <v>-76438.181809509522</v>
      </c>
      <c r="D131" s="353">
        <f t="shared" si="11"/>
        <v>-10283.595551144705</v>
      </c>
      <c r="E131" s="353">
        <f t="shared" si="12"/>
        <v>-12306.603103418742</v>
      </c>
      <c r="F131" s="353">
        <f t="shared" si="13"/>
        <v>-7172.8568560634521</v>
      </c>
      <c r="G131" s="353">
        <f t="shared" si="14"/>
        <v>-5138.4584770258298</v>
      </c>
    </row>
    <row r="132" spans="2:7" ht="15" customHeight="1">
      <c r="B132" s="193">
        <f t="shared" si="10"/>
        <v>252145.56723623726</v>
      </c>
      <c r="C132" s="353">
        <f t="shared" si="9"/>
        <v>-77561.126506453918</v>
      </c>
      <c r="D132" s="353">
        <f t="shared" si="11"/>
        <v>-11136.431506656152</v>
      </c>
      <c r="E132" s="353">
        <f t="shared" si="12"/>
        <v>-12607.990668073298</v>
      </c>
      <c r="F132" s="353">
        <f t="shared" si="13"/>
        <v>-7295.562805337473</v>
      </c>
      <c r="G132" s="353">
        <f t="shared" si="14"/>
        <v>-5204.8687206801042</v>
      </c>
    </row>
    <row r="133" spans="2:7" ht="15" customHeight="1">
      <c r="B133" s="193">
        <f t="shared" si="10"/>
        <v>251586.17376638824</v>
      </c>
      <c r="C133" s="353">
        <f t="shared" si="9"/>
        <v>-78687.346458764412</v>
      </c>
      <c r="D133" s="353">
        <f t="shared" si="11"/>
        <v>-11997.795821722713</v>
      </c>
      <c r="E133" s="353">
        <f t="shared" si="12"/>
        <v>-12915.657140324825</v>
      </c>
      <c r="F133" s="353">
        <f t="shared" si="13"/>
        <v>-7419.5980690619626</v>
      </c>
      <c r="G133" s="353">
        <f t="shared" si="14"/>
        <v>-5271.5556736829376</v>
      </c>
    </row>
    <row r="134" spans="2:7" ht="15" customHeight="1">
      <c r="B134" s="193">
        <f t="shared" si="10"/>
        <v>251024.44949041485</v>
      </c>
      <c r="C134" s="353">
        <f t="shared" si="9"/>
        <v>-79816.851219269141</v>
      </c>
      <c r="D134" s="353">
        <f t="shared" si="11"/>
        <v>-12867.77377993994</v>
      </c>
      <c r="E134" s="353">
        <f t="shared" si="12"/>
        <v>-13229.733330748259</v>
      </c>
      <c r="F134" s="353">
        <f t="shared" si="13"/>
        <v>-7544.9770481434671</v>
      </c>
      <c r="G134" s="353">
        <f t="shared" si="14"/>
        <v>-5338.5204889899496</v>
      </c>
    </row>
    <row r="135" spans="2:7" ht="15" customHeight="1">
      <c r="B135" s="193">
        <f t="shared" si="10"/>
        <v>250460.38469662491</v>
      </c>
      <c r="C135" s="353">
        <f t="shared" si="9"/>
        <v>-80949.65036865868</v>
      </c>
      <c r="D135" s="353">
        <f t="shared" si="11"/>
        <v>-13746.451517739339</v>
      </c>
      <c r="E135" s="353">
        <f t="shared" si="12"/>
        <v>-13550.352775138846</v>
      </c>
      <c r="F135" s="353">
        <f t="shared" si="13"/>
        <v>-7671.7142994983542</v>
      </c>
      <c r="G135" s="353">
        <f t="shared" si="14"/>
        <v>-5405.7643243607408</v>
      </c>
    </row>
    <row r="136" spans="2:7" ht="15" customHeight="1">
      <c r="B136" s="193">
        <f t="shared" si="10"/>
        <v>249893.96963286086</v>
      </c>
      <c r="C136" s="353">
        <f t="shared" si="9"/>
        <v>-82085.753515567267</v>
      </c>
      <c r="D136" s="353">
        <f t="shared" si="11"/>
        <v>-14633.916032916732</v>
      </c>
      <c r="E136" s="353">
        <f t="shared" si="12"/>
        <v>-13877.651791287572</v>
      </c>
      <c r="F136" s="353">
        <f t="shared" si="13"/>
        <v>-7799.8245377429193</v>
      </c>
      <c r="G136" s="353">
        <f t="shared" si="14"/>
        <v>-5473.2883423789108</v>
      </c>
    </row>
    <row r="137" spans="2:7" ht="15" customHeight="1">
      <c r="B137" s="193">
        <f t="shared" si="10"/>
        <v>249325.19450633111</v>
      </c>
      <c r="C137" s="353">
        <f t="shared" si="9"/>
        <v>-83225.170296654338</v>
      </c>
      <c r="D137" s="353">
        <f t="shared" si="11"/>
        <v>-15530.255193245899</v>
      </c>
      <c r="E137" s="353">
        <f t="shared" si="12"/>
        <v>-14211.769536939395</v>
      </c>
      <c r="F137" s="353">
        <f t="shared" si="13"/>
        <v>-7929.3226369018012</v>
      </c>
      <c r="G137" s="353">
        <f t="shared" si="14"/>
        <v>-5541.0937104721561</v>
      </c>
    </row>
    <row r="138" spans="2:7" ht="15" customHeight="1">
      <c r="B138" s="193">
        <f t="shared" si="10"/>
        <v>248754.04948344082</v>
      </c>
      <c r="C138" s="353">
        <f t="shared" si="9"/>
        <v>-84367.910376686254</v>
      </c>
      <c r="D138" s="353">
        <f t="shared" si="11"/>
        <v>-16435.557745178357</v>
      </c>
      <c r="E138" s="353">
        <f t="shared" si="12"/>
        <v>-14552.848068958965</v>
      </c>
      <c r="F138" s="353">
        <f t="shared" si="13"/>
        <v>-8060.2236321349037</v>
      </c>
      <c r="G138" s="353">
        <f t="shared" si="14"/>
        <v>-5609.1816009324566</v>
      </c>
    </row>
    <row r="139" spans="2:7" ht="15" customHeight="1">
      <c r="B139" s="193">
        <f t="shared" si="10"/>
        <v>248180.52468962182</v>
      </c>
      <c r="C139" s="353">
        <f t="shared" si="9"/>
        <v>-85513.983448618252</v>
      </c>
      <c r="D139" s="353">
        <f t="shared" si="11"/>
        <v>-17349.913322630142</v>
      </c>
      <c r="E139" s="353">
        <f t="shared" si="12"/>
        <v>-14901.032403728943</v>
      </c>
      <c r="F139" s="353">
        <f t="shared" si="13"/>
        <v>-8192.5427214830306</v>
      </c>
      <c r="G139" s="353">
        <f t="shared" si="14"/>
        <v>-5677.5531909363417</v>
      </c>
    </row>
    <row r="140" spans="2:7" ht="15" customHeight="1">
      <c r="B140" s="193">
        <f t="shared" si="10"/>
        <v>247604.61020916191</v>
      </c>
      <c r="C140" s="353">
        <f t="shared" si="9"/>
        <v>-86663.399233676726</v>
      </c>
      <c r="D140" s="353">
        <f t="shared" si="11"/>
        <v>-18273.412455856444</v>
      </c>
      <c r="E140" s="353">
        <f t="shared" si="12"/>
        <v>-15256.470578806629</v>
      </c>
      <c r="F140" s="353">
        <f t="shared" si="13"/>
        <v>-8326.2952676324294</v>
      </c>
      <c r="G140" s="353">
        <f t="shared" si="14"/>
        <v>-5746.209662565243</v>
      </c>
    </row>
    <row r="141" spans="2:7" ht="15" customHeight="1">
      <c r="B141" s="193">
        <f t="shared" si="10"/>
        <v>247026.29608503342</v>
      </c>
      <c r="C141" s="353">
        <f t="shared" si="9"/>
        <v>-87816.167481441618</v>
      </c>
      <c r="D141" s="353">
        <f t="shared" si="11"/>
        <v>-19206.146580415007</v>
      </c>
      <c r="E141" s="353">
        <f t="shared" si="12"/>
        <v>-15619.313715865101</v>
      </c>
      <c r="F141" s="353">
        <f t="shared" si="13"/>
        <v>-8461.4967996984469</v>
      </c>
      <c r="G141" s="353">
        <f t="shared" si="14"/>
        <v>-5815.1522028259315</v>
      </c>
    </row>
    <row r="142" spans="2:7" ht="15" customHeight="1">
      <c r="B142" s="193">
        <f t="shared" si="10"/>
        <v>246445.57231872107</v>
      </c>
      <c r="C142" s="353">
        <f t="shared" si="9"/>
        <v>-88972.297969929161</v>
      </c>
      <c r="D142" s="353">
        <f t="shared" si="11"/>
        <v>-20148.208046219155</v>
      </c>
      <c r="E142" s="353">
        <f t="shared" si="12"/>
        <v>-15989.716084945623</v>
      </c>
      <c r="F142" s="353">
        <f t="shared" si="13"/>
        <v>-8598.1630150285127</v>
      </c>
      <c r="G142" s="353">
        <f t="shared" si="14"/>
        <v>-5884.3820036710395</v>
      </c>
    </row>
    <row r="143" spans="2:7" ht="15" customHeight="1">
      <c r="B143" s="193">
        <f t="shared" si="10"/>
        <v>245862.42887004907</v>
      </c>
      <c r="C143" s="353">
        <f t="shared" si="9"/>
        <v>-90131.800505674793</v>
      </c>
      <c r="D143" s="353">
        <f t="shared" si="11"/>
        <v>-21099.690126681347</v>
      </c>
      <c r="E143" s="353">
        <f t="shared" si="12"/>
        <v>-16367.835170048656</v>
      </c>
      <c r="F143" s="353">
        <f t="shared" si="13"/>
        <v>-8736.3097810246545</v>
      </c>
      <c r="G143" s="353">
        <f t="shared" si="14"/>
        <v>-5953.9002620196688</v>
      </c>
    </row>
    <row r="144" spans="2:7" ht="15" customHeight="1">
      <c r="B144" s="193">
        <f t="shared" si="10"/>
        <v>245276.8556570076</v>
      </c>
      <c r="C144" s="353">
        <f t="shared" si="9"/>
        <v>-91294.684923816341</v>
      </c>
      <c r="D144" s="353">
        <f t="shared" si="11"/>
        <v>-22060.687027948163</v>
      </c>
      <c r="E144" s="353">
        <f t="shared" si="12"/>
        <v>-16753.831736091335</v>
      </c>
      <c r="F144" s="353">
        <f t="shared" si="13"/>
        <v>-8875.9531369857541</v>
      </c>
      <c r="G144" s="353">
        <f t="shared" si="14"/>
        <v>-6023.7081797780838</v>
      </c>
    </row>
    <row r="145" spans="2:7" ht="15" customHeight="1">
      <c r="B145" s="193">
        <f t="shared" si="10"/>
        <v>244688.84255557848</v>
      </c>
      <c r="C145" s="353">
        <f t="shared" ref="C145:C208" si="15">((C144*$D$3)/12)+C144+$B$14</f>
        <v>-92460.961088177472</v>
      </c>
      <c r="D145" s="353">
        <f t="shared" si="11"/>
        <v>-23031.293898227643</v>
      </c>
      <c r="E145" s="353">
        <f t="shared" si="12"/>
        <v>-17147.869897259905</v>
      </c>
      <c r="F145" s="353">
        <f t="shared" si="13"/>
        <v>-9017.1092959697671</v>
      </c>
      <c r="G145" s="353">
        <f t="shared" si="14"/>
        <v>-6093.8069638604929</v>
      </c>
    </row>
    <row r="146" spans="2:7" ht="15" customHeight="1">
      <c r="B146" s="193">
        <f t="shared" si="10"/>
        <v>244098.37939956004</v>
      </c>
      <c r="C146" s="353">
        <f t="shared" si="15"/>
        <v>-93630.638891351322</v>
      </c>
      <c r="D146" s="353">
        <f t="shared" si="11"/>
        <v>-24011.606837209918</v>
      </c>
      <c r="E146" s="353">
        <f t="shared" si="12"/>
        <v>-17550.117186786152</v>
      </c>
      <c r="F146" s="353">
        <f t="shared" si="13"/>
        <v>-9159.7946466761059</v>
      </c>
      <c r="G146" s="353">
        <f t="shared" si="14"/>
        <v>-6164.1978262099119</v>
      </c>
    </row>
    <row r="147" spans="2:7" ht="15" customHeight="1">
      <c r="B147" s="193">
        <f t="shared" si="10"/>
        <v>243505.45598039153</v>
      </c>
      <c r="C147" s="353">
        <f t="shared" si="15"/>
        <v>-94803.728254784437</v>
      </c>
      <c r="D147" s="353">
        <f t="shared" si="11"/>
        <v>-25001.722905582017</v>
      </c>
      <c r="E147" s="353">
        <f t="shared" si="12"/>
        <v>-17960.74462817753</v>
      </c>
      <c r="F147" s="353">
        <f t="shared" si="13"/>
        <v>-9304.0257553484298</v>
      </c>
      <c r="G147" s="353">
        <f t="shared" si="14"/>
        <v>-6234.8819838191203</v>
      </c>
    </row>
    <row r="148" spans="2:7" ht="15" customHeight="1">
      <c r="B148" s="193">
        <f t="shared" si="10"/>
        <v>242910.0620469765</v>
      </c>
      <c r="C148" s="353">
        <f t="shared" si="15"/>
        <v>-95980.239128860892</v>
      </c>
      <c r="D148" s="353">
        <f t="shared" si="11"/>
        <v>-26001.740134637836</v>
      </c>
      <c r="E148" s="353">
        <f t="shared" si="12"/>
        <v>-18379.926807931228</v>
      </c>
      <c r="F148" s="353">
        <f t="shared" si="13"/>
        <v>-9449.8193676980372</v>
      </c>
      <c r="G148" s="353">
        <f t="shared" si="14"/>
        <v>-6305.8606587516997</v>
      </c>
    </row>
    <row r="149" spans="2:7" ht="15" customHeight="1">
      <c r="B149" s="193">
        <f t="shared" si="10"/>
        <v>242312.18730550556</v>
      </c>
      <c r="C149" s="353">
        <f t="shared" si="15"/>
        <v>-97160.18149298674</v>
      </c>
      <c r="D149" s="353">
        <f t="shared" si="11"/>
        <v>-27011.757535984212</v>
      </c>
      <c r="E149" s="353">
        <f t="shared" si="12"/>
        <v>-18807.841949763129</v>
      </c>
      <c r="F149" s="353">
        <f t="shared" si="13"/>
        <v>-9597.1924108480998</v>
      </c>
      <c r="G149" s="353">
        <f t="shared" si="14"/>
        <v>-6377.1350781631654</v>
      </c>
    </row>
    <row r="150" spans="2:7" ht="15" customHeight="1">
      <c r="B150" s="193">
        <f t="shared" si="10"/>
        <v>241711.82141927851</v>
      </c>
      <c r="C150" s="353">
        <f t="shared" si="15"/>
        <v>-98343.565355674611</v>
      </c>
      <c r="D150" s="353">
        <f t="shared" si="11"/>
        <v>-28031.875111344056</v>
      </c>
      <c r="E150" s="353">
        <f t="shared" si="12"/>
        <v>-19244.671990383194</v>
      </c>
      <c r="F150" s="353">
        <f t="shared" si="13"/>
        <v>-9746.1619952989549</v>
      </c>
      <c r="G150" s="353">
        <f t="shared" si="14"/>
        <v>-6448.706474322179</v>
      </c>
    </row>
    <row r="151" spans="2:7" ht="15" customHeight="1">
      <c r="B151" s="193">
        <f t="shared" si="10"/>
        <v>241108.9540085255</v>
      </c>
      <c r="C151" s="353">
        <f t="shared" si="15"/>
        <v>-99530.400754628659</v>
      </c>
      <c r="D151" s="353">
        <f t="shared" si="11"/>
        <v>-29062.193862457498</v>
      </c>
      <c r="E151" s="353">
        <f t="shared" si="12"/>
        <v>-19690.602656849511</v>
      </c>
      <c r="F151" s="353">
        <f t="shared" si="13"/>
        <v>-9896.7454169146931</v>
      </c>
      <c r="G151" s="353">
        <f t="shared" si="14"/>
        <v>-6520.5760846318544</v>
      </c>
    </row>
    <row r="152" spans="2:7" ht="15" customHeight="1">
      <c r="B152" s="193">
        <f t="shared" si="10"/>
        <v>240503.5746502277</v>
      </c>
      <c r="C152" s="353">
        <f t="shared" si="15"/>
        <v>-100720.69775682966</v>
      </c>
      <c r="D152" s="353">
        <f t="shared" si="11"/>
        <v>-30102.815801082073</v>
      </c>
      <c r="E152" s="353">
        <f t="shared" si="12"/>
        <v>-20145.823545533876</v>
      </c>
      <c r="F152" s="353">
        <f t="shared" si="13"/>
        <v>-10048.96015893127</v>
      </c>
      <c r="G152" s="353">
        <f t="shared" si="14"/>
        <v>-6592.7451516511537</v>
      </c>
    </row>
    <row r="153" spans="2:7" ht="15" customHeight="1">
      <c r="B153" s="193">
        <f t="shared" si="10"/>
        <v>239895.67287793697</v>
      </c>
      <c r="C153" s="353">
        <f t="shared" si="15"/>
        <v>-101914.46645862042</v>
      </c>
      <c r="D153" s="353">
        <f t="shared" si="11"/>
        <v>-31153.843959092894</v>
      </c>
      <c r="E153" s="353">
        <f t="shared" si="12"/>
        <v>-20610.528202732497</v>
      </c>
      <c r="F153" s="353">
        <f t="shared" si="13"/>
        <v>-10202.823893986359</v>
      </c>
      <c r="G153" s="353">
        <f t="shared" si="14"/>
        <v>-6665.2149231163667</v>
      </c>
    </row>
    <row r="154" spans="2:7" ht="15" customHeight="1">
      <c r="B154" s="193">
        <f t="shared" si="10"/>
        <v>239285.23818159505</v>
      </c>
      <c r="C154" s="353">
        <f t="shared" si="15"/>
        <v>-103111.7169857914</v>
      </c>
      <c r="D154" s="353">
        <f t="shared" si="11"/>
        <v>-32215.382398683822</v>
      </c>
      <c r="E154" s="353">
        <f t="shared" si="12"/>
        <v>-21084.914206956091</v>
      </c>
      <c r="F154" s="353">
        <f t="shared" si="13"/>
        <v>-10358.354486171211</v>
      </c>
      <c r="G154" s="353">
        <f t="shared" si="14"/>
        <v>-6737.9866519626848</v>
      </c>
    </row>
    <row r="155" spans="2:7" ht="15" customHeight="1">
      <c r="B155" s="193">
        <f t="shared" si="10"/>
        <v>238672.2600073517</v>
      </c>
      <c r="C155" s="353">
        <f t="shared" si="15"/>
        <v>-104312.45949366663</v>
      </c>
      <c r="D155" s="353">
        <f t="shared" si="11"/>
        <v>-33287.536222670664</v>
      </c>
      <c r="E155" s="353">
        <f t="shared" si="12"/>
        <v>-21569.183252934345</v>
      </c>
      <c r="F155" s="353">
        <f t="shared" si="13"/>
        <v>-10515.569993104733</v>
      </c>
      <c r="G155" s="353">
        <f t="shared" si="14"/>
        <v>-6811.0615963458631</v>
      </c>
    </row>
    <row r="156" spans="2:7" ht="15" customHeight="1">
      <c r="B156" s="193">
        <f t="shared" si="10"/>
        <v>238056.72775738232</v>
      </c>
      <c r="C156" s="353">
        <f t="shared" si="15"/>
        <v>-105516.70416718982</v>
      </c>
      <c r="D156" s="353">
        <f t="shared" si="11"/>
        <v>-34370.411584897367</v>
      </c>
      <c r="E156" s="353">
        <f t="shared" si="12"/>
        <v>-22063.541237370478</v>
      </c>
      <c r="F156" s="353">
        <f t="shared" si="13"/>
        <v>-10674.488668030033</v>
      </c>
      <c r="G156" s="353">
        <f t="shared" si="14"/>
        <v>-6884.441019663971</v>
      </c>
    </row>
    <row r="157" spans="2:7" ht="15" customHeight="1">
      <c r="B157" s="193">
        <f t="shared" ref="B157:B220" si="16">((B156*$D$2)/12)+B156+$B$12</f>
        <v>237438.63078970474</v>
      </c>
      <c r="C157" s="353">
        <f t="shared" si="15"/>
        <v>-106724.46122101079</v>
      </c>
      <c r="D157" s="353">
        <f t="shared" si="11"/>
        <v>-35464.115700746341</v>
      </c>
      <c r="E157" s="353">
        <f t="shared" si="12"/>
        <v>-22568.198346482364</v>
      </c>
      <c r="F157" s="353">
        <f t="shared" si="13"/>
        <v>-10835.128961933691</v>
      </c>
      <c r="G157" s="353">
        <f t="shared" si="14"/>
        <v>-6958.1261905792371</v>
      </c>
    </row>
    <row r="158" spans="2:7" ht="15" customHeight="1">
      <c r="B158" s="193">
        <f t="shared" si="16"/>
        <v>236817.95841799516</v>
      </c>
      <c r="C158" s="353">
        <f t="shared" si="15"/>
        <v>-107935.74089957208</v>
      </c>
      <c r="D158" s="353">
        <f t="shared" si="11"/>
        <v>-36568.756857753804</v>
      </c>
      <c r="E158" s="353">
        <f t="shared" si="12"/>
        <v>-23083.369145367415</v>
      </c>
      <c r="F158" s="353">
        <f t="shared" si="13"/>
        <v>-10997.509525687972</v>
      </c>
      <c r="G158" s="353">
        <f t="shared" si="14"/>
        <v>-7032.1183830399841</v>
      </c>
    </row>
    <row r="159" spans="2:7" ht="15" customHeight="1">
      <c r="B159" s="193">
        <f t="shared" si="16"/>
        <v>236194.69991140347</v>
      </c>
      <c r="C159" s="353">
        <f t="shared" si="15"/>
        <v>-109150.55347719583</v>
      </c>
      <c r="D159" s="353">
        <f t="shared" si="11"/>
        <v>-37684.444426331342</v>
      </c>
      <c r="E159" s="353">
        <f t="shared" si="12"/>
        <v>-23609.272669229234</v>
      </c>
      <c r="F159" s="353">
        <f t="shared" si="13"/>
        <v>-11161.649212216258</v>
      </c>
      <c r="G159" s="353">
        <f t="shared" si="14"/>
        <v>-7106.4188763026505</v>
      </c>
    </row>
    <row r="160" spans="2:7" ht="15" customHeight="1">
      <c r="B160" s="193">
        <f t="shared" si="16"/>
        <v>235568.84449436766</v>
      </c>
      <c r="C160" s="353">
        <f t="shared" si="15"/>
        <v>-110368.90925817098</v>
      </c>
      <c r="D160" s="353">
        <f t="shared" si="11"/>
        <v>-38811.288870594653</v>
      </c>
      <c r="E160" s="353">
        <f t="shared" si="12"/>
        <v>-24146.132516504844</v>
      </c>
      <c r="F160" s="353">
        <f t="shared" si="13"/>
        <v>-11327.567078681934</v>
      </c>
      <c r="G160" s="353">
        <f t="shared" si="14"/>
        <v>-7181.0289549539111</v>
      </c>
    </row>
    <row r="161" spans="2:7" ht="15" customHeight="1">
      <c r="B161" s="193">
        <f t="shared" si="16"/>
        <v>234940.38134642752</v>
      </c>
      <c r="C161" s="353">
        <f t="shared" si="15"/>
        <v>-111590.81857684065</v>
      </c>
      <c r="D161" s="353">
        <f t="shared" si="11"/>
        <v>-39949.401759300599</v>
      </c>
      <c r="E161" s="353">
        <f t="shared" si="12"/>
        <v>-24694.176943932027</v>
      </c>
      <c r="F161" s="353">
        <f t="shared" si="13"/>
        <v>-11495.282388700987</v>
      </c>
      <c r="G161" s="353">
        <f t="shared" si="14"/>
        <v>-7255.9499089328856</v>
      </c>
    </row>
    <row r="162" spans="2:7" ht="15" customHeight="1">
      <c r="B162" s="193">
        <f t="shared" si="16"/>
        <v>234309.29960203762</v>
      </c>
      <c r="C162" s="353">
        <f t="shared" si="15"/>
        <v>-112816.29179768977</v>
      </c>
      <c r="D162" s="353">
        <f t="shared" si="11"/>
        <v>-41098.895776893609</v>
      </c>
      <c r="E162" s="353">
        <f t="shared" si="12"/>
        <v>-25253.638963597277</v>
      </c>
      <c r="F162" s="353">
        <f t="shared" si="13"/>
        <v>-11664.814614578581</v>
      </c>
      <c r="G162" s="353">
        <f t="shared" si="14"/>
        <v>-7331.1830335534396</v>
      </c>
    </row>
    <row r="163" spans="2:7" ht="15" customHeight="1">
      <c r="B163" s="193">
        <f t="shared" si="16"/>
        <v>233675.58835037943</v>
      </c>
      <c r="C163" s="353">
        <f t="shared" si="15"/>
        <v>-114045.33931543304</v>
      </c>
      <c r="D163" s="353">
        <f t="shared" si="11"/>
        <v>-42259.884734662548</v>
      </c>
      <c r="E163" s="353">
        <f t="shared" si="12"/>
        <v>-25824.756442005553</v>
      </c>
      <c r="F163" s="353">
        <f t="shared" si="13"/>
        <v>-11836.18343956985</v>
      </c>
      <c r="G163" s="353">
        <f t="shared" si="14"/>
        <v>-7406.7296295265787</v>
      </c>
    </row>
    <row r="164" spans="2:7" ht="15" customHeight="1">
      <c r="B164" s="193">
        <f t="shared" si="16"/>
        <v>233039.23663517268</v>
      </c>
      <c r="C164" s="353">
        <f t="shared" si="15"/>
        <v>-115277.97155510305</v>
      </c>
      <c r="D164" s="353">
        <f t="shared" ref="D164:D227" si="17">((D163*$D$4)/12)+D163+$B$16</f>
        <v>-43432.483582009176</v>
      </c>
      <c r="E164" s="353">
        <f t="shared" ref="E164:E227" si="18">((E163*$D$5)/12)+E163+$B$18</f>
        <v>-26407.772201214004</v>
      </c>
      <c r="F164" s="353">
        <f t="shared" ref="F164:F227" si="19">((F163*$D$6)/12)+F163+$B$20</f>
        <v>-12009.40876016519</v>
      </c>
      <c r="G164" s="353">
        <f t="shared" ref="G164:G227" si="20">((G163*$D$7)/12)+G163+$B$22</f>
        <v>-7482.5910029829392</v>
      </c>
    </row>
    <row r="165" spans="2:7" ht="15" customHeight="1">
      <c r="B165" s="193">
        <f t="shared" si="16"/>
        <v>232400.23345448589</v>
      </c>
      <c r="C165" s="353">
        <f t="shared" si="15"/>
        <v>-116514.19897213877</v>
      </c>
      <c r="D165" s="353">
        <f t="shared" si="17"/>
        <v>-44616.80841782927</v>
      </c>
      <c r="E165" s="353">
        <f t="shared" si="18"/>
        <v>-27002.934122072627</v>
      </c>
      <c r="F165" s="353">
        <f t="shared" si="19"/>
        <v>-12184.510688400313</v>
      </c>
      <c r="G165" s="353">
        <f t="shared" si="20"/>
        <v>-7558.7684654953682</v>
      </c>
    </row>
    <row r="166" spans="2:7" ht="15" customHeight="1">
      <c r="B166" s="193">
        <f t="shared" si="16"/>
        <v>231758.56776054626</v>
      </c>
      <c r="C166" s="353">
        <f t="shared" si="15"/>
        <v>-117754.03205247417</v>
      </c>
      <c r="D166" s="353">
        <f t="shared" si="17"/>
        <v>-45812.976502007565</v>
      </c>
      <c r="E166" s="353">
        <f t="shared" si="18"/>
        <v>-27610.495249615808</v>
      </c>
      <c r="F166" s="353">
        <f t="shared" si="19"/>
        <v>-12361.509554191316</v>
      </c>
      <c r="G166" s="353">
        <f t="shared" si="20"/>
        <v>-7635.263334101599</v>
      </c>
    </row>
    <row r="167" spans="2:7" ht="15" customHeight="1">
      <c r="B167" s="193">
        <f t="shared" si="16"/>
        <v>231114.22845954853</v>
      </c>
      <c r="C167" s="353">
        <f t="shared" si="15"/>
        <v>-118997.48131262722</v>
      </c>
      <c r="D167" s="353">
        <f t="shared" si="17"/>
        <v>-47021.106267027637</v>
      </c>
      <c r="E167" s="353">
        <f t="shared" si="18"/>
        <v>-28230.713900649469</v>
      </c>
      <c r="F167" s="353">
        <f t="shared" si="19"/>
        <v>-12540.425907695055</v>
      </c>
      <c r="G167" s="353">
        <f t="shared" si="20"/>
        <v>-7712.0769313270221</v>
      </c>
    </row>
    <row r="168" spans="2:7" ht="15" customHeight="1">
      <c r="B168" s="193">
        <f t="shared" si="16"/>
        <v>230467.20441146332</v>
      </c>
      <c r="C168" s="353">
        <f t="shared" si="15"/>
        <v>-120244.55729978906</v>
      </c>
      <c r="D168" s="353">
        <f t="shared" si="17"/>
        <v>-48241.317329697915</v>
      </c>
      <c r="E168" s="353">
        <f t="shared" si="18"/>
        <v>-28863.853773579667</v>
      </c>
      <c r="F168" s="353">
        <f t="shared" si="19"/>
        <v>-12721.280521695084</v>
      </c>
      <c r="G168" s="353">
        <f t="shared" si="20"/>
        <v>-7789.210585207551</v>
      </c>
    </row>
    <row r="169" spans="2:7" ht="15" customHeight="1">
      <c r="B169" s="193">
        <f t="shared" si="16"/>
        <v>229817.48442984442</v>
      </c>
      <c r="C169" s="353">
        <f t="shared" si="15"/>
        <v>-121495.27059191345</v>
      </c>
      <c r="D169" s="353">
        <f t="shared" si="17"/>
        <v>-49473.730502994891</v>
      </c>
      <c r="E169" s="353">
        <f t="shared" si="18"/>
        <v>-29510.184060529242</v>
      </c>
      <c r="F169" s="353">
        <f t="shared" si="19"/>
        <v>-12904.094394013448</v>
      </c>
      <c r="G169" s="353">
        <f t="shared" si="20"/>
        <v>-7866.6656293125825</v>
      </c>
    </row>
    <row r="170" spans="2:7" ht="15" customHeight="1">
      <c r="B170" s="193">
        <f t="shared" si="16"/>
        <v>229165.05728163544</v>
      </c>
      <c r="C170" s="353">
        <f t="shared" si="15"/>
        <v>-122749.63179780652</v>
      </c>
      <c r="D170" s="353">
        <f t="shared" si="17"/>
        <v>-50718.467808024841</v>
      </c>
      <c r="E170" s="353">
        <f t="shared" si="18"/>
        <v>-30169.979561790267</v>
      </c>
      <c r="F170" s="353">
        <f t="shared" si="19"/>
        <v>-13088.888749948594</v>
      </c>
      <c r="G170" s="353">
        <f t="shared" si="20"/>
        <v>-7944.4434027680518</v>
      </c>
    </row>
    <row r="171" spans="2:7" ht="15" customHeight="1">
      <c r="B171" s="193">
        <f t="shared" si="16"/>
        <v>228509.9116869756</v>
      </c>
      <c r="C171" s="353">
        <f t="shared" si="15"/>
        <v>-124007.65155721678</v>
      </c>
      <c r="D171" s="353">
        <f t="shared" si="17"/>
        <v>-51975.652486105093</v>
      </c>
      <c r="E171" s="353">
        <f t="shared" si="18"/>
        <v>-30843.520802660896</v>
      </c>
      <c r="F171" s="353">
        <f t="shared" si="19"/>
        <v>-13275.685044739703</v>
      </c>
      <c r="G171" s="353">
        <f t="shared" si="20"/>
        <v>-8022.5452502795852</v>
      </c>
    </row>
    <row r="172" spans="2:7" ht="15" customHeight="1">
      <c r="B172" s="193">
        <f t="shared" si="16"/>
        <v>227852.03631900466</v>
      </c>
      <c r="C172" s="353">
        <f t="shared" si="15"/>
        <v>-125269.34054092533</v>
      </c>
      <c r="D172" s="353">
        <f t="shared" si="17"/>
        <v>-53245.409010966141</v>
      </c>
      <c r="E172" s="353">
        <f t="shared" si="18"/>
        <v>-31531.09415271633</v>
      </c>
      <c r="F172" s="353">
        <f t="shared" si="19"/>
        <v>-13464.504966057717</v>
      </c>
      <c r="G172" s="353">
        <f t="shared" si="20"/>
        <v>-8100.9725221557501</v>
      </c>
    </row>
    <row r="173" spans="2:7" ht="15" customHeight="1">
      <c r="B173" s="193">
        <f t="shared" si="16"/>
        <v>227191.41980366717</v>
      </c>
      <c r="C173" s="353">
        <f t="shared" si="15"/>
        <v>-126534.70945083637</v>
      </c>
      <c r="D173" s="353">
        <f t="shared" si="17"/>
        <v>-54527.863101075804</v>
      </c>
      <c r="E173" s="353">
        <f t="shared" si="18"/>
        <v>-32232.991947564587</v>
      </c>
      <c r="F173" s="353">
        <f t="shared" si="19"/>
        <v>-13655.370436523343</v>
      </c>
      <c r="G173" s="353">
        <f t="shared" si="20"/>
        <v>-8179.7265743313992</v>
      </c>
    </row>
    <row r="174" spans="2:7" ht="15" customHeight="1">
      <c r="B174" s="193">
        <f t="shared" si="16"/>
        <v>226528.0507195158</v>
      </c>
      <c r="C174" s="353">
        <f t="shared" si="15"/>
        <v>-127803.76902006798</v>
      </c>
      <c r="D174" s="353">
        <f t="shared" si="17"/>
        <v>-55823.141732086558</v>
      </c>
      <c r="E174" s="353">
        <f t="shared" si="18"/>
        <v>-32949.512613138853</v>
      </c>
      <c r="F174" s="353">
        <f t="shared" si="19"/>
        <v>-13848.303616252346</v>
      </c>
      <c r="G174" s="353">
        <f t="shared" si="20"/>
        <v>-8258.8087683911126</v>
      </c>
    </row>
    <row r="175" spans="2:7" ht="15" customHeight="1">
      <c r="B175" s="193">
        <f t="shared" si="16"/>
        <v>225861.91759751379</v>
      </c>
      <c r="C175" s="353">
        <f t="shared" si="15"/>
        <v>-129076.53001304317</v>
      </c>
      <c r="D175" s="353">
        <f t="shared" si="17"/>
        <v>-57131.373149407424</v>
      </c>
      <c r="E175" s="353">
        <f t="shared" si="18"/>
        <v>-33680.960792579244</v>
      </c>
      <c r="F175" s="353">
        <f t="shared" si="19"/>
        <v>-14043.326905428414</v>
      </c>
      <c r="G175" s="353">
        <f t="shared" si="20"/>
        <v>-8338.2204715927419</v>
      </c>
    </row>
    <row r="176" spans="2:7" ht="15" customHeight="1">
      <c r="B176" s="193">
        <f t="shared" si="16"/>
        <v>225193.00892083676</v>
      </c>
      <c r="C176" s="353">
        <f t="shared" si="15"/>
        <v>-130353.00322558121</v>
      </c>
      <c r="D176" s="353">
        <f t="shared" si="17"/>
        <v>-58452.6868809015</v>
      </c>
      <c r="E176" s="353">
        <f t="shared" si="18"/>
        <v>-34427.647475757978</v>
      </c>
      <c r="F176" s="353">
        <f t="shared" si="19"/>
        <v>-14240.462946903888</v>
      </c>
      <c r="G176" s="353">
        <f t="shared" si="20"/>
        <v>-8417.9630568910452</v>
      </c>
    </row>
    <row r="177" spans="2:7" ht="15" customHeight="1">
      <c r="B177" s="193">
        <f t="shared" si="16"/>
        <v>224521.31312467359</v>
      </c>
      <c r="C177" s="353">
        <f t="shared" si="15"/>
        <v>-131633.19948498916</v>
      </c>
      <c r="D177" s="353">
        <f t="shared" si="17"/>
        <v>-59787.213749710514</v>
      </c>
      <c r="E177" s="353">
        <f t="shared" si="18"/>
        <v>-35189.890131502936</v>
      </c>
      <c r="F177" s="353">
        <f t="shared" si="19"/>
        <v>-14439.734628828681</v>
      </c>
      <c r="G177" s="353">
        <f t="shared" si="20"/>
        <v>-8498.0379029614251</v>
      </c>
    </row>
    <row r="178" spans="2:7" ht="15" customHeight="1">
      <c r="B178" s="193">
        <f t="shared" si="16"/>
        <v>223846.81859602639</v>
      </c>
      <c r="C178" s="353">
        <f t="shared" si="15"/>
        <v>-132917.12965015371</v>
      </c>
      <c r="D178" s="353">
        <f t="shared" si="17"/>
        <v>-61135.085887207621</v>
      </c>
      <c r="E178" s="353">
        <f t="shared" si="18"/>
        <v>-35968.012842575918</v>
      </c>
      <c r="F178" s="353">
        <f t="shared" si="19"/>
        <v>-14641.165087307658</v>
      </c>
      <c r="G178" s="353">
        <f t="shared" si="20"/>
        <v>-8578.4463942237635</v>
      </c>
    </row>
    <row r="179" spans="2:7" ht="15" customHeight="1">
      <c r="B179" s="193">
        <f t="shared" si="16"/>
        <v>223169.51367350985</v>
      </c>
      <c r="C179" s="353">
        <f t="shared" si="15"/>
        <v>-134204.80461163333</v>
      </c>
      <c r="D179" s="353">
        <f t="shared" si="17"/>
        <v>-62496.4367460797</v>
      </c>
      <c r="E179" s="353">
        <f t="shared" si="18"/>
        <v>-36762.346443462913</v>
      </c>
      <c r="F179" s="353">
        <f t="shared" si="19"/>
        <v>-14844.777709086824</v>
      </c>
      <c r="G179" s="353">
        <f t="shared" si="20"/>
        <v>-8659.1899208663617</v>
      </c>
    </row>
    <row r="180" spans="2:7" ht="15" customHeight="1">
      <c r="B180" s="193">
        <f t="shared" si="16"/>
        <v>222489.38664714948</v>
      </c>
      <c r="C180" s="353">
        <f t="shared" si="15"/>
        <v>-135496.23529175058</v>
      </c>
      <c r="D180" s="353">
        <f t="shared" si="17"/>
        <v>-63871.401113540494</v>
      </c>
      <c r="E180" s="353">
        <f t="shared" si="18"/>
        <v>-37573.228661035057</v>
      </c>
      <c r="F180" s="353">
        <f t="shared" si="19"/>
        <v>-15050.596134268599</v>
      </c>
      <c r="G180" s="353">
        <f t="shared" si="20"/>
        <v>-8740.2698788699709</v>
      </c>
    </row>
    <row r="181" spans="2:7" ht="15" customHeight="1">
      <c r="B181" s="193">
        <f t="shared" si="16"/>
        <v>221806.42575817928</v>
      </c>
      <c r="C181" s="353">
        <f t="shared" si="15"/>
        <v>-136791.43264468486</v>
      </c>
      <c r="D181" s="353">
        <f t="shared" si="17"/>
        <v>-65260.115124675896</v>
      </c>
      <c r="E181" s="353">
        <f t="shared" si="18"/>
        <v>-38401.004258139954</v>
      </c>
      <c r="F181" s="353">
        <f t="shared" si="19"/>
        <v>-15258.644259056509</v>
      </c>
      <c r="G181" s="353">
        <f t="shared" si="20"/>
        <v>-8821.6876700319299</v>
      </c>
    </row>
    <row r="182" spans="2:7" ht="15" customHeight="1">
      <c r="B182" s="193">
        <f t="shared" si="16"/>
        <v>221120.61919883837</v>
      </c>
      <c r="C182" s="353">
        <f t="shared" si="15"/>
        <v>-138090.40765656519</v>
      </c>
      <c r="D182" s="353">
        <f t="shared" si="17"/>
        <v>-66662.716275922648</v>
      </c>
      <c r="E182" s="353">
        <f t="shared" si="18"/>
        <v>-39246.025180184537</v>
      </c>
      <c r="F182" s="353">
        <f t="shared" si="19"/>
        <v>-15468.946238529621</v>
      </c>
      <c r="G182" s="353">
        <f t="shared" si="20"/>
        <v>-8903.4447019903964</v>
      </c>
    </row>
    <row r="183" spans="2:7" ht="15" customHeight="1">
      <c r="B183" s="193">
        <f t="shared" si="16"/>
        <v>220431.95511216685</v>
      </c>
      <c r="C183" s="353">
        <f t="shared" si="15"/>
        <v>-139393.17134556352</v>
      </c>
      <c r="D183" s="353">
        <f t="shared" si="17"/>
        <v>-68079.34343868187</v>
      </c>
      <c r="E183" s="353">
        <f t="shared" si="18"/>
        <v>-40108.650704771717</v>
      </c>
      <c r="F183" s="353">
        <f t="shared" si="19"/>
        <v>-15681.526489447026</v>
      </c>
      <c r="G183" s="353">
        <f t="shared" si="20"/>
        <v>-8985.5423882486903</v>
      </c>
    </row>
    <row r="184" spans="2:7" ht="15" customHeight="1">
      <c r="B184" s="193">
        <f t="shared" si="16"/>
        <v>219740.42159180087</v>
      </c>
      <c r="C184" s="353">
        <f t="shared" si="15"/>
        <v>-140699.73476198807</v>
      </c>
      <c r="D184" s="353">
        <f t="shared" si="17"/>
        <v>-69510.136873068695</v>
      </c>
      <c r="E184" s="353">
        <f t="shared" si="18"/>
        <v>-40989.247594454464</v>
      </c>
      <c r="F184" s="353">
        <f t="shared" si="19"/>
        <v>-15896.409693082702</v>
      </c>
      <c r="G184" s="353">
        <f t="shared" si="20"/>
        <v>-9067.982148199726</v>
      </c>
    </row>
    <row r="185" spans="2:7" ht="15" customHeight="1">
      <c r="B185" s="193">
        <f t="shared" si="16"/>
        <v>219046.00668176671</v>
      </c>
      <c r="C185" s="353">
        <f t="shared" si="15"/>
        <v>-142010.10898837721</v>
      </c>
      <c r="D185" s="353">
        <f t="shared" si="17"/>
        <v>-70955.238241799379</v>
      </c>
      <c r="E185" s="353">
        <f t="shared" si="18"/>
        <v>-41888.190252672262</v>
      </c>
      <c r="F185" s="353">
        <f t="shared" si="19"/>
        <v>-16113.620798091099</v>
      </c>
      <c r="G185" s="353">
        <f t="shared" si="20"/>
        <v>-9150.7654071505585</v>
      </c>
    </row>
    <row r="186" spans="2:7" ht="15" customHeight="1">
      <c r="B186" s="193">
        <f t="shared" si="16"/>
        <v>218348.69837627409</v>
      </c>
      <c r="C186" s="353">
        <f t="shared" si="15"/>
        <v>-143324.30513959331</v>
      </c>
      <c r="D186" s="353">
        <f t="shared" si="17"/>
        <v>-72414.790624217378</v>
      </c>
      <c r="E186" s="353">
        <f t="shared" si="18"/>
        <v>-42805.860882936271</v>
      </c>
      <c r="F186" s="353">
        <f t="shared" si="19"/>
        <v>-16333.185023403752</v>
      </c>
      <c r="G186" s="353">
        <f t="shared" si="20"/>
        <v>-9233.8935963470194</v>
      </c>
    </row>
    <row r="187" spans="2:7" ht="15" customHeight="1">
      <c r="B187" s="193">
        <f t="shared" si="16"/>
        <v>217648.48461950856</v>
      </c>
      <c r="C187" s="353">
        <f t="shared" si="15"/>
        <v>-144642.33436291711</v>
      </c>
      <c r="D187" s="353">
        <f t="shared" si="17"/>
        <v>-73888.938530459549</v>
      </c>
      <c r="E187" s="353">
        <f t="shared" si="18"/>
        <v>-43742.649651330779</v>
      </c>
      <c r="F187" s="353">
        <f t="shared" si="19"/>
        <v>-16555.127861157293</v>
      </c>
      <c r="G187" s="353">
        <f t="shared" si="20"/>
        <v>-9317.368152998466</v>
      </c>
    </row>
    <row r="188" spans="2:7" ht="15" customHeight="1">
      <c r="B188" s="193">
        <f t="shared" si="16"/>
        <v>216945.35330542317</v>
      </c>
      <c r="C188" s="353">
        <f t="shared" si="15"/>
        <v>-145964.20783814229</v>
      </c>
      <c r="D188" s="353">
        <f t="shared" si="17"/>
        <v>-75377.827915764137</v>
      </c>
      <c r="E188" s="353">
        <f t="shared" si="18"/>
        <v>-44698.954852400173</v>
      </c>
      <c r="F188" s="353">
        <f t="shared" si="19"/>
        <v>-16779.475079653163</v>
      </c>
      <c r="G188" s="353">
        <f t="shared" si="20"/>
        <v>-9401.1905203026272</v>
      </c>
    </row>
    <row r="189" spans="2:7" ht="15" customHeight="1">
      <c r="B189" s="193">
        <f t="shared" si="16"/>
        <v>216239.29227752911</v>
      </c>
      <c r="C189" s="353">
        <f t="shared" si="15"/>
        <v>-147289.9367776702</v>
      </c>
      <c r="D189" s="353">
        <f t="shared" si="17"/>
        <v>-76881.606194921784</v>
      </c>
      <c r="E189" s="353">
        <f t="shared" si="18"/>
        <v>-45675.183078491842</v>
      </c>
      <c r="F189" s="353">
        <f t="shared" si="19"/>
        <v>-17006.252726349405</v>
      </c>
      <c r="G189" s="353">
        <f t="shared" si="20"/>
        <v>-9485.3621474705542</v>
      </c>
    </row>
    <row r="190" spans="2:7" ht="15" customHeight="1">
      <c r="B190" s="193">
        <f t="shared" si="16"/>
        <v>215530.28932868547</v>
      </c>
      <c r="C190" s="353">
        <f t="shared" si="15"/>
        <v>-148619.53242660506</v>
      </c>
      <c r="D190" s="353">
        <f t="shared" si="17"/>
        <v>-78400.422256870996</v>
      </c>
      <c r="E190" s="353">
        <f t="shared" si="18"/>
        <v>-46671.749392627091</v>
      </c>
      <c r="F190" s="353">
        <f t="shared" si="19"/>
        <v>-17235.487130884856</v>
      </c>
      <c r="G190" s="353">
        <f t="shared" si="20"/>
        <v>-9569.884489751681</v>
      </c>
    </row>
    <row r="191" spans="2:7" ht="15" customHeight="1">
      <c r="B191" s="193">
        <f t="shared" si="16"/>
        <v>214818.33220088831</v>
      </c>
      <c r="C191" s="353">
        <f t="shared" si="15"/>
        <v>-149953.00606284934</v>
      </c>
      <c r="D191" s="353">
        <f t="shared" si="17"/>
        <v>-79934.426479439702</v>
      </c>
      <c r="E191" s="353">
        <f t="shared" si="18"/>
        <v>-47689.077504973488</v>
      </c>
      <c r="F191" s="353">
        <f t="shared" si="19"/>
        <v>-17467.204908136107</v>
      </c>
      <c r="G191" s="353">
        <f t="shared" si="20"/>
        <v>-9654.7590084589792</v>
      </c>
    </row>
    <row r="192" spans="2:7" ht="15" customHeight="1">
      <c r="B192" s="193">
        <f t="shared" si="16"/>
        <v>214103.40858505867</v>
      </c>
      <c r="C192" s="353">
        <f t="shared" si="15"/>
        <v>-151290.36899719932</v>
      </c>
      <c r="D192" s="353">
        <f t="shared" si="17"/>
        <v>-81483.770744234105</v>
      </c>
      <c r="E192" s="353">
        <f t="shared" si="18"/>
        <v>-48727.599952993769</v>
      </c>
      <c r="F192" s="353">
        <f t="shared" si="19"/>
        <v>-17701.432961307582</v>
      </c>
      <c r="G192" s="353">
        <f t="shared" si="20"/>
        <v>-9739.9871709942254</v>
      </c>
    </row>
    <row r="193" spans="2:7" ht="15" customHeight="1">
      <c r="B193" s="193">
        <f t="shared" si="16"/>
        <v>213385.50612082976</v>
      </c>
      <c r="C193" s="353">
        <f t="shared" si="15"/>
        <v>-152631.63257344114</v>
      </c>
      <c r="D193" s="353">
        <f t="shared" si="17"/>
        <v>-83048.608451676453</v>
      </c>
      <c r="E193" s="353">
        <f t="shared" si="18"/>
        <v>-49787.758285347809</v>
      </c>
      <c r="F193" s="353">
        <f t="shared" si="19"/>
        <v>-17938.19848505508</v>
      </c>
      <c r="G193" s="353">
        <f t="shared" si="20"/>
        <v>-9825.5704508733688</v>
      </c>
    </row>
    <row r="194" spans="2:7" ht="15" customHeight="1">
      <c r="B194" s="193">
        <f t="shared" si="16"/>
        <v>212664.61239633322</v>
      </c>
      <c r="C194" s="353">
        <f t="shared" si="15"/>
        <v>-153976.80816844699</v>
      </c>
      <c r="D194" s="353">
        <f t="shared" si="17"/>
        <v>-84629.094536193224</v>
      </c>
      <c r="E194" s="353">
        <f t="shared" si="18"/>
        <v>-50870.003249625886</v>
      </c>
      <c r="F194" s="353">
        <f t="shared" si="19"/>
        <v>-18177.528968643175</v>
      </c>
      <c r="G194" s="353">
        <f t="shared" si="20"/>
        <v>-9911.5103277520084</v>
      </c>
    </row>
    <row r="195" spans="2:7" ht="15" customHeight="1">
      <c r="B195" s="193">
        <f t="shared" si="16"/>
        <v>211940.71494798461</v>
      </c>
      <c r="C195" s="353">
        <f t="shared" si="15"/>
        <v>-155325.90719227164</v>
      </c>
      <c r="D195" s="353">
        <f t="shared" si="17"/>
        <v>-86225.38548155516</v>
      </c>
      <c r="E195" s="353">
        <f t="shared" si="18"/>
        <v>-51974.794983993095</v>
      </c>
      <c r="F195" s="353">
        <f t="shared" si="19"/>
        <v>-18419.452199136809</v>
      </c>
      <c r="G195" s="353">
        <f t="shared" si="20"/>
        <v>-9997.8082874509746</v>
      </c>
    </row>
    <row r="196" spans="2:7" ht="15" customHeight="1">
      <c r="B196" s="193">
        <f t="shared" si="16"/>
        <v>211213.80126026788</v>
      </c>
      <c r="C196" s="353">
        <f t="shared" si="15"/>
        <v>-156678.94108824909</v>
      </c>
      <c r="D196" s="353">
        <f t="shared" si="17"/>
        <v>-87837.639336370718</v>
      </c>
      <c r="E196" s="353">
        <f t="shared" si="18"/>
        <v>-53102.603212826281</v>
      </c>
      <c r="F196" s="353">
        <f t="shared" si="19"/>
        <v>-18663.996264627458</v>
      </c>
      <c r="G196" s="353">
        <f t="shared" si="20"/>
        <v>-10084.465821982021</v>
      </c>
    </row>
    <row r="197" spans="2:7" ht="15" customHeight="1">
      <c r="B197" s="193">
        <f t="shared" si="16"/>
        <v>210483.85876551899</v>
      </c>
      <c r="C197" s="353">
        <f t="shared" si="15"/>
        <v>-158035.92133308982</v>
      </c>
      <c r="D197" s="353">
        <f t="shared" si="17"/>
        <v>-89466.015729734427</v>
      </c>
      <c r="E197" s="353">
        <f t="shared" si="18"/>
        <v>-54253.907446426827</v>
      </c>
      <c r="F197" s="353">
        <f t="shared" si="19"/>
        <v>-18911.189557494254</v>
      </c>
      <c r="G197" s="353">
        <f t="shared" si="20"/>
        <v>-10171.484429573613</v>
      </c>
    </row>
    <row r="198" spans="2:7" ht="15" customHeight="1">
      <c r="B198" s="193">
        <f t="shared" si="16"/>
        <v>209750.87484370865</v>
      </c>
      <c r="C198" s="353">
        <f t="shared" si="15"/>
        <v>-159396.859436978</v>
      </c>
      <c r="D198" s="353">
        <f t="shared" si="17"/>
        <v>-91110.675887031772</v>
      </c>
      <c r="E198" s="353">
        <f t="shared" si="18"/>
        <v>-55429.197184894052</v>
      </c>
      <c r="F198" s="353">
        <f t="shared" si="19"/>
        <v>-19161.060777700441</v>
      </c>
      <c r="G198" s="353">
        <f t="shared" si="20"/>
        <v>-10258.865614696837</v>
      </c>
    </row>
    <row r="199" spans="2:7" ht="15" customHeight="1">
      <c r="B199" s="193">
        <f t="shared" si="16"/>
        <v>209014.83682222411</v>
      </c>
      <c r="C199" s="353">
        <f t="shared" si="15"/>
        <v>-160761.76694366918</v>
      </c>
      <c r="D199" s="353">
        <f t="shared" si="17"/>
        <v>-92771.782645902087</v>
      </c>
      <c r="E199" s="353">
        <f t="shared" si="18"/>
        <v>-56628.972126246008</v>
      </c>
      <c r="F199" s="353">
        <f t="shared" si="19"/>
        <v>-19413.638936125528</v>
      </c>
      <c r="G199" s="353">
        <f t="shared" si="20"/>
        <v>-10346.610888091407</v>
      </c>
    </row>
    <row r="200" spans="2:7" ht="15" customHeight="1">
      <c r="B200" s="193">
        <f t="shared" si="16"/>
        <v>208275.73197565004</v>
      </c>
      <c r="C200" s="353">
        <f t="shared" si="15"/>
        <v>-162130.6554305882</v>
      </c>
      <c r="D200" s="353">
        <f t="shared" si="17"/>
        <v>-94449.500472361105</v>
      </c>
      <c r="E200" s="353">
        <f t="shared" si="18"/>
        <v>-57853.74237887613</v>
      </c>
      <c r="F200" s="353">
        <f t="shared" si="19"/>
        <v>-19668.953357933555</v>
      </c>
      <c r="G200" s="353">
        <f t="shared" si="20"/>
        <v>-10434.721766791788</v>
      </c>
    </row>
    <row r="201" spans="2:7" ht="15" customHeight="1">
      <c r="B201" s="193">
        <f t="shared" si="16"/>
        <v>207533.54752554858</v>
      </c>
      <c r="C201" s="353">
        <f t="shared" si="15"/>
        <v>-163503.53650892741</v>
      </c>
      <c r="D201" s="353">
        <f t="shared" si="17"/>
        <v>-96143.995477084711</v>
      </c>
      <c r="E201" s="353">
        <f t="shared" si="18"/>
        <v>-59104.028678436051</v>
      </c>
      <c r="F201" s="353">
        <f t="shared" si="19"/>
        <v>-19927.033685977836</v>
      </c>
      <c r="G201" s="353">
        <f t="shared" si="20"/>
        <v>-10523.199774153421</v>
      </c>
    </row>
    <row r="202" spans="2:7" ht="15" customHeight="1">
      <c r="B202" s="193">
        <f t="shared" si="16"/>
        <v>206788.27064023836</v>
      </c>
      <c r="C202" s="353">
        <f t="shared" si="15"/>
        <v>-164880.42182374513</v>
      </c>
      <c r="D202" s="353">
        <f t="shared" si="17"/>
        <v>-97855.435431855556</v>
      </c>
      <c r="E202" s="353">
        <f t="shared" si="18"/>
        <v>-60380.362609236799</v>
      </c>
      <c r="F202" s="353">
        <f t="shared" si="19"/>
        <v>-20187.909884242596</v>
      </c>
      <c r="G202" s="353">
        <f t="shared" si="20"/>
        <v>-10612.046439879061</v>
      </c>
    </row>
    <row r="203" spans="2:7" ht="15" customHeight="1">
      <c r="B203" s="193">
        <f t="shared" si="16"/>
        <v>206039.8884345727</v>
      </c>
      <c r="C203" s="353">
        <f t="shared" si="15"/>
        <v>-166261.32305406439</v>
      </c>
      <c r="D203" s="353">
        <f t="shared" si="17"/>
        <v>-99583.989786174105</v>
      </c>
      <c r="E203" s="353">
        <f t="shared" si="18"/>
        <v>-61683.286830262565</v>
      </c>
      <c r="F203" s="353">
        <f t="shared" si="19"/>
        <v>-20451.612241321891</v>
      </c>
      <c r="G203" s="353">
        <f t="shared" si="20"/>
        <v>-10701.263300045224</v>
      </c>
    </row>
    <row r="204" spans="2:7" ht="15" customHeight="1">
      <c r="B204" s="193">
        <f t="shared" si="16"/>
        <v>205288.38796971674</v>
      </c>
      <c r="C204" s="353">
        <f t="shared" si="15"/>
        <v>-167646.25191297207</v>
      </c>
      <c r="D204" s="353">
        <f t="shared" si="17"/>
        <v>-101329.82968403585</v>
      </c>
      <c r="E204" s="353">
        <f t="shared" si="18"/>
        <v>-63013.355305893034</v>
      </c>
      <c r="F204" s="353">
        <f t="shared" si="19"/>
        <v>-20718.171373936213</v>
      </c>
      <c r="G204" s="353">
        <f t="shared" si="20"/>
        <v>-10790.851897128747</v>
      </c>
    </row>
    <row r="205" spans="2:7" ht="15" customHeight="1">
      <c r="B205" s="193">
        <f t="shared" si="16"/>
        <v>204533.75625292389</v>
      </c>
      <c r="C205" s="353">
        <f t="shared" si="15"/>
        <v>-169035.22014771824</v>
      </c>
      <c r="D205" s="353">
        <f t="shared" si="17"/>
        <v>-103093.1279808762</v>
      </c>
      <c r="E205" s="353">
        <f t="shared" si="18"/>
        <v>-64371.133541432471</v>
      </c>
      <c r="F205" s="353">
        <f t="shared" si="19"/>
        <v>-20987.618230487187</v>
      </c>
      <c r="G205" s="353">
        <f t="shared" si="20"/>
        <v>-10880.81378003345</v>
      </c>
    </row>
    <row r="206" spans="2:7" ht="15" customHeight="1">
      <c r="B206" s="193">
        <f t="shared" si="16"/>
        <v>203775.98023731107</v>
      </c>
      <c r="C206" s="353">
        <f t="shared" si="15"/>
        <v>-170428.23953981575</v>
      </c>
      <c r="D206" s="353">
        <f t="shared" si="17"/>
        <v>-104874.05926068497</v>
      </c>
      <c r="E206" s="353">
        <f t="shared" si="18"/>
        <v>-65757.198823545652</v>
      </c>
      <c r="F206" s="353">
        <f t="shared" si="19"/>
        <v>-21259.984094650797</v>
      </c>
      <c r="G206" s="353">
        <f t="shared" si="20"/>
        <v>-10971.150504116922</v>
      </c>
    </row>
    <row r="207" spans="2:7" ht="15" customHeight="1">
      <c r="B207" s="193">
        <f t="shared" si="16"/>
        <v>203015.04682163321</v>
      </c>
      <c r="C207" s="353">
        <f t="shared" si="15"/>
        <v>-171825.32190514021</v>
      </c>
      <c r="D207" s="353">
        <f t="shared" si="17"/>
        <v>-106672.79985329181</v>
      </c>
      <c r="E207" s="353">
        <f t="shared" si="18"/>
        <v>-67172.140465702847</v>
      </c>
      <c r="F207" s="353">
        <f t="shared" si="19"/>
        <v>-21535.300589009516</v>
      </c>
      <c r="G207" s="353">
        <f t="shared" si="20"/>
        <v>-11061.863631217409</v>
      </c>
    </row>
    <row r="208" spans="2:7" ht="15" customHeight="1">
      <c r="B208" s="193">
        <f t="shared" si="16"/>
        <v>202250.94285005669</v>
      </c>
      <c r="C208" s="353">
        <f t="shared" si="15"/>
        <v>-173226.47909403019</v>
      </c>
      <c r="D208" s="353">
        <f t="shared" si="17"/>
        <v>-108489.52785182474</v>
      </c>
      <c r="E208" s="353">
        <f t="shared" si="18"/>
        <v>-68616.560058738323</v>
      </c>
      <c r="F208" s="353">
        <f t="shared" si="19"/>
        <v>-21813.599678723785</v>
      </c>
      <c r="G208" s="353">
        <f t="shared" si="20"/>
        <v>-11152.954729680816</v>
      </c>
    </row>
    <row r="209" spans="2:7" ht="15" customHeight="1">
      <c r="B209" s="193">
        <f t="shared" si="16"/>
        <v>201483.65511193193</v>
      </c>
      <c r="C209" s="353">
        <f t="shared" ref="C209:C272" si="21">((C208*$D$3)/12)+C208+$B$14</f>
        <v>-174631.72299138777</v>
      </c>
      <c r="D209" s="353">
        <f t="shared" si="17"/>
        <v>-110324.42313034298</v>
      </c>
      <c r="E209" s="353">
        <f t="shared" si="18"/>
        <v>-70091.07172662871</v>
      </c>
      <c r="F209" s="353">
        <f t="shared" si="19"/>
        <v>-22094.913675243293</v>
      </c>
      <c r="G209" s="353">
        <f t="shared" si="20"/>
        <v>-11244.42537438782</v>
      </c>
    </row>
    <row r="210" spans="2:7" ht="15" customHeight="1">
      <c r="B210" s="193">
        <f t="shared" si="16"/>
        <v>200713.17034156498</v>
      </c>
      <c r="C210" s="353">
        <f t="shared" si="21"/>
        <v>-176041.06551677932</v>
      </c>
      <c r="D210" s="353">
        <f t="shared" si="17"/>
        <v>-112177.66736164641</v>
      </c>
      <c r="E210" s="353">
        <f t="shared" si="18"/>
        <v>-71596.302387600139</v>
      </c>
      <c r="F210" s="353">
        <f t="shared" si="19"/>
        <v>-22379.275240058429</v>
      </c>
      <c r="G210" s="353">
        <f t="shared" si="20"/>
        <v>-11336.277146781102</v>
      </c>
    </row>
    <row r="211" spans="2:7" ht="15" customHeight="1">
      <c r="B211" s="193">
        <f t="shared" si="16"/>
        <v>199939.47521798816</v>
      </c>
      <c r="C211" s="353">
        <f t="shared" si="21"/>
        <v>-177454.51862453658</v>
      </c>
      <c r="D211" s="353">
        <f t="shared" si="17"/>
        <v>-114049.44403526287</v>
      </c>
      <c r="E211" s="353">
        <f t="shared" si="18"/>
        <v>-73132.892020675135</v>
      </c>
      <c r="F211" s="353">
        <f t="shared" si="19"/>
        <v>-22666.717388492394</v>
      </c>
      <c r="G211" s="353">
        <f t="shared" si="20"/>
        <v>-11428.511634892689</v>
      </c>
    </row>
    <row r="212" spans="2:7" ht="15" customHeight="1">
      <c r="B212" s="193">
        <f t="shared" si="16"/>
        <v>199162.55636472977</v>
      </c>
      <c r="C212" s="353">
        <f t="shared" si="21"/>
        <v>-178872.09430385815</v>
      </c>
      <c r="D212" s="353">
        <f t="shared" si="17"/>
        <v>-115939.93847561551</v>
      </c>
      <c r="E212" s="353">
        <f t="shared" si="18"/>
        <v>-74701.493937772539</v>
      </c>
      <c r="F212" s="353">
        <f t="shared" si="19"/>
        <v>-22957.273493534394</v>
      </c>
      <c r="G212" s="353">
        <f t="shared" si="20"/>
        <v>-11521.130433371409</v>
      </c>
    </row>
    <row r="213" spans="2:7" ht="15" customHeight="1">
      <c r="B213" s="193">
        <f t="shared" si="16"/>
        <v>198382.40034958281</v>
      </c>
      <c r="C213" s="353">
        <f t="shared" si="21"/>
        <v>-180293.80457891108</v>
      </c>
      <c r="D213" s="353">
        <f t="shared" si="17"/>
        <v>-117849.33786037166</v>
      </c>
      <c r="E213" s="353">
        <f t="shared" si="18"/>
        <v>-76302.775061476132</v>
      </c>
      <c r="F213" s="353">
        <f t="shared" si="19"/>
        <v>-23250.977289714348</v>
      </c>
      <c r="G213" s="353">
        <f t="shared" si="20"/>
        <v>-11614.135143510457</v>
      </c>
    </row>
    <row r="214" spans="2:7" ht="15" customHeight="1">
      <c r="B214" s="193">
        <f t="shared" si="16"/>
        <v>197598.99368437275</v>
      </c>
      <c r="C214" s="353">
        <f t="shared" si="21"/>
        <v>-181719.66150893291</v>
      </c>
      <c r="D214" s="353">
        <f t="shared" si="17"/>
        <v>-119777.83123897537</v>
      </c>
      <c r="E214" s="353">
        <f t="shared" si="18"/>
        <v>-77937.416208590221</v>
      </c>
      <c r="F214" s="353">
        <f t="shared" si="19"/>
        <v>-23547.862877019586</v>
      </c>
      <c r="G214" s="353">
        <f t="shared" si="20"/>
        <v>-11707.527373275085</v>
      </c>
    </row>
    <row r="215" spans="2:7" ht="15" customHeight="1">
      <c r="B215" s="193">
        <f t="shared" si="16"/>
        <v>196812.32282472431</v>
      </c>
      <c r="C215" s="353">
        <f t="shared" si="21"/>
        <v>-183149.67718833397</v>
      </c>
      <c r="D215" s="353">
        <f t="shared" si="17"/>
        <v>-121725.60955136512</v>
      </c>
      <c r="E215" s="353">
        <f t="shared" si="18"/>
        <v>-79606.11237960252</v>
      </c>
      <c r="F215" s="353">
        <f t="shared" si="19"/>
        <v>-23847.964724853966</v>
      </c>
      <c r="G215" s="353">
        <f t="shared" si="20"/>
        <v>-11801.308737330397</v>
      </c>
    </row>
    <row r="216" spans="2:7" ht="15" customHeight="1">
      <c r="B216" s="193">
        <f t="shared" si="16"/>
        <v>196022.37416982732</v>
      </c>
      <c r="C216" s="353">
        <f t="shared" si="21"/>
        <v>-184583.86374679994</v>
      </c>
      <c r="D216" s="353">
        <f t="shared" si="17"/>
        <v>-123692.86564687878</v>
      </c>
      <c r="E216" s="353">
        <f t="shared" si="18"/>
        <v>-81309.57305417757</v>
      </c>
      <c r="F216" s="353">
        <f t="shared" si="19"/>
        <v>-24151.317676039886</v>
      </c>
      <c r="G216" s="353">
        <f t="shared" si="20"/>
        <v>-11895.480857069273</v>
      </c>
    </row>
    <row r="217" spans="2:7" ht="15" customHeight="1">
      <c r="B217" s="193">
        <f t="shared" si="16"/>
        <v>195229.1340622016</v>
      </c>
      <c r="C217" s="353">
        <f t="shared" si="21"/>
        <v>-186022.23334939478</v>
      </c>
      <c r="D217" s="353">
        <f t="shared" si="17"/>
        <v>-125679.79430334757</v>
      </c>
      <c r="E217" s="353">
        <f t="shared" si="18"/>
        <v>-83048.522492806267</v>
      </c>
      <c r="F217" s="353">
        <f t="shared" si="19"/>
        <v>-24457.956950863652</v>
      </c>
      <c r="G217" s="353">
        <f t="shared" si="20"/>
        <v>-11990.045360640395</v>
      </c>
    </row>
    <row r="218" spans="2:7" ht="15" customHeight="1">
      <c r="B218" s="193">
        <f t="shared" si="16"/>
        <v>194432.58878746079</v>
      </c>
      <c r="C218" s="353">
        <f t="shared" si="21"/>
        <v>-187464.79819666385</v>
      </c>
      <c r="D218" s="353">
        <f t="shared" si="17"/>
        <v>-127686.59224638106</v>
      </c>
      <c r="E218" s="353">
        <f t="shared" si="18"/>
        <v>-84823.700044739729</v>
      </c>
      <c r="F218" s="353">
        <f t="shared" si="19"/>
        <v>-24767.918151164675</v>
      </c>
      <c r="G218" s="353">
        <f t="shared" si="20"/>
        <v>-12085.003882976396</v>
      </c>
    </row>
    <row r="219" spans="2:7" ht="15" customHeight="1">
      <c r="B219" s="193">
        <f t="shared" si="16"/>
        <v>193632.7245740752</v>
      </c>
      <c r="C219" s="353">
        <f t="shared" si="21"/>
        <v>-188911.57052473744</v>
      </c>
      <c r="D219" s="353">
        <f t="shared" si="17"/>
        <v>-129713.45816884487</v>
      </c>
      <c r="E219" s="353">
        <f t="shared" si="18"/>
        <v>-86635.860462338474</v>
      </c>
      <c r="F219" s="353">
        <f t="shared" si="19"/>
        <v>-25081.23726446896</v>
      </c>
      <c r="G219" s="353">
        <f t="shared" si="20"/>
        <v>-12180.358065822131</v>
      </c>
    </row>
    <row r="220" spans="2:7" ht="15" customHeight="1">
      <c r="B220" s="193">
        <f t="shared" si="16"/>
        <v>192829.52759313385</v>
      </c>
      <c r="C220" s="353">
        <f t="shared" si="21"/>
        <v>-190362.56260543459</v>
      </c>
      <c r="D220" s="353">
        <f t="shared" si="17"/>
        <v>-131760.59275053331</v>
      </c>
      <c r="E220" s="353">
        <f t="shared" si="18"/>
        <v>-88485.774221970525</v>
      </c>
      <c r="F220" s="353">
        <f t="shared" si="19"/>
        <v>-25397.950668167374</v>
      </c>
      <c r="G220" s="353">
        <f t="shared" si="20"/>
        <v>-12276.109557763057</v>
      </c>
    </row>
    <row r="221" spans="2:7" ht="15" customHeight="1">
      <c r="B221" s="193">
        <f t="shared" ref="B221:B284" si="22">((B220*$D$2)/12)+B220+$B$12</f>
        <v>192022.98395810524</v>
      </c>
      <c r="C221" s="353">
        <f t="shared" si="21"/>
        <v>-191817.78674636711</v>
      </c>
      <c r="D221" s="353">
        <f t="shared" si="17"/>
        <v>-133828.19867803864</v>
      </c>
      <c r="E221" s="353">
        <f t="shared" si="18"/>
        <v>-90374.227851594915</v>
      </c>
      <c r="F221" s="353">
        <f t="shared" si="19"/>
        <v>-25718.095133739185</v>
      </c>
      <c r="G221" s="353">
        <f t="shared" si="20"/>
        <v>-12372.260014253736</v>
      </c>
    </row>
    <row r="222" spans="2:7" ht="15" customHeight="1">
      <c r="B222" s="193">
        <f t="shared" si="22"/>
        <v>191213.07972459734</v>
      </c>
      <c r="C222" s="353">
        <f t="shared" si="21"/>
        <v>-193277.25529104401</v>
      </c>
      <c r="D222" s="353">
        <f t="shared" si="17"/>
        <v>-135916.48066481901</v>
      </c>
      <c r="E222" s="353">
        <f t="shared" si="18"/>
        <v>-92302.024265169806</v>
      </c>
      <c r="F222" s="353">
        <f t="shared" si="19"/>
        <v>-26041.707831021358</v>
      </c>
      <c r="G222" s="353">
        <f t="shared" si="20"/>
        <v>-12468.81109764646</v>
      </c>
    </row>
    <row r="223" spans="2:7" ht="15" customHeight="1">
      <c r="B223" s="193">
        <f t="shared" si="22"/>
        <v>190399.80089011649</v>
      </c>
      <c r="C223" s="353">
        <f t="shared" si="21"/>
        <v>-194740.98061897623</v>
      </c>
      <c r="D223" s="353">
        <f t="shared" si="17"/>
        <v>-138025.6454714672</v>
      </c>
      <c r="E223" s="353">
        <f t="shared" si="18"/>
        <v>-94269.983104027517</v>
      </c>
      <c r="F223" s="353">
        <f t="shared" si="19"/>
        <v>-26368.826332524091</v>
      </c>
      <c r="G223" s="353">
        <f t="shared" si="20"/>
        <v>-12565.764477219986</v>
      </c>
    </row>
    <row r="224" spans="2:7" ht="15" customHeight="1">
      <c r="B224" s="193">
        <f t="shared" si="22"/>
        <v>189583.13339382529</v>
      </c>
      <c r="C224" s="353">
        <f t="shared" si="21"/>
        <v>-196208.97514578159</v>
      </c>
      <c r="D224" s="353">
        <f t="shared" si="17"/>
        <v>-140155.90192618186</v>
      </c>
      <c r="E224" s="353">
        <f t="shared" si="18"/>
        <v>-96278.941085361424</v>
      </c>
      <c r="F224" s="353">
        <f t="shared" si="19"/>
        <v>-26699.488617793104</v>
      </c>
      <c r="G224" s="353">
        <f t="shared" si="20"/>
        <v>-12663.121829208401</v>
      </c>
    </row>
    <row r="225" spans="2:7" ht="15" customHeight="1">
      <c r="B225" s="193">
        <f t="shared" si="22"/>
        <v>188763.06311629957</v>
      </c>
      <c r="C225" s="353">
        <f t="shared" si="21"/>
        <v>-197681.25132329011</v>
      </c>
      <c r="D225" s="353">
        <f t="shared" si="17"/>
        <v>-142307.46094544369</v>
      </c>
      <c r="E225" s="353">
        <f t="shared" si="18"/>
        <v>-98329.752357973121</v>
      </c>
      <c r="F225" s="353">
        <f t="shared" si="19"/>
        <v>-27033.733077819197</v>
      </c>
      <c r="G225" s="353">
        <f t="shared" si="20"/>
        <v>-12760.884836830102</v>
      </c>
    </row>
    <row r="226" spans="2:7" ht="15" customHeight="1">
      <c r="B226" s="193">
        <f t="shared" si="22"/>
        <v>187939.57587928415</v>
      </c>
      <c r="C226" s="353">
        <f t="shared" si="21"/>
        <v>-199157.82163964972</v>
      </c>
      <c r="D226" s="353">
        <f t="shared" si="17"/>
        <v>-144480.53555489812</v>
      </c>
      <c r="E226" s="353">
        <f t="shared" si="18"/>
        <v>-100423.28886543089</v>
      </c>
      <c r="F226" s="353">
        <f t="shared" si="19"/>
        <v>-27371.598519495572</v>
      </c>
      <c r="G226" s="353">
        <f t="shared" si="20"/>
        <v>-12859.055190316894</v>
      </c>
    </row>
    <row r="227" spans="2:7" ht="15" customHeight="1">
      <c r="B227" s="193">
        <f t="shared" si="22"/>
        <v>187112.65744544784</v>
      </c>
      <c r="C227" s="353">
        <f t="shared" si="21"/>
        <v>-200638.69861943202</v>
      </c>
      <c r="D227" s="353">
        <f t="shared" si="17"/>
        <v>-146675.34091044709</v>
      </c>
      <c r="E227" s="353">
        <f t="shared" si="18"/>
        <v>-102560.44071679404</v>
      </c>
      <c r="F227" s="353">
        <f t="shared" si="19"/>
        <v>-27713.124170123439</v>
      </c>
      <c r="G227" s="353">
        <f t="shared" si="20"/>
        <v>-12957.634586943215</v>
      </c>
    </row>
    <row r="228" spans="2:7" ht="15" customHeight="1">
      <c r="B228" s="193">
        <f t="shared" si="22"/>
        <v>186282.29351813722</v>
      </c>
      <c r="C228" s="353">
        <f t="shared" si="21"/>
        <v>-202123.89482373869</v>
      </c>
      <c r="D228" s="353">
        <f t="shared" ref="D228:D291" si="23">((D227*$D$4)/12)+D227+$B$16</f>
        <v>-148892.09431955157</v>
      </c>
      <c r="E228" s="353">
        <f t="shared" ref="E228:E291" si="24">((E227*$D$5)/12)+E227+$B$18</f>
        <v>-104742.11656506058</v>
      </c>
      <c r="F228" s="353">
        <f t="shared" ref="F228:F291" si="25">((F227*$D$6)/12)+F227+$B$20</f>
        <v>-28058.349681966443</v>
      </c>
      <c r="G228" s="353">
        <f t="shared" ref="G228:G291" si="26">((G227*$D$7)/12)+G227+$B$22</f>
        <v>-13056.624731055479</v>
      </c>
    </row>
    <row r="229" spans="2:7" ht="15" customHeight="1">
      <c r="B229" s="193">
        <f t="shared" si="22"/>
        <v>185448.46974112946</v>
      </c>
      <c r="C229" s="353">
        <f t="shared" si="21"/>
        <v>-203613.42285030792</v>
      </c>
      <c r="D229" s="353">
        <f t="shared" si="23"/>
        <v>-151131.0152627471</v>
      </c>
      <c r="E229" s="353">
        <f t="shared" si="24"/>
        <v>-106969.24399349935</v>
      </c>
      <c r="F229" s="353">
        <f t="shared" si="25"/>
        <v>-28407.315136854413</v>
      </c>
      <c r="G229" s="353">
        <f t="shared" si="26"/>
        <v>-13156.027334101544</v>
      </c>
    </row>
    <row r="230" spans="2:7" ht="15" customHeight="1">
      <c r="B230" s="193">
        <f t="shared" si="22"/>
        <v>184611.17169838416</v>
      </c>
      <c r="C230" s="353">
        <f t="shared" si="21"/>
        <v>-205107.29533362132</v>
      </c>
      <c r="D230" s="353">
        <f t="shared" si="23"/>
        <v>-153392.32541537457</v>
      </c>
      <c r="E230" s="353">
        <f t="shared" si="24"/>
        <v>-109242.76991003058</v>
      </c>
      <c r="F230" s="353">
        <f t="shared" si="25"/>
        <v>-28760.061050837001</v>
      </c>
      <c r="G230" s="353">
        <f t="shared" si="26"/>
        <v>-13255.8441146603</v>
      </c>
    </row>
    <row r="231" spans="2:7" ht="15" customHeight="1">
      <c r="B231" s="193">
        <f t="shared" si="22"/>
        <v>183770.38491379409</v>
      </c>
      <c r="C231" s="353">
        <f t="shared" si="21"/>
        <v>-206605.52494501104</v>
      </c>
      <c r="D231" s="353">
        <f t="shared" si="23"/>
        <v>-155676.24866952832</v>
      </c>
      <c r="E231" s="353">
        <f t="shared" si="24"/>
        <v>-111563.66094982288</v>
      </c>
      <c r="F231" s="353">
        <f t="shared" si="25"/>
        <v>-29116.628378887734</v>
      </c>
      <c r="G231" s="353">
        <f t="shared" si="26"/>
        <v>-13356.076798471384</v>
      </c>
    </row>
    <row r="232" spans="2:7" ht="15" customHeight="1">
      <c r="B232" s="193">
        <f t="shared" si="22"/>
        <v>182926.0948509349</v>
      </c>
      <c r="C232" s="353">
        <f t="shared" si="21"/>
        <v>-208108.12439276732</v>
      </c>
      <c r="D232" s="353">
        <f t="shared" si="23"/>
        <v>-157983.0111562236</v>
      </c>
      <c r="E232" s="353">
        <f t="shared" si="24"/>
        <v>-113932.90388627752</v>
      </c>
      <c r="F232" s="353">
        <f t="shared" si="25"/>
        <v>-29477.058519659018</v>
      </c>
      <c r="G232" s="353">
        <f t="shared" si="26"/>
        <v>-13456.727118465014</v>
      </c>
    </row>
    <row r="233" spans="2:7" ht="15" customHeight="1">
      <c r="B233" s="193">
        <f t="shared" si="22"/>
        <v>182078.28691281378</v>
      </c>
      <c r="C233" s="353">
        <f t="shared" si="21"/>
        <v>-209615.10642224623</v>
      </c>
      <c r="D233" s="353">
        <f t="shared" si="23"/>
        <v>-160312.84126778584</v>
      </c>
      <c r="E233" s="353">
        <f t="shared" si="24"/>
        <v>-116351.50605057497</v>
      </c>
      <c r="F233" s="353">
        <f t="shared" si="25"/>
        <v>-29841.393320288658</v>
      </c>
      <c r="G233" s="353">
        <f t="shared" si="26"/>
        <v>-13557.796814791953</v>
      </c>
    </row>
    <row r="234" spans="2:7" ht="15" customHeight="1">
      <c r="B234" s="193">
        <f t="shared" si="22"/>
        <v>181226.94644161718</v>
      </c>
      <c r="C234" s="353">
        <f t="shared" si="21"/>
        <v>-211126.48381597779</v>
      </c>
      <c r="D234" s="353">
        <f t="shared" si="23"/>
        <v>-162665.96968046369</v>
      </c>
      <c r="E234" s="353">
        <f t="shared" si="24"/>
        <v>-118820.49575996195</v>
      </c>
      <c r="F234" s="353">
        <f t="shared" si="25"/>
        <v>-30209.675081258451</v>
      </c>
      <c r="G234" s="353">
        <f t="shared" si="26"/>
        <v>-13659.287634853586</v>
      </c>
    </row>
    <row r="235" spans="2:7" ht="15" customHeight="1">
      <c r="B235" s="193">
        <f t="shared" si="22"/>
        <v>180372.05871845727</v>
      </c>
      <c r="C235" s="353">
        <f t="shared" si="21"/>
        <v>-212642.26939377439</v>
      </c>
      <c r="D235" s="353">
        <f t="shared" si="23"/>
        <v>-165042.62937726834</v>
      </c>
      <c r="E235" s="353">
        <f t="shared" si="24"/>
        <v>-121340.92275496115</v>
      </c>
      <c r="F235" s="353">
        <f t="shared" si="25"/>
        <v>-30581.946561305416</v>
      </c>
      <c r="G235" s="353">
        <f t="shared" si="26"/>
        <v>-13761.201333332143</v>
      </c>
    </row>
    <row r="236" spans="2:7" ht="15" customHeight="1">
      <c r="B236" s="193">
        <f t="shared" si="22"/>
        <v>179513.6089631175</v>
      </c>
      <c r="C236" s="353">
        <f t="shared" si="21"/>
        <v>-214162.47601283956</v>
      </c>
      <c r="D236" s="353">
        <f t="shared" si="23"/>
        <v>-167443.05567104102</v>
      </c>
      <c r="E236" s="353">
        <f t="shared" si="24"/>
        <v>-123913.85864568951</v>
      </c>
      <c r="F236" s="353">
        <f t="shared" si="25"/>
        <v>-30958.250982386224</v>
      </c>
      <c r="G236" s="353">
        <f t="shared" si="26"/>
        <v>-13863.539672221026</v>
      </c>
    </row>
    <row r="237" spans="2:7" ht="15" customHeight="1">
      <c r="B237" s="193">
        <f t="shared" si="22"/>
        <v>178651.58233379715</v>
      </c>
      <c r="C237" s="353">
        <f t="shared" si="21"/>
        <v>-215687.116567877</v>
      </c>
      <c r="D237" s="353">
        <f t="shared" si="23"/>
        <v>-169867.48622775142</v>
      </c>
      <c r="E237" s="353">
        <f t="shared" si="24"/>
        <v>-126540.39736747471</v>
      </c>
      <c r="F237" s="353">
        <f t="shared" si="25"/>
        <v>-31338.632034695409</v>
      </c>
      <c r="G237" s="353">
        <f t="shared" si="26"/>
        <v>-13966.30442085528</v>
      </c>
    </row>
    <row r="238" spans="2:7" ht="15" customHeight="1">
      <c r="B238" s="193">
        <f t="shared" si="22"/>
        <v>177785.96392685463</v>
      </c>
      <c r="C238" s="353">
        <f t="shared" si="21"/>
        <v>-217216.20399119999</v>
      </c>
      <c r="D238" s="353">
        <f t="shared" si="23"/>
        <v>-172316.16109002894</v>
      </c>
      <c r="E238" s="353">
        <f t="shared" si="24"/>
        <v>-129221.65564596376</v>
      </c>
      <c r="F238" s="353">
        <f t="shared" si="25"/>
        <v>-31723.133881737944</v>
      </c>
      <c r="G238" s="353">
        <f t="shared" si="26"/>
        <v>-14069.497355942178</v>
      </c>
    </row>
    <row r="239" spans="2:7" ht="15" customHeight="1">
      <c r="B239" s="193">
        <f t="shared" si="22"/>
        <v>176916.73877654987</v>
      </c>
      <c r="C239" s="353">
        <f t="shared" si="21"/>
        <v>-218749.751252841</v>
      </c>
      <c r="D239" s="353">
        <f t="shared" si="23"/>
        <v>-174789.32270092922</v>
      </c>
      <c r="E239" s="353">
        <f t="shared" si="24"/>
        <v>-131958.77347192133</v>
      </c>
      <c r="F239" s="353">
        <f t="shared" si="25"/>
        <v>-32111.801165456771</v>
      </c>
      <c r="G239" s="353">
        <f t="shared" si="26"/>
        <v>-14173.120261591937</v>
      </c>
    </row>
    <row r="240" spans="2:7" ht="15" customHeight="1">
      <c r="B240" s="193">
        <f t="shared" si="22"/>
        <v>176043.8918547855</v>
      </c>
      <c r="C240" s="353">
        <f t="shared" si="21"/>
        <v>-220287.77136066178</v>
      </c>
      <c r="D240" s="353">
        <f t="shared" si="23"/>
        <v>-177287.21592793852</v>
      </c>
      <c r="E240" s="353">
        <f t="shared" si="24"/>
        <v>-134752.9145859197</v>
      </c>
      <c r="F240" s="353">
        <f t="shared" si="25"/>
        <v>-32504.679011415887</v>
      </c>
      <c r="G240" s="353">
        <f t="shared" si="26"/>
        <v>-14277.17492934857</v>
      </c>
    </row>
    <row r="241" spans="2:7" ht="15" customHeight="1">
      <c r="B241" s="193">
        <f t="shared" si="22"/>
        <v>175167.4080708471</v>
      </c>
      <c r="C241" s="353">
        <f t="shared" si="21"/>
        <v>-221830.27736046372</v>
      </c>
      <c r="D241" s="353">
        <f t="shared" si="23"/>
        <v>-179810.08808721791</v>
      </c>
      <c r="E241" s="353">
        <f t="shared" si="24"/>
        <v>-137605.26697312636</v>
      </c>
      <c r="F241" s="353">
        <f t="shared" si="25"/>
        <v>-32901.813034039558</v>
      </c>
      <c r="G241" s="353">
        <f t="shared" si="26"/>
        <v>-14381.663158220856</v>
      </c>
    </row>
    <row r="242" spans="2:7" ht="15" customHeight="1">
      <c r="B242" s="193">
        <f t="shared" si="22"/>
        <v>174287.27227114228</v>
      </c>
      <c r="C242" s="353">
        <f t="shared" si="21"/>
        <v>-223377.2823360984</v>
      </c>
      <c r="D242" s="353">
        <f t="shared" si="23"/>
        <v>-182358.18896809008</v>
      </c>
      <c r="E242" s="353">
        <f t="shared" si="24"/>
        <v>-140517.04336839981</v>
      </c>
      <c r="F242" s="353">
        <f t="shared" si="25"/>
        <v>-33303.249341908318</v>
      </c>
      <c r="G242" s="353">
        <f t="shared" si="26"/>
        <v>-14486.586754713442</v>
      </c>
    </row>
    <row r="243" spans="2:7" ht="15" customHeight="1">
      <c r="B243" s="193">
        <f t="shared" si="22"/>
        <v>173403.46923893871</v>
      </c>
      <c r="C243" s="353">
        <f t="shared" si="21"/>
        <v>-224928.7994095787</v>
      </c>
      <c r="D243" s="353">
        <f t="shared" si="23"/>
        <v>-184931.77085777099</v>
      </c>
      <c r="E243" s="353">
        <f t="shared" si="24"/>
        <v>-143489.48177190815</v>
      </c>
      <c r="F243" s="353">
        <f t="shared" si="25"/>
        <v>-33709.034543112328</v>
      </c>
      <c r="G243" s="353">
        <f t="shared" si="26"/>
        <v>-14591.947532858081</v>
      </c>
    </row>
    <row r="244" spans="2:7" ht="15" customHeight="1">
      <c r="B244" s="193">
        <f t="shared" si="22"/>
        <v>172515.98369410096</v>
      </c>
      <c r="C244" s="353">
        <f t="shared" si="21"/>
        <v>-226484.84174118997</v>
      </c>
      <c r="D244" s="353">
        <f t="shared" si="23"/>
        <v>-187531.08856634868</v>
      </c>
      <c r="E244" s="353">
        <f t="shared" si="24"/>
        <v>-146523.84597548956</v>
      </c>
      <c r="F244" s="353">
        <f t="shared" si="25"/>
        <v>-34119.215750662712</v>
      </c>
      <c r="G244" s="353">
        <f t="shared" si="26"/>
        <v>-14697.747314244989</v>
      </c>
    </row>
    <row r="245" spans="2:7" ht="15" customHeight="1">
      <c r="B245" s="193">
        <f t="shared" si="22"/>
        <v>171624.80029282637</v>
      </c>
      <c r="C245" s="353">
        <f t="shared" si="21"/>
        <v>-228045.42252960178</v>
      </c>
      <c r="D245" s="353">
        <f t="shared" si="23"/>
        <v>-190156.39945201218</v>
      </c>
      <c r="E245" s="353">
        <f t="shared" si="24"/>
        <v>-149621.42609997891</v>
      </c>
      <c r="F245" s="353">
        <f t="shared" si="25"/>
        <v>-34533.84058796156</v>
      </c>
      <c r="G245" s="353">
        <f t="shared" si="26"/>
        <v>-14803.987928054343</v>
      </c>
    </row>
    <row r="246" spans="2:7" ht="15" customHeight="1">
      <c r="B246" s="193">
        <f t="shared" si="22"/>
        <v>170729.90362737983</v>
      </c>
      <c r="C246" s="353">
        <f t="shared" si="21"/>
        <v>-229610.5550119798</v>
      </c>
      <c r="D246" s="353">
        <f t="shared" si="23"/>
        <v>-192807.96344653229</v>
      </c>
      <c r="E246" s="353">
        <f t="shared" si="24"/>
        <v>-152783.53914372847</v>
      </c>
      <c r="F246" s="353">
        <f t="shared" si="25"/>
        <v>-34952.957194331146</v>
      </c>
      <c r="G246" s="353">
        <f t="shared" si="26"/>
        <v>-14910.671211087903</v>
      </c>
    </row>
    <row r="247" spans="2:7" ht="15" customHeight="1">
      <c r="B247" s="193">
        <f t="shared" si="22"/>
        <v>169831.27822582723</v>
      </c>
      <c r="C247" s="353">
        <f t="shared" si="21"/>
        <v>-231180.25246409807</v>
      </c>
      <c r="D247" s="353">
        <f t="shared" si="23"/>
        <v>-195486.04308099762</v>
      </c>
      <c r="E247" s="353">
        <f t="shared" si="24"/>
        <v>-156011.52954255615</v>
      </c>
      <c r="F247" s="353">
        <f t="shared" si="25"/>
        <v>-35376.614230603067</v>
      </c>
      <c r="G247" s="353">
        <f t="shared" si="26"/>
        <v>-15017.79900780077</v>
      </c>
    </row>
    <row r="248" spans="2:7" ht="15" customHeight="1">
      <c r="B248" s="193">
        <f t="shared" si="22"/>
        <v>168928.90855176817</v>
      </c>
      <c r="C248" s="353">
        <f t="shared" si="21"/>
        <v>-232754.52820045169</v>
      </c>
      <c r="D248" s="353">
        <f t="shared" si="23"/>
        <v>-198190.90351180761</v>
      </c>
      <c r="E248" s="353">
        <f t="shared" si="24"/>
        <v>-159306.7697413594</v>
      </c>
      <c r="F248" s="353">
        <f t="shared" si="25"/>
        <v>-35804.860884767935</v>
      </c>
      <c r="G248" s="353">
        <f t="shared" si="26"/>
        <v>-15125.373170333272</v>
      </c>
    </row>
    <row r="249" spans="2:7" ht="15" customHeight="1">
      <c r="B249" s="193">
        <f t="shared" si="22"/>
        <v>168022.77900406721</v>
      </c>
      <c r="C249" s="353">
        <f t="shared" si="21"/>
        <v>-234333.39557436967</v>
      </c>
      <c r="D249" s="353">
        <f t="shared" si="23"/>
        <v>-200922.81254692568</v>
      </c>
      <c r="E249" s="353">
        <f t="shared" si="24"/>
        <v>-162670.66077763774</v>
      </c>
      <c r="F249" s="353">
        <f t="shared" si="25"/>
        <v>-36237.746877686252</v>
      </c>
      <c r="G249" s="353">
        <f t="shared" si="26"/>
        <v>-15233.395558542994</v>
      </c>
    </row>
    <row r="250" spans="2:7" ht="15" customHeight="1">
      <c r="B250" s="193">
        <f t="shared" si="22"/>
        <v>167112.87391658415</v>
      </c>
      <c r="C250" s="353">
        <f t="shared" si="21"/>
        <v>-235916.86797812826</v>
      </c>
      <c r="D250" s="353">
        <f t="shared" si="23"/>
        <v>-203682.04067239494</v>
      </c>
      <c r="E250" s="353">
        <f t="shared" si="24"/>
        <v>-166104.63287717185</v>
      </c>
      <c r="F250" s="353">
        <f t="shared" si="25"/>
        <v>-36675.322468861188</v>
      </c>
      <c r="G250" s="353">
        <f t="shared" si="26"/>
        <v>-15341.868040036923</v>
      </c>
    </row>
    <row r="251" spans="2:7" ht="15" customHeight="1">
      <c r="B251" s="193">
        <f t="shared" si="22"/>
        <v>166199.17755790325</v>
      </c>
      <c r="C251" s="353">
        <f t="shared" si="21"/>
        <v>-237504.95884306447</v>
      </c>
      <c r="D251" s="353">
        <f t="shared" si="23"/>
        <v>-206468.86107911888</v>
      </c>
      <c r="E251" s="353">
        <f t="shared" si="24"/>
        <v>-169610.14606211294</v>
      </c>
      <c r="F251" s="353">
        <f t="shared" si="25"/>
        <v>-37117.638462273848</v>
      </c>
      <c r="G251" s="353">
        <f t="shared" si="26"/>
        <v>-15450.792490203743</v>
      </c>
    </row>
    <row r="252" spans="2:7" ht="15" customHeight="1">
      <c r="B252" s="193">
        <f t="shared" si="22"/>
        <v>165281.67413106118</v>
      </c>
      <c r="C252" s="353">
        <f t="shared" si="21"/>
        <v>-239097.68163969007</v>
      </c>
      <c r="D252" s="353">
        <f t="shared" si="23"/>
        <v>-209283.54968991008</v>
      </c>
      <c r="E252" s="353">
        <f t="shared" si="24"/>
        <v>-173188.69077174028</v>
      </c>
      <c r="F252" s="353">
        <f t="shared" si="25"/>
        <v>-37564.746212281818</v>
      </c>
      <c r="G252" s="353">
        <f t="shared" si="26"/>
        <v>-15560.170792246259</v>
      </c>
    </row>
    <row r="253" spans="2:7" ht="15" customHeight="1">
      <c r="B253" s="193">
        <f t="shared" si="22"/>
        <v>164360.34777327394</v>
      </c>
      <c r="C253" s="353">
        <f t="shared" si="21"/>
        <v>-240695.04987780584</v>
      </c>
      <c r="D253" s="353">
        <f t="shared" si="23"/>
        <v>-212126.38518680917</v>
      </c>
      <c r="E253" s="353">
        <f t="shared" si="24"/>
        <v>-176841.78849615154</v>
      </c>
      <c r="F253" s="353">
        <f t="shared" si="25"/>
        <v>-38016.69762958154</v>
      </c>
      <c r="G253" s="353">
        <f t="shared" si="26"/>
        <v>-15670.004837213952</v>
      </c>
    </row>
    <row r="254" spans="2:7" ht="15" customHeight="1">
      <c r="B254" s="193">
        <f t="shared" si="22"/>
        <v>163435.18255566258</v>
      </c>
      <c r="C254" s="353">
        <f t="shared" si="21"/>
        <v>-242297.07710661611</v>
      </c>
      <c r="D254" s="353">
        <f t="shared" si="23"/>
        <v>-214997.64903867728</v>
      </c>
      <c r="E254" s="353">
        <f t="shared" si="24"/>
        <v>-180570.9924231547</v>
      </c>
      <c r="F254" s="353">
        <f t="shared" si="25"/>
        <v>-38473.545187235337</v>
      </c>
      <c r="G254" s="353">
        <f t="shared" si="26"/>
        <v>-15780.296524035677</v>
      </c>
    </row>
    <row r="255" spans="2:7" ht="15" customHeight="1">
      <c r="B255" s="193">
        <f t="shared" si="22"/>
        <v>162506.16248297784</v>
      </c>
      <c r="C255" s="353">
        <f t="shared" si="21"/>
        <v>-243903.77691484374</v>
      </c>
      <c r="D255" s="353">
        <f t="shared" si="23"/>
        <v>-217897.62552906404</v>
      </c>
      <c r="E255" s="353">
        <f t="shared" si="24"/>
        <v>-184377.88809863711</v>
      </c>
      <c r="F255" s="353">
        <f t="shared" si="25"/>
        <v>-38935.341926763722</v>
      </c>
      <c r="G255" s="353">
        <f t="shared" si="26"/>
        <v>-15891.047759552492</v>
      </c>
    </row>
    <row r="256" spans="2:7" ht="15" customHeight="1">
      <c r="B256" s="193">
        <f t="shared" si="22"/>
        <v>161573.27149332358</v>
      </c>
      <c r="C256" s="353">
        <f t="shared" si="21"/>
        <v>-245515.16293084537</v>
      </c>
      <c r="D256" s="353">
        <f t="shared" si="23"/>
        <v>-220826.60178435469</v>
      </c>
      <c r="E256" s="353">
        <f t="shared" si="24"/>
        <v>-188264.09410069205</v>
      </c>
      <c r="F256" s="353">
        <f t="shared" si="25"/>
        <v>-39402.141464303662</v>
      </c>
      <c r="G256" s="353">
        <f t="shared" si="26"/>
        <v>-16002.260458550627</v>
      </c>
    </row>
    <row r="257" spans="2:7" ht="15" customHeight="1">
      <c r="B257" s="193">
        <f t="shared" si="22"/>
        <v>160636.49345787909</v>
      </c>
      <c r="C257" s="353">
        <f t="shared" si="21"/>
        <v>-247131.24882272701</v>
      </c>
      <c r="D257" s="353">
        <f t="shared" si="23"/>
        <v>-223784.86780219822</v>
      </c>
      <c r="E257" s="353">
        <f t="shared" si="24"/>
        <v>-192231.26272778978</v>
      </c>
      <c r="F257" s="353">
        <f t="shared" si="25"/>
        <v>-39873.997996833619</v>
      </c>
      <c r="G257" s="353">
        <f t="shared" si="26"/>
        <v>-16113.936543794587</v>
      </c>
    </row>
    <row r="258" spans="2:7" ht="15" customHeight="1">
      <c r="B258" s="193">
        <f t="shared" si="22"/>
        <v>159695.81218062024</v>
      </c>
      <c r="C258" s="353">
        <f t="shared" si="21"/>
        <v>-248752.04829845997</v>
      </c>
      <c r="D258" s="353">
        <f t="shared" si="23"/>
        <v>-226772.7164802202</v>
      </c>
      <c r="E258" s="353">
        <f t="shared" si="24"/>
        <v>-196281.08070128539</v>
      </c>
      <c r="F258" s="353">
        <f t="shared" si="25"/>
        <v>-40350.966308465984</v>
      </c>
      <c r="G258" s="353">
        <f t="shared" si="26"/>
        <v>-16226.077946060397</v>
      </c>
    </row>
    <row r="259" spans="2:7" ht="15" customHeight="1">
      <c r="B259" s="193">
        <f t="shared" si="22"/>
        <v>158751.21139803948</v>
      </c>
      <c r="C259" s="353">
        <f t="shared" si="21"/>
        <v>-250377.57510599715</v>
      </c>
      <c r="D259" s="353">
        <f t="shared" si="23"/>
        <v>-229790.4436450224</v>
      </c>
      <c r="E259" s="353">
        <f t="shared" si="24"/>
        <v>-200415.26988256216</v>
      </c>
      <c r="F259" s="353">
        <f t="shared" si="25"/>
        <v>-40833.1017768077</v>
      </c>
      <c r="G259" s="353">
        <f t="shared" si="26"/>
        <v>-16338.686604168983</v>
      </c>
    </row>
    <row r="260" spans="2:7" ht="15" customHeight="1">
      <c r="B260" s="193">
        <f t="shared" si="22"/>
        <v>157802.67477886463</v>
      </c>
      <c r="C260" s="353">
        <f t="shared" si="21"/>
        <v>-252007.84303338965</v>
      </c>
      <c r="D260" s="353">
        <f t="shared" si="23"/>
        <v>-232838.34808147262</v>
      </c>
      <c r="E260" s="353">
        <f t="shared" si="24"/>
        <v>-204635.58800511554</v>
      </c>
      <c r="F260" s="353">
        <f t="shared" si="25"/>
        <v>-41320.460379389784</v>
      </c>
      <c r="G260" s="353">
        <f t="shared" si="26"/>
        <v>-16451.764465019685</v>
      </c>
    </row>
    <row r="261" spans="2:7" ht="15" customHeight="1">
      <c r="B261" s="193">
        <f t="shared" si="22"/>
        <v>156850.18592377656</v>
      </c>
      <c r="C261" s="353">
        <f t="shared" si="21"/>
        <v>-253642.86590890371</v>
      </c>
      <c r="D261" s="353">
        <f t="shared" si="23"/>
        <v>-235916.73156228734</v>
      </c>
      <c r="E261" s="353">
        <f t="shared" si="24"/>
        <v>-208943.82942188877</v>
      </c>
      <c r="F261" s="353">
        <f t="shared" si="25"/>
        <v>-41813.098700166505</v>
      </c>
      <c r="G261" s="353">
        <f t="shared" si="26"/>
        <v>-16565.313483623933</v>
      </c>
    </row>
    <row r="262" spans="2:7" ht="15" customHeight="1">
      <c r="B262" s="193">
        <f t="shared" si="22"/>
        <v>155893.72836512563</v>
      </c>
      <c r="C262" s="353">
        <f t="shared" si="21"/>
        <v>-255282.65760113802</v>
      </c>
      <c r="D262" s="353">
        <f t="shared" si="23"/>
        <v>-239025.89887791022</v>
      </c>
      <c r="E262" s="353">
        <f t="shared" si="24"/>
        <v>-213341.82586817813</v>
      </c>
      <c r="F262" s="353">
        <f t="shared" si="25"/>
        <v>-42311.073936084977</v>
      </c>
      <c r="G262" s="353">
        <f t="shared" si="26"/>
        <v>-16679.335623139032</v>
      </c>
    </row>
    <row r="263" spans="2:7" ht="15" customHeight="1">
      <c r="B263" s="193">
        <f t="shared" si="22"/>
        <v>154933.28556664698</v>
      </c>
      <c r="C263" s="353">
        <f t="shared" si="21"/>
        <v>-256927.23201914135</v>
      </c>
      <c r="D263" s="353">
        <f t="shared" si="23"/>
        <v>-242166.15786668932</v>
      </c>
      <c r="E263" s="353">
        <f t="shared" si="24"/>
        <v>-217831.44724043185</v>
      </c>
      <c r="F263" s="353">
        <f t="shared" si="25"/>
        <v>-42814.4439037259</v>
      </c>
      <c r="G263" s="353">
        <f t="shared" si="26"/>
        <v>-16793.83285490211</v>
      </c>
    </row>
    <row r="264" spans="2:7" ht="15" customHeight="1">
      <c r="B264" s="193">
        <f t="shared" si="22"/>
        <v>153968.84092317469</v>
      </c>
      <c r="C264" s="353">
        <f t="shared" si="21"/>
        <v>-258576.60311253052</v>
      </c>
      <c r="D264" s="353">
        <f t="shared" si="23"/>
        <v>-245337.8194453562</v>
      </c>
      <c r="E264" s="353">
        <f t="shared" si="24"/>
        <v>-222414.60239127418</v>
      </c>
      <c r="F264" s="353">
        <f t="shared" si="25"/>
        <v>-43323.267046016263</v>
      </c>
      <c r="G264" s="353">
        <f t="shared" si="26"/>
        <v>-16908.807158464202</v>
      </c>
    </row>
    <row r="265" spans="2:7" ht="15" customHeight="1">
      <c r="B265" s="193">
        <f t="shared" si="22"/>
        <v>153000.37776035458</v>
      </c>
      <c r="C265" s="353">
        <f t="shared" si="21"/>
        <v>-260230.78487160872</v>
      </c>
      <c r="D265" s="353">
        <f t="shared" si="23"/>
        <v>-248541.19763980978</v>
      </c>
      <c r="E265" s="353">
        <f t="shared" si="24"/>
        <v>-227093.23994109238</v>
      </c>
      <c r="F265" s="353">
        <f t="shared" si="25"/>
        <v>-43837.602439014772</v>
      </c>
      <c r="G265" s="353">
        <f t="shared" si="26"/>
        <v>-17024.26052162447</v>
      </c>
    </row>
    <row r="266" spans="2:7" ht="15" customHeight="1">
      <c r="B266" s="193">
        <f t="shared" si="22"/>
        <v>152027.87933435605</v>
      </c>
      <c r="C266" s="353">
        <f t="shared" si="21"/>
        <v>-261889.79132748424</v>
      </c>
      <c r="D266" s="353">
        <f t="shared" si="23"/>
        <v>-251776.60961620786</v>
      </c>
      <c r="E266" s="353">
        <f t="shared" si="24"/>
        <v>-231869.34910653179</v>
      </c>
      <c r="F266" s="353">
        <f t="shared" si="25"/>
        <v>-44357.509798770763</v>
      </c>
      <c r="G266" s="353">
        <f t="shared" si="26"/>
        <v>-17140.194940464571</v>
      </c>
    </row>
    <row r="267" spans="2:7" ht="15" customHeight="1">
      <c r="B267" s="193">
        <f t="shared" si="22"/>
        <v>151051.32883158253</v>
      </c>
      <c r="C267" s="353">
        <f t="shared" si="21"/>
        <v>-263553.63655218942</v>
      </c>
      <c r="D267" s="353">
        <f t="shared" si="23"/>
        <v>-255044.37571236995</v>
      </c>
      <c r="E267" s="353">
        <f t="shared" si="24"/>
        <v>-236744.96054625121</v>
      </c>
      <c r="F267" s="353">
        <f t="shared" si="25"/>
        <v>-44883.049488257449</v>
      </c>
      <c r="G267" s="353">
        <f t="shared" si="26"/>
        <v>-17256.612419383175</v>
      </c>
    </row>
    <row r="268" spans="2:7" ht="15" customHeight="1">
      <c r="B268" s="193">
        <f t="shared" si="22"/>
        <v>150070.70936838081</v>
      </c>
      <c r="C268" s="353">
        <f t="shared" si="21"/>
        <v>-265222.33465879998</v>
      </c>
      <c r="D268" s="353">
        <f t="shared" si="23"/>
        <v>-258344.81946949364</v>
      </c>
      <c r="E268" s="353">
        <f t="shared" si="24"/>
        <v>-241722.14722429813</v>
      </c>
      <c r="F268" s="353">
        <f t="shared" si="25"/>
        <v>-45414.282524380236</v>
      </c>
      <c r="G268" s="353">
        <f t="shared" si="26"/>
        <v>-17373.514971130604</v>
      </c>
    </row>
    <row r="269" spans="2:7" ht="15" customHeight="1">
      <c r="B269" s="193">
        <f t="shared" si="22"/>
        <v>149086.00399074907</v>
      </c>
      <c r="C269" s="353">
        <f t="shared" si="21"/>
        <v>-266895.8998015548</v>
      </c>
      <c r="D269" s="353">
        <f t="shared" si="23"/>
        <v>-261678.26766418858</v>
      </c>
      <c r="E269" s="353">
        <f t="shared" si="24"/>
        <v>-246803.02529147101</v>
      </c>
      <c r="F269" s="353">
        <f t="shared" si="25"/>
        <v>-45951.270585061022</v>
      </c>
      <c r="G269" s="353">
        <f t="shared" si="26"/>
        <v>-17490.904616843647</v>
      </c>
    </row>
    <row r="270" spans="2:7" ht="15" customHeight="1">
      <c r="B270" s="193">
        <f t="shared" si="22"/>
        <v>148097.19567404385</v>
      </c>
      <c r="C270" s="353">
        <f t="shared" si="21"/>
        <v>-268574.34617597598</v>
      </c>
      <c r="D270" s="353">
        <f t="shared" si="23"/>
        <v>-265045.05034083046</v>
      </c>
      <c r="E270" s="353">
        <f t="shared" si="24"/>
        <v>-251989.75498504331</v>
      </c>
      <c r="F270" s="353">
        <f t="shared" si="25"/>
        <v>-46494.07601639918</v>
      </c>
      <c r="G270" s="353">
        <f t="shared" si="26"/>
        <v>-17608.783386080497</v>
      </c>
    </row>
    <row r="271" spans="2:7" ht="15" customHeight="1">
      <c r="B271" s="193">
        <f t="shared" si="22"/>
        <v>147104.26732268569</v>
      </c>
      <c r="C271" s="353">
        <f t="shared" si="21"/>
        <v>-270257.68801898923</v>
      </c>
      <c r="D271" s="353">
        <f t="shared" si="23"/>
        <v>-268445.50084423879</v>
      </c>
      <c r="E271" s="353">
        <f t="shared" si="24"/>
        <v>-257284.54154723173</v>
      </c>
      <c r="F271" s="353">
        <f t="shared" si="25"/>
        <v>-47042.76183991017</v>
      </c>
      <c r="G271" s="353">
        <f t="shared" si="26"/>
        <v>-17727.153316855831</v>
      </c>
    </row>
    <row r="272" spans="2:7" ht="15" customHeight="1">
      <c r="B272" s="193">
        <f t="shared" si="22"/>
        <v>146107.20176986355</v>
      </c>
      <c r="C272" s="353">
        <f t="shared" si="21"/>
        <v>-271945.93960904464</v>
      </c>
      <c r="D272" s="353">
        <f t="shared" si="23"/>
        <v>-271879.95585268119</v>
      </c>
      <c r="E272" s="353">
        <f t="shared" si="24"/>
        <v>-262689.63616279903</v>
      </c>
      <c r="F272" s="353">
        <f t="shared" si="25"/>
        <v>-47597.391759842532</v>
      </c>
      <c r="G272" s="353">
        <f t="shared" si="26"/>
        <v>-17846.016455676065</v>
      </c>
    </row>
    <row r="273" spans="2:7" ht="15" customHeight="1">
      <c r="B273" s="193">
        <f t="shared" si="22"/>
        <v>145105.98177723799</v>
      </c>
      <c r="C273" s="353">
        <f t="shared" ref="C273:C336" si="27">((C272*$D$3)/12)+C272+$B$14</f>
        <v>-273639.1152662377</v>
      </c>
      <c r="D273" s="353">
        <f t="shared" si="23"/>
        <v>-275348.75541120803</v>
      </c>
      <c r="E273" s="353">
        <f t="shared" si="24"/>
        <v>-268207.33691619069</v>
      </c>
      <c r="F273" s="353">
        <f t="shared" si="25"/>
        <v>-48158.030170574159</v>
      </c>
      <c r="G273" s="353">
        <f t="shared" si="26"/>
        <v>-17965.374857574716</v>
      </c>
    </row>
    <row r="274" spans="2:7" ht="15" customHeight="1">
      <c r="B274" s="193">
        <f t="shared" si="22"/>
        <v>144100.59003464316</v>
      </c>
      <c r="C274" s="353">
        <f t="shared" si="27"/>
        <v>-275337.22935243091</v>
      </c>
      <c r="D274" s="353">
        <f t="shared" si="23"/>
        <v>-278852.24296532013</v>
      </c>
      <c r="E274" s="353">
        <f t="shared" si="24"/>
        <v>-273839.98976861133</v>
      </c>
      <c r="F274" s="353">
        <f t="shared" si="25"/>
        <v>-48724.742164088711</v>
      </c>
      <c r="G274" s="353">
        <f t="shared" si="26"/>
        <v>-18085.230586147944</v>
      </c>
    </row>
    <row r="275" spans="2:7" ht="15" customHeight="1">
      <c r="B275" s="193">
        <f t="shared" si="22"/>
        <v>143091.0091597875</v>
      </c>
      <c r="C275" s="353">
        <f t="shared" si="27"/>
        <v>-277040.2962713755</v>
      </c>
      <c r="D275" s="353">
        <f t="shared" si="23"/>
        <v>-282390.76539497334</v>
      </c>
      <c r="E275" s="353">
        <f t="shared" si="24"/>
        <v>-279589.98955545737</v>
      </c>
      <c r="F275" s="353">
        <f t="shared" si="25"/>
        <v>-49297.593537533008</v>
      </c>
      <c r="G275" s="353">
        <f t="shared" si="26"/>
        <v>-18205.585713590226</v>
      </c>
    </row>
    <row r="276" spans="2:7" ht="15" customHeight="1">
      <c r="B276" s="193">
        <f t="shared" si="22"/>
        <v>142077.22169795327</v>
      </c>
      <c r="C276" s="353">
        <f t="shared" si="27"/>
        <v>-278748.33046883368</v>
      </c>
      <c r="D276" s="353">
        <f t="shared" si="23"/>
        <v>-285964.67304892308</v>
      </c>
      <c r="E276" s="353">
        <f t="shared" si="24"/>
        <v>-285459.78100452939</v>
      </c>
      <c r="F276" s="353">
        <f t="shared" si="25"/>
        <v>-49876.650800856281</v>
      </c>
      <c r="G276" s="353">
        <f t="shared" si="26"/>
        <v>-18326.442320730184</v>
      </c>
    </row>
    <row r="277" spans="2:7" ht="15" customHeight="1">
      <c r="B277" s="193">
        <f t="shared" si="22"/>
        <v>141059.21012169475</v>
      </c>
      <c r="C277" s="353">
        <f t="shared" si="27"/>
        <v>-280461.3464327011</v>
      </c>
      <c r="D277" s="353">
        <f t="shared" si="23"/>
        <v>-289574.3197794123</v>
      </c>
      <c r="E277" s="353">
        <f t="shared" si="24"/>
        <v>-291451.85977545707</v>
      </c>
      <c r="F277" s="353">
        <f t="shared" si="25"/>
        <v>-50461.981184532226</v>
      </c>
      <c r="G277" s="353">
        <f t="shared" si="26"/>
        <v>-18447.802497066561</v>
      </c>
    </row>
    <row r="278" spans="2:7" ht="15" customHeight="1">
      <c r="B278" s="193">
        <f t="shared" si="22"/>
        <v>140036.95683053514</v>
      </c>
      <c r="C278" s="353">
        <f t="shared" si="27"/>
        <v>-282179.35869312979</v>
      </c>
      <c r="D278" s="353">
        <f t="shared" si="23"/>
        <v>-293220.06297720643</v>
      </c>
      <c r="E278" s="353">
        <f t="shared" si="24"/>
        <v>-297568.7735207791</v>
      </c>
      <c r="F278" s="353">
        <f t="shared" si="25"/>
        <v>-51053.652647364659</v>
      </c>
      <c r="G278" s="353">
        <f t="shared" si="26"/>
        <v>-18569.668340804339</v>
      </c>
    </row>
    <row r="279" spans="2:7" ht="15" customHeight="1">
      <c r="B279" s="193">
        <f t="shared" si="22"/>
        <v>139010.44415066237</v>
      </c>
      <c r="C279" s="353">
        <f t="shared" si="27"/>
        <v>-283902.38182265143</v>
      </c>
      <c r="D279" s="353">
        <f t="shared" si="23"/>
        <v>-296902.26360697846</v>
      </c>
      <c r="E279" s="353">
        <f t="shared" si="24"/>
        <v>-303813.12296912866</v>
      </c>
      <c r="F279" s="353">
        <f t="shared" si="25"/>
        <v>-51651.733884377776</v>
      </c>
      <c r="G279" s="353">
        <f t="shared" si="26"/>
        <v>-18692.041958891023</v>
      </c>
    </row>
    <row r="280" spans="2:7" ht="15" customHeight="1">
      <c r="B280" s="193">
        <f t="shared" si="22"/>
        <v>137979.65433462345</v>
      </c>
      <c r="C280" s="353">
        <f t="shared" si="27"/>
        <v>-285630.43043630081</v>
      </c>
      <c r="D280" s="353">
        <f t="shared" si="23"/>
        <v>-300621.28624304826</v>
      </c>
      <c r="E280" s="353">
        <f t="shared" si="24"/>
        <v>-310187.56303098553</v>
      </c>
      <c r="F280" s="353">
        <f t="shared" si="25"/>
        <v>-52256.29433479187</v>
      </c>
      <c r="G280" s="353">
        <f t="shared" si="26"/>
        <v>-18814.925467053068</v>
      </c>
    </row>
    <row r="281" spans="2:7" ht="15" customHeight="1">
      <c r="B281" s="193">
        <f t="shared" si="22"/>
        <v>136944.56956101771</v>
      </c>
      <c r="C281" s="353">
        <f t="shared" si="27"/>
        <v>-287363.51919174002</v>
      </c>
      <c r="D281" s="353">
        <f t="shared" si="23"/>
        <v>-304377.49910547875</v>
      </c>
      <c r="E281" s="353">
        <f t="shared" si="24"/>
        <v>-316694.80392746441</v>
      </c>
      <c r="F281" s="353">
        <f t="shared" si="25"/>
        <v>-52867.40419008545</v>
      </c>
      <c r="G281" s="353">
        <f t="shared" si="26"/>
        <v>-18938.320989832457</v>
      </c>
    </row>
    <row r="282" spans="2:7" ht="15" customHeight="1">
      <c r="B282" s="193">
        <f t="shared" si="22"/>
        <v>135905.17193418861</v>
      </c>
      <c r="C282" s="353">
        <f t="shared" si="27"/>
        <v>-289101.66278938262</v>
      </c>
      <c r="D282" s="353">
        <f t="shared" si="23"/>
        <v>-308171.27409653354</v>
      </c>
      <c r="E282" s="353">
        <f t="shared" si="24"/>
        <v>-323337.61234261992</v>
      </c>
      <c r="F282" s="353">
        <f t="shared" si="25"/>
        <v>-53485.134402144708</v>
      </c>
      <c r="G282" s="353">
        <f t="shared" si="26"/>
        <v>-19062.230660623427</v>
      </c>
    </row>
    <row r="283" spans="2:7" ht="15" customHeight="1">
      <c r="B283" s="193">
        <f t="shared" si="22"/>
        <v>134861.44348391439</v>
      </c>
      <c r="C283" s="353">
        <f t="shared" si="27"/>
        <v>-290844.87597251835</v>
      </c>
      <c r="D283" s="353">
        <f t="shared" si="23"/>
        <v>-312002.9868374989</v>
      </c>
      <c r="E283" s="353">
        <f t="shared" si="24"/>
        <v>-330118.81259975786</v>
      </c>
      <c r="F283" s="353">
        <f t="shared" si="25"/>
        <v>-54109.556691501275</v>
      </c>
      <c r="G283" s="353">
        <f t="shared" si="26"/>
        <v>-19186.656621709357</v>
      </c>
    </row>
    <row r="284" spans="2:7" ht="15" customHeight="1">
      <c r="B284" s="193">
        <f t="shared" si="22"/>
        <v>133813.36616509737</v>
      </c>
      <c r="C284" s="353">
        <f t="shared" si="27"/>
        <v>-292593.17352743819</v>
      </c>
      <c r="D284" s="353">
        <f t="shared" si="23"/>
        <v>-315873.01670587389</v>
      </c>
      <c r="E284" s="353">
        <f t="shared" si="24"/>
        <v>-337041.28786225279</v>
      </c>
      <c r="F284" s="353">
        <f t="shared" si="25"/>
        <v>-54740.743555659203</v>
      </c>
      <c r="G284" s="353">
        <f t="shared" si="26"/>
        <v>-19311.601024299813</v>
      </c>
    </row>
    <row r="285" spans="2:7" ht="15" customHeight="1">
      <c r="B285" s="193">
        <f t="shared" ref="B285:B348" si="28">((B284*$D$2)/12)+B284+$B$12</f>
        <v>132760.92185745193</v>
      </c>
      <c r="C285" s="353">
        <f t="shared" si="27"/>
        <v>-294346.57028355991</v>
      </c>
      <c r="D285" s="353">
        <f t="shared" si="23"/>
        <v>-319781.74687293265</v>
      </c>
      <c r="E285" s="353">
        <f t="shared" si="24"/>
        <v>-344107.98135938303</v>
      </c>
      <c r="F285" s="353">
        <f t="shared" si="25"/>
        <v>-55378.768277512179</v>
      </c>
      <c r="G285" s="353">
        <f t="shared" si="26"/>
        <v>-19437.06602856773</v>
      </c>
    </row>
    <row r="286" spans="2:7" ht="15" customHeight="1">
      <c r="B286" s="193">
        <f t="shared" si="28"/>
        <v>131704.09236519132</v>
      </c>
      <c r="C286" s="353">
        <f t="shared" si="27"/>
        <v>-296105.08111355361</v>
      </c>
      <c r="D286" s="353">
        <f t="shared" si="23"/>
        <v>-323729.56434166199</v>
      </c>
      <c r="E286" s="353">
        <f t="shared" si="24"/>
        <v>-351321.89763770351</v>
      </c>
      <c r="F286" s="353">
        <f t="shared" si="25"/>
        <v>-56023.704933851892</v>
      </c>
      <c r="G286" s="353">
        <f t="shared" si="26"/>
        <v>-19563.053803686762</v>
      </c>
    </row>
    <row r="287" spans="2:7" ht="15" customHeight="1">
      <c r="B287" s="193">
        <f t="shared" si="28"/>
        <v>130642.85941671295</v>
      </c>
      <c r="C287" s="353">
        <f t="shared" si="27"/>
        <v>-297868.72093346814</v>
      </c>
      <c r="D287" s="353">
        <f t="shared" si="23"/>
        <v>-327716.85998507863</v>
      </c>
      <c r="E287" s="353">
        <f t="shared" si="24"/>
        <v>-358686.10383848898</v>
      </c>
      <c r="F287" s="353">
        <f t="shared" si="25"/>
        <v>-56675.628403968622</v>
      </c>
      <c r="G287" s="353">
        <f t="shared" si="26"/>
        <v>-19689.566527868788</v>
      </c>
    </row>
    <row r="288" spans="2:7" ht="15" customHeight="1">
      <c r="B288" s="193">
        <f t="shared" si="28"/>
        <v>129577.20466428259</v>
      </c>
      <c r="C288" s="353">
        <f t="shared" si="27"/>
        <v>-299637.5047028574</v>
      </c>
      <c r="D288" s="353">
        <f t="shared" si="23"/>
        <v>-331744.02858492942</v>
      </c>
      <c r="E288" s="353">
        <f t="shared" si="24"/>
        <v>-366203.73100179085</v>
      </c>
      <c r="F288" s="353">
        <f t="shared" si="25"/>
        <v>-57334.614378344952</v>
      </c>
      <c r="G288" s="353">
        <f t="shared" si="26"/>
        <v>-19816.606388401575</v>
      </c>
    </row>
    <row r="289" spans="2:7" ht="15" customHeight="1">
      <c r="B289" s="193">
        <f t="shared" si="28"/>
        <v>128507.10968371709</v>
      </c>
      <c r="C289" s="353">
        <f t="shared" si="27"/>
        <v>-301411.44742490741</v>
      </c>
      <c r="D289" s="353">
        <f t="shared" si="23"/>
        <v>-335811.46887077868</v>
      </c>
      <c r="E289" s="353">
        <f t="shared" si="24"/>
        <v>-373877.9753976615</v>
      </c>
      <c r="F289" s="353">
        <f t="shared" si="25"/>
        <v>-58000.73936744369</v>
      </c>
      <c r="G289" s="353">
        <f t="shared" si="26"/>
        <v>-19944.175581686581</v>
      </c>
    </row>
    <row r="290" spans="2:7" ht="15" customHeight="1">
      <c r="B290" s="193">
        <f t="shared" si="28"/>
        <v>127432.55597406591</v>
      </c>
      <c r="C290" s="353">
        <f t="shared" si="27"/>
        <v>-303190.56414656341</v>
      </c>
      <c r="D290" s="353">
        <f t="shared" si="23"/>
        <v>-339919.58355948649</v>
      </c>
      <c r="E290" s="353">
        <f t="shared" si="24"/>
        <v>-381712.09988511278</v>
      </c>
      <c r="F290" s="353">
        <f t="shared" si="25"/>
        <v>-58674.080710590999</v>
      </c>
      <c r="G290" s="353">
        <f t="shared" si="26"/>
        <v>-20072.276313276943</v>
      </c>
    </row>
    <row r="291" spans="2:7" ht="15" customHeight="1">
      <c r="B291" s="193">
        <f t="shared" si="28"/>
        <v>126353.52495729119</v>
      </c>
      <c r="C291" s="353">
        <f t="shared" si="27"/>
        <v>-304974.86995865754</v>
      </c>
      <c r="D291" s="353">
        <f t="shared" si="23"/>
        <v>-344068.77939508134</v>
      </c>
      <c r="E291" s="353">
        <f t="shared" si="24"/>
        <v>-389709.43529938598</v>
      </c>
      <c r="F291" s="353">
        <f t="shared" si="25"/>
        <v>-59354.716584955735</v>
      </c>
      <c r="G291" s="353">
        <f t="shared" si="26"/>
        <v>-20200.910797915596</v>
      </c>
    </row>
    <row r="292" spans="2:7" ht="15" customHeight="1">
      <c r="B292" s="193">
        <f t="shared" si="28"/>
        <v>125269.99797794656</v>
      </c>
      <c r="C292" s="353">
        <f t="shared" si="27"/>
        <v>-306764.37999603694</v>
      </c>
      <c r="D292" s="353">
        <f t="shared" ref="D292:D355" si="29">((D291*$D$4)/12)+D291+$B$16</f>
        <v>-348259.46718903218</v>
      </c>
      <c r="E292" s="353">
        <f t="shared" ref="E292:E355" si="30">((E291*$D$5)/12)+E291+$B$18</f>
        <v>-397873.38186812319</v>
      </c>
      <c r="F292" s="353">
        <f t="shared" ref="F292:F355" si="31">((F291*$D$6)/12)+F291+$B$20</f>
        <v>-60042.726014626089</v>
      </c>
      <c r="G292" s="353">
        <f t="shared" ref="G292:G355" si="32">((G291*$D$7)/12)+G291+$B$22</f>
        <v>-20330.081259573577</v>
      </c>
    </row>
    <row r="293" spans="2:7" ht="15" customHeight="1">
      <c r="B293" s="193">
        <f t="shared" si="28"/>
        <v>124181.95630285467</v>
      </c>
      <c r="C293" s="353">
        <f t="shared" si="27"/>
        <v>-308559.10943769204</v>
      </c>
      <c r="D293" s="353">
        <f t="shared" si="29"/>
        <v>-352492.06186092249</v>
      </c>
      <c r="E293" s="353">
        <f t="shared" si="30"/>
        <v>-406207.4106570424</v>
      </c>
      <c r="F293" s="353">
        <f t="shared" si="31"/>
        <v>-60738.188879784539</v>
      </c>
      <c r="G293" s="353">
        <f t="shared" si="32"/>
        <v>-20459.789931488467</v>
      </c>
    </row>
    <row r="294" spans="2:7" ht="15" customHeight="1">
      <c r="B294" s="193">
        <f t="shared" si="28"/>
        <v>123089.38112078323</v>
      </c>
      <c r="C294" s="353">
        <f t="shared" si="27"/>
        <v>-310359.07350688532</v>
      </c>
      <c r="D294" s="353">
        <f t="shared" si="29"/>
        <v>-356766.98247953173</v>
      </c>
      <c r="E294" s="353">
        <f t="shared" si="30"/>
        <v>-414715.06504573079</v>
      </c>
      <c r="F294" s="353">
        <f t="shared" si="31"/>
        <v>-61441.185925982201</v>
      </c>
      <c r="G294" s="353">
        <f t="shared" si="32"/>
        <v>-20590.039056203001</v>
      </c>
    </row>
    <row r="295" spans="2:7" ht="15" customHeight="1">
      <c r="B295" s="193">
        <f t="shared" si="28"/>
        <v>121992.25354211983</v>
      </c>
      <c r="C295" s="353">
        <f t="shared" si="27"/>
        <v>-312164.28747128043</v>
      </c>
      <c r="D295" s="353">
        <f t="shared" si="29"/>
        <v>-361084.65230432706</v>
      </c>
      <c r="E295" s="353">
        <f t="shared" si="30"/>
        <v>-423399.96223418351</v>
      </c>
      <c r="F295" s="353">
        <f t="shared" si="31"/>
        <v>-62151.798773513678</v>
      </c>
      <c r="G295" s="353">
        <f t="shared" si="32"/>
        <v>-20720.830885603846</v>
      </c>
    </row>
    <row r="296" spans="2:7" ht="15" customHeight="1">
      <c r="B296" s="193">
        <f t="shared" si="28"/>
        <v>120890.55459854532</v>
      </c>
      <c r="C296" s="353">
        <f t="shared" si="27"/>
        <v>-313974.76664307166</v>
      </c>
      <c r="D296" s="353">
        <f t="shared" si="29"/>
        <v>-365445.49882737035</v>
      </c>
      <c r="E296" s="353">
        <f t="shared" si="30"/>
        <v>-432265.79478072899</v>
      </c>
      <c r="F296" s="353">
        <f t="shared" si="31"/>
        <v>-62870.109926893412</v>
      </c>
      <c r="G296" s="353">
        <f t="shared" si="32"/>
        <v>-20852.167680960527</v>
      </c>
    </row>
    <row r="297" spans="2:7" ht="15" customHeight="1">
      <c r="B297" s="193">
        <f t="shared" si="28"/>
        <v>119784.26524270592</v>
      </c>
      <c r="C297" s="353">
        <f t="shared" si="27"/>
        <v>-315790.52637911396</v>
      </c>
      <c r="D297" s="353">
        <f t="shared" si="29"/>
        <v>-369849.95381564402</v>
      </c>
      <c r="E297" s="353">
        <f t="shared" si="30"/>
        <v>-441316.3321719942</v>
      </c>
      <c r="F297" s="353">
        <f t="shared" si="31"/>
        <v>-63596.202784434754</v>
      </c>
      <c r="G297" s="353">
        <f t="shared" si="32"/>
        <v>-20984.05171296453</v>
      </c>
    </row>
    <row r="298" spans="2:7" ht="15" customHeight="1">
      <c r="B298" s="193">
        <f t="shared" si="28"/>
        <v>118673.36634788386</v>
      </c>
      <c r="C298" s="353">
        <f t="shared" si="27"/>
        <v>-317611.58208105306</v>
      </c>
      <c r="D298" s="353">
        <f t="shared" si="29"/>
        <v>-374298.45335380046</v>
      </c>
      <c r="E298" s="353">
        <f t="shared" si="30"/>
        <v>-450555.42242557742</v>
      </c>
      <c r="F298" s="353">
        <f t="shared" si="31"/>
        <v>-64330.1616479328</v>
      </c>
      <c r="G298" s="353">
        <f t="shared" si="32"/>
        <v>-21116.48526176855</v>
      </c>
    </row>
    <row r="299" spans="2:7" ht="15" customHeight="1">
      <c r="B299" s="193">
        <f t="shared" si="28"/>
        <v>117557.83870766671</v>
      </c>
      <c r="C299" s="353">
        <f t="shared" si="27"/>
        <v>-319437.94919545611</v>
      </c>
      <c r="D299" s="353">
        <f t="shared" si="29"/>
        <v>-378791.43788733846</v>
      </c>
      <c r="E299" s="353">
        <f t="shared" si="30"/>
        <v>-459986.99372611026</v>
      </c>
      <c r="F299" s="353">
        <f t="shared" si="31"/>
        <v>-65072.071732452074</v>
      </c>
      <c r="G299" s="353">
        <f t="shared" si="32"/>
        <v>-21249.47061702592</v>
      </c>
    </row>
    <row r="300" spans="2:7" ht="15" customHeight="1">
      <c r="B300" s="193">
        <f t="shared" si="28"/>
        <v>116437.66303561532</v>
      </c>
      <c r="C300" s="353">
        <f t="shared" si="27"/>
        <v>-321269.64321394288</v>
      </c>
      <c r="D300" s="353">
        <f t="shared" si="29"/>
        <v>-383329.35226621182</v>
      </c>
      <c r="E300" s="353">
        <f t="shared" si="30"/>
        <v>-469615.0560954042</v>
      </c>
      <c r="F300" s="353">
        <f t="shared" si="31"/>
        <v>-65822.019176220303</v>
      </c>
      <c r="G300" s="353">
        <f t="shared" si="32"/>
        <v>-21383.010077930194</v>
      </c>
    </row>
    <row r="301" spans="2:7" ht="15" customHeight="1">
      <c r="B301" s="193">
        <f t="shared" si="28"/>
        <v>115312.81996493039</v>
      </c>
      <c r="C301" s="353">
        <f t="shared" si="27"/>
        <v>-323106.67967331689</v>
      </c>
      <c r="D301" s="353">
        <f t="shared" si="29"/>
        <v>-387912.64578887395</v>
      </c>
      <c r="E301" s="353">
        <f t="shared" si="30"/>
        <v>-479443.70309739182</v>
      </c>
      <c r="F301" s="353">
        <f t="shared" si="31"/>
        <v>-66580.091050629359</v>
      </c>
      <c r="G301" s="353">
        <f t="shared" si="32"/>
        <v>-21517.105953254904</v>
      </c>
    </row>
    <row r="302" spans="2:7" ht="15" customHeight="1">
      <c r="B302" s="193">
        <f t="shared" si="28"/>
        <v>114183.29004811759</v>
      </c>
      <c r="C302" s="353">
        <f t="shared" si="27"/>
        <v>-324949.07415569742</v>
      </c>
      <c r="D302" s="353">
        <f t="shared" si="29"/>
        <v>-392541.7722467627</v>
      </c>
      <c r="E302" s="353">
        <f t="shared" si="30"/>
        <v>-489477.11357858748</v>
      </c>
      <c r="F302" s="353">
        <f t="shared" si="31"/>
        <v>-67346.375370344511</v>
      </c>
      <c r="G302" s="353">
        <f t="shared" si="32"/>
        <v>-21651.760561393465</v>
      </c>
    </row>
    <row r="303" spans="2:7" ht="15" customHeight="1">
      <c r="B303" s="193">
        <f t="shared" si="28"/>
        <v>113049.05375665141</v>
      </c>
      <c r="C303" s="353">
        <f t="shared" si="27"/>
        <v>-326796.84228865156</v>
      </c>
      <c r="D303" s="353">
        <f t="shared" si="29"/>
        <v>-397217.18996923033</v>
      </c>
      <c r="E303" s="353">
        <f t="shared" si="30"/>
        <v>-499719.55344480806</v>
      </c>
      <c r="F303" s="353">
        <f t="shared" si="31"/>
        <v>-68120.961103523237</v>
      </c>
      <c r="G303" s="353">
        <f t="shared" si="32"/>
        <v>-21786.976230399272</v>
      </c>
    </row>
    <row r="304" spans="2:7" ht="15" customHeight="1">
      <c r="B304" s="193">
        <f t="shared" si="28"/>
        <v>111910.09148063746</v>
      </c>
      <c r="C304" s="353">
        <f t="shared" si="27"/>
        <v>-328649.99974532682</v>
      </c>
      <c r="D304" s="353">
        <f t="shared" si="29"/>
        <v>-401939.36186892266</v>
      </c>
      <c r="E304" s="353">
        <f t="shared" si="30"/>
        <v>-510175.37747490825</v>
      </c>
      <c r="F304" s="353">
        <f t="shared" si="31"/>
        <v>-68903.938182144746</v>
      </c>
      <c r="G304" s="353">
        <f t="shared" si="32"/>
        <v>-21922.755298025935</v>
      </c>
    </row>
    <row r="305" spans="2:7" ht="15" customHeight="1">
      <c r="B305" s="193">
        <f t="shared" si="28"/>
        <v>110766.38352847345</v>
      </c>
      <c r="C305" s="353">
        <f t="shared" si="27"/>
        <v>-330508.56224458403</v>
      </c>
      <c r="D305" s="353">
        <f t="shared" si="29"/>
        <v>-406708.75548761187</v>
      </c>
      <c r="E305" s="353">
        <f t="shared" si="30"/>
        <v>-520849.0311723022</v>
      </c>
      <c r="F305" s="353">
        <f t="shared" si="31"/>
        <v>-69695.397512451309</v>
      </c>
      <c r="G305" s="353">
        <f t="shared" si="32"/>
        <v>-22059.100111767711</v>
      </c>
    </row>
    <row r="306" spans="2:7" ht="15" customHeight="1">
      <c r="B306" s="193">
        <f t="shared" si="28"/>
        <v>109617.91012650875</v>
      </c>
      <c r="C306" s="353">
        <f t="shared" si="27"/>
        <v>-332372.54555113072</v>
      </c>
      <c r="D306" s="353">
        <f t="shared" si="29"/>
        <v>-411525.84304248798</v>
      </c>
      <c r="E306" s="353">
        <f t="shared" si="30"/>
        <v>-531745.05265505845</v>
      </c>
      <c r="F306" s="353">
        <f t="shared" si="31"/>
        <v>-70495.43098550287</v>
      </c>
      <c r="G306" s="353">
        <f t="shared" si="32"/>
        <v>-22196.013028900077</v>
      </c>
    </row>
    <row r="307" spans="2:7" ht="15" customHeight="1">
      <c r="B307" s="193">
        <f t="shared" si="28"/>
        <v>108464.65141870253</v>
      </c>
      <c r="C307" s="353">
        <f t="shared" si="27"/>
        <v>-334241.96547565487</v>
      </c>
      <c r="D307" s="353">
        <f t="shared" si="29"/>
        <v>-416391.10147291288</v>
      </c>
      <c r="E307" s="353">
        <f t="shared" si="30"/>
        <v>-542868.07458537212</v>
      </c>
      <c r="F307" s="353">
        <f t="shared" si="31"/>
        <v>-71304.131487845822</v>
      </c>
      <c r="G307" s="353">
        <f t="shared" si="32"/>
        <v>-22333.496416520495</v>
      </c>
    </row>
    <row r="308" spans="2:7" ht="15" customHeight="1">
      <c r="B308" s="193">
        <f t="shared" si="28"/>
        <v>107306.58746628046</v>
      </c>
      <c r="C308" s="353">
        <f t="shared" si="27"/>
        <v>-336116.83787495887</v>
      </c>
      <c r="D308" s="353">
        <f t="shared" si="29"/>
        <v>-421305.012487642</v>
      </c>
      <c r="E308" s="353">
        <f t="shared" si="30"/>
        <v>-554222.82613923401</v>
      </c>
      <c r="F308" s="353">
        <f t="shared" si="31"/>
        <v>-72121.592912297478</v>
      </c>
      <c r="G308" s="353">
        <f t="shared" si="32"/>
        <v>-22471.552651589329</v>
      </c>
    </row>
    <row r="309" spans="2:7" ht="15" customHeight="1">
      <c r="B309" s="193">
        <f t="shared" si="28"/>
        <v>106143.69824738996</v>
      </c>
      <c r="C309" s="353">
        <f t="shared" si="27"/>
        <v>-337997.17865209415</v>
      </c>
      <c r="D309" s="353">
        <f t="shared" si="29"/>
        <v>-426268.06261251844</v>
      </c>
      <c r="E309" s="353">
        <f t="shared" si="30"/>
        <v>-565814.13501713471</v>
      </c>
      <c r="F309" s="353">
        <f t="shared" si="31"/>
        <v>-72947.91016884736</v>
      </c>
      <c r="G309" s="353">
        <f t="shared" si="32"/>
        <v>-22610.184120970953</v>
      </c>
    </row>
    <row r="310" spans="2:7" ht="15" customHeight="1">
      <c r="B310" s="193">
        <f t="shared" si="28"/>
        <v>104975.96365675407</v>
      </c>
      <c r="C310" s="353">
        <f t="shared" si="27"/>
        <v>-339883.00375649607</v>
      </c>
      <c r="D310" s="353">
        <f t="shared" si="29"/>
        <v>-431280.74323864363</v>
      </c>
      <c r="E310" s="353">
        <f t="shared" si="30"/>
        <v>-577646.92949665838</v>
      </c>
      <c r="F310" s="353">
        <f t="shared" si="31"/>
        <v>-73783.179195676537</v>
      </c>
      <c r="G310" s="353">
        <f t="shared" si="32"/>
        <v>-22749.393221474998</v>
      </c>
    </row>
    <row r="311" spans="2:7" ht="15" customHeight="1">
      <c r="B311" s="193">
        <f t="shared" si="28"/>
        <v>103803.36350532388</v>
      </c>
      <c r="C311" s="353">
        <f t="shared" si="27"/>
        <v>-341774.32918411918</v>
      </c>
      <c r="D311" s="353">
        <f t="shared" si="29"/>
        <v>-436343.55067103007</v>
      </c>
      <c r="E311" s="353">
        <f t="shared" si="30"/>
        <v>-589726.24052783882</v>
      </c>
      <c r="F311" s="353">
        <f t="shared" si="31"/>
        <v>-74627.496970296372</v>
      </c>
      <c r="G311" s="353">
        <f t="shared" si="32"/>
        <v>-22889.182359897812</v>
      </c>
    </row>
    <row r="312" spans="2:7" ht="15" customHeight="1">
      <c r="B312" s="193">
        <f t="shared" si="28"/>
        <v>102625.8775199294</v>
      </c>
      <c r="C312" s="353">
        <f t="shared" si="27"/>
        <v>-343671.17097757285</v>
      </c>
      <c r="D312" s="353">
        <f t="shared" si="29"/>
        <v>-441456.98617774039</v>
      </c>
      <c r="E312" s="353">
        <f t="shared" si="30"/>
        <v>-602057.20387216879</v>
      </c>
      <c r="F312" s="353">
        <f t="shared" si="31"/>
        <v>-75480.961520807919</v>
      </c>
      <c r="G312" s="353">
        <f t="shared" si="32"/>
        <v>-23029.553953064053</v>
      </c>
    </row>
    <row r="313" spans="2:7" ht="15" customHeight="1">
      <c r="B313" s="193">
        <f t="shared" si="28"/>
        <v>101443.48534292911</v>
      </c>
      <c r="C313" s="353">
        <f t="shared" si="27"/>
        <v>-345573.54522625741</v>
      </c>
      <c r="D313" s="353">
        <f t="shared" si="29"/>
        <v>-446621.5560395178</v>
      </c>
      <c r="E313" s="353">
        <f t="shared" si="30"/>
        <v>-614645.06228617229</v>
      </c>
      <c r="F313" s="353">
        <f t="shared" si="31"/>
        <v>-76343.671937283332</v>
      </c>
      <c r="G313" s="353">
        <f t="shared" si="32"/>
        <v>-23170.510427868485</v>
      </c>
    </row>
    <row r="314" spans="2:7" ht="15" customHeight="1">
      <c r="B314" s="193">
        <f t="shared" si="28"/>
        <v>100256.16653185798</v>
      </c>
      <c r="C314" s="353">
        <f t="shared" si="27"/>
        <v>-347481.46806650067</v>
      </c>
      <c r="D314" s="353">
        <f t="shared" si="29"/>
        <v>-451837.77159991296</v>
      </c>
      <c r="E314" s="353">
        <f t="shared" si="30"/>
        <v>-627495.16775046755</v>
      </c>
      <c r="F314" s="353">
        <f t="shared" si="31"/>
        <v>-77215.728383270573</v>
      </c>
      <c r="G314" s="353">
        <f t="shared" si="32"/>
        <v>-23312.054221317936</v>
      </c>
    </row>
    <row r="315" spans="2:7" ht="15" customHeight="1">
      <c r="B315" s="193">
        <f t="shared" si="28"/>
        <v>99063.900559074056</v>
      </c>
      <c r="C315" s="353">
        <f t="shared" si="27"/>
        <v>-349394.95568169461</v>
      </c>
      <c r="D315" s="353">
        <f t="shared" si="29"/>
        <v>-457106.1493159121</v>
      </c>
      <c r="E315" s="353">
        <f t="shared" si="30"/>
        <v>-640612.98374526901</v>
      </c>
      <c r="F315" s="353">
        <f t="shared" si="31"/>
        <v>-78097.232107422664</v>
      </c>
      <c r="G315" s="353">
        <f t="shared" si="32"/>
        <v>-23454.187780573426</v>
      </c>
    </row>
    <row r="316" spans="2:7" ht="15" customHeight="1">
      <c r="B316" s="193">
        <f t="shared" si="28"/>
        <v>97866.666811403527</v>
      </c>
      <c r="C316" s="353">
        <f t="shared" si="27"/>
        <v>-351314.0243024329</v>
      </c>
      <c r="D316" s="353">
        <f t="shared" si="29"/>
        <v>-462427.2108090712</v>
      </c>
      <c r="E316" s="353">
        <f t="shared" si="30"/>
        <v>-654004.08757329546</v>
      </c>
      <c r="F316" s="353">
        <f t="shared" si="31"/>
        <v>-78988.285455253077</v>
      </c>
      <c r="G316" s="353">
        <f t="shared" si="32"/>
        <v>-23596.913562992482</v>
      </c>
    </row>
    <row r="317" spans="2:7" ht="15" customHeight="1">
      <c r="B317" s="193">
        <f t="shared" si="28"/>
        <v>96664.444589784369</v>
      </c>
      <c r="C317" s="353">
        <f t="shared" si="27"/>
        <v>-353238.69020664832</v>
      </c>
      <c r="D317" s="353">
        <f t="shared" si="29"/>
        <v>-467801.48291716189</v>
      </c>
      <c r="E317" s="353">
        <f t="shared" si="30"/>
        <v>-667674.17273107241</v>
      </c>
      <c r="F317" s="353">
        <f t="shared" si="31"/>
        <v>-79888.991881018315</v>
      </c>
      <c r="G317" s="353">
        <f t="shared" si="32"/>
        <v>-23740.234036171616</v>
      </c>
    </row>
    <row r="318" spans="2:7" ht="15" customHeight="1">
      <c r="B318" s="193">
        <f t="shared" si="28"/>
        <v>95457.213108908472</v>
      </c>
      <c r="C318" s="353">
        <f t="shared" si="27"/>
        <v>-355168.96971975104</v>
      </c>
      <c r="D318" s="353">
        <f t="shared" si="29"/>
        <v>-473229.49774633354</v>
      </c>
      <c r="E318" s="353">
        <f t="shared" si="30"/>
        <v>-681629.05132963636</v>
      </c>
      <c r="F318" s="353">
        <f t="shared" si="31"/>
        <v>-80799.455959729341</v>
      </c>
      <c r="G318" s="353">
        <f t="shared" si="32"/>
        <v>-23884.151677988997</v>
      </c>
    </row>
    <row r="319" spans="2:7" ht="15" customHeight="1">
      <c r="B319" s="193">
        <f t="shared" si="28"/>
        <v>94244.951496862253</v>
      </c>
      <c r="C319" s="353">
        <f t="shared" si="27"/>
        <v>-357104.87921476696</v>
      </c>
      <c r="D319" s="353">
        <f t="shared" si="29"/>
        <v>-478711.79272379685</v>
      </c>
      <c r="E319" s="353">
        <f t="shared" si="30"/>
        <v>-695874.65656567051</v>
      </c>
      <c r="F319" s="353">
        <f t="shared" si="31"/>
        <v>-81719.783399293083</v>
      </c>
      <c r="G319" s="353">
        <f t="shared" si="32"/>
        <v>-24028.668976647285</v>
      </c>
    </row>
    <row r="320" spans="2:7" ht="15" customHeight="1">
      <c r="B320" s="193">
        <f t="shared" si="28"/>
        <v>93027.638794765851</v>
      </c>
      <c r="C320" s="353">
        <f t="shared" si="27"/>
        <v>-359046.4351124767</v>
      </c>
      <c r="D320" s="353">
        <f t="shared" si="29"/>
        <v>-484248.91065103485</v>
      </c>
      <c r="E320" s="353">
        <f t="shared" si="30"/>
        <v>-710417.04524412192</v>
      </c>
      <c r="F320" s="353">
        <f t="shared" si="31"/>
        <v>-82650.081052785419</v>
      </c>
      <c r="G320" s="353">
        <f t="shared" si="32"/>
        <v>-24173.78843071665</v>
      </c>
    </row>
    <row r="321" spans="2:7" ht="15" customHeight="1">
      <c r="B321" s="193">
        <f t="shared" si="28"/>
        <v>91805.253956410714</v>
      </c>
      <c r="C321" s="353">
        <f t="shared" si="27"/>
        <v>-360993.65388155478</v>
      </c>
      <c r="D321" s="353">
        <f t="shared" si="29"/>
        <v>-489841.39975754521</v>
      </c>
      <c r="E321" s="353">
        <f t="shared" si="30"/>
        <v>-725262.40035337443</v>
      </c>
      <c r="F321" s="353">
        <f t="shared" si="31"/>
        <v>-83590.456930857268</v>
      </c>
      <c r="G321" s="353">
        <f t="shared" si="32"/>
        <v>-24319.512549177969</v>
      </c>
    </row>
    <row r="322" spans="2:7" ht="15" customHeight="1">
      <c r="B322" s="193">
        <f t="shared" si="28"/>
        <v>90577.775847895755</v>
      </c>
      <c r="C322" s="353">
        <f t="shared" si="27"/>
        <v>-362946.55203870934</v>
      </c>
      <c r="D322" s="353">
        <f t="shared" si="29"/>
        <v>-495489.81375512067</v>
      </c>
      <c r="E322" s="353">
        <f t="shared" si="30"/>
        <v>-740417.03369406972</v>
      </c>
      <c r="F322" s="353">
        <f t="shared" si="31"/>
        <v>-84541.020214274889</v>
      </c>
      <c r="G322" s="353">
        <f t="shared" si="32"/>
        <v>-24465.843851466212</v>
      </c>
    </row>
    <row r="323" spans="2:7" ht="15" customHeight="1">
      <c r="B323" s="193">
        <f t="shared" si="28"/>
        <v>89345.183247261986</v>
      </c>
      <c r="C323" s="353">
        <f t="shared" si="27"/>
        <v>-364905.14614882227</v>
      </c>
      <c r="D323" s="353">
        <f t="shared" si="29"/>
        <v>-501194.71189267188</v>
      </c>
      <c r="E323" s="353">
        <f t="shared" si="30"/>
        <v>-755887.38856269617</v>
      </c>
      <c r="F323" s="353">
        <f t="shared" si="31"/>
        <v>-85501.881266596203</v>
      </c>
      <c r="G323" s="353">
        <f t="shared" si="32"/>
        <v>-24612.784867513987</v>
      </c>
    </row>
    <row r="324" spans="2:7" ht="15" customHeight="1">
      <c r="B324" s="193">
        <f t="shared" si="28"/>
        <v>88107.454844125576</v>
      </c>
      <c r="C324" s="353">
        <f t="shared" si="27"/>
        <v>-366869.45282508968</v>
      </c>
      <c r="D324" s="353">
        <f t="shared" si="29"/>
        <v>-506956.65901159862</v>
      </c>
      <c r="E324" s="353">
        <f t="shared" si="30"/>
        <v>-771680.04249108571</v>
      </c>
      <c r="F324" s="353">
        <f t="shared" si="31"/>
        <v>-86473.151646984334</v>
      </c>
      <c r="G324" s="353">
        <f t="shared" si="32"/>
        <v>-24760.338137795294</v>
      </c>
    </row>
    <row r="325" spans="2:7" ht="15" customHeight="1">
      <c r="B325" s="193">
        <f t="shared" si="28"/>
        <v>86864.569239309436</v>
      </c>
      <c r="C325" s="353">
        <f t="shared" si="27"/>
        <v>-368839.48872916284</v>
      </c>
      <c r="D325" s="353">
        <f t="shared" si="29"/>
        <v>-512776.22560171463</v>
      </c>
      <c r="E325" s="353">
        <f t="shared" si="30"/>
        <v>-787801.71004298329</v>
      </c>
      <c r="F325" s="353">
        <f t="shared" si="31"/>
        <v>-87454.944123159992</v>
      </c>
      <c r="G325" s="353">
        <f t="shared" si="32"/>
        <v>-24908.506213369441</v>
      </c>
    </row>
    <row r="326" spans="2:7" ht="15" customHeight="1">
      <c r="B326" s="193">
        <f t="shared" si="28"/>
        <v>85616.504944473229</v>
      </c>
      <c r="C326" s="353">
        <f t="shared" si="27"/>
        <v>-370815.27057128958</v>
      </c>
      <c r="D326" s="353">
        <f t="shared" si="29"/>
        <v>-518653.98785773176</v>
      </c>
      <c r="E326" s="353">
        <f t="shared" si="30"/>
        <v>-804259.24566887878</v>
      </c>
      <c r="F326" s="353">
        <f t="shared" si="31"/>
        <v>-88447.372684494228</v>
      </c>
      <c r="G326" s="353">
        <f t="shared" si="32"/>
        <v>-25057.291655925146</v>
      </c>
    </row>
    <row r="327" spans="2:7" ht="15" customHeight="1">
      <c r="B327" s="193">
        <f t="shared" si="28"/>
        <v>84363.240381741867</v>
      </c>
      <c r="C327" s="353">
        <f t="shared" si="27"/>
        <v>-372796.81511045585</v>
      </c>
      <c r="D327" s="353">
        <f t="shared" si="29"/>
        <v>-524590.5277363091</v>
      </c>
      <c r="E327" s="353">
        <f t="shared" si="30"/>
        <v>-821059.64662031375</v>
      </c>
      <c r="F327" s="353">
        <f t="shared" si="31"/>
        <v>-89450.552555242917</v>
      </c>
      <c r="G327" s="353">
        <f t="shared" si="32"/>
        <v>-25206.697037824833</v>
      </c>
    </row>
    <row r="328" spans="2:7" ht="15" customHeight="1">
      <c r="B328" s="193">
        <f t="shared" si="28"/>
        <v>83104.753883332465</v>
      </c>
      <c r="C328" s="353">
        <f t="shared" si="27"/>
        <v>-374784.13915452803</v>
      </c>
      <c r="D328" s="353">
        <f t="shared" si="29"/>
        <v>-530586.43301367224</v>
      </c>
      <c r="E328" s="353">
        <f t="shared" si="30"/>
        <v>-838210.0559249036</v>
      </c>
      <c r="F328" s="353">
        <f t="shared" si="31"/>
        <v>-90464.600207924712</v>
      </c>
      <c r="G328" s="353">
        <f t="shared" si="32"/>
        <v>-25356.724942149103</v>
      </c>
    </row>
    <row r="329" spans="2:7" ht="15" customHeight="1">
      <c r="B329" s="193">
        <f t="shared" si="28"/>
        <v>81841.023691179682</v>
      </c>
      <c r="C329" s="353">
        <f t="shared" si="27"/>
        <v>-376777.25956039538</v>
      </c>
      <c r="D329" s="353">
        <f t="shared" si="29"/>
        <v>-536642.29734380892</v>
      </c>
      <c r="E329" s="353">
        <f t="shared" si="30"/>
        <v>-855717.76542333909</v>
      </c>
      <c r="F329" s="353">
        <f t="shared" si="31"/>
        <v>-91489.633376843893</v>
      </c>
      <c r="G329" s="353">
        <f t="shared" si="32"/>
        <v>-25507.37796274139</v>
      </c>
    </row>
    <row r="330" spans="2:7" ht="15" customHeight="1">
      <c r="B330" s="193">
        <f t="shared" si="28"/>
        <v>80572.027956559599</v>
      </c>
      <c r="C330" s="353">
        <f t="shared" si="27"/>
        <v>-378776.19323411322</v>
      </c>
      <c r="D330" s="353">
        <f t="shared" si="29"/>
        <v>-542758.72031724697</v>
      </c>
      <c r="E330" s="353">
        <f t="shared" si="30"/>
        <v>-873590.21886965865</v>
      </c>
      <c r="F330" s="353">
        <f t="shared" si="31"/>
        <v>-92525.771071759707</v>
      </c>
      <c r="G330" s="353">
        <f t="shared" si="32"/>
        <v>-25658.658704252812</v>
      </c>
    </row>
    <row r="331" spans="2:7" ht="15" customHeight="1">
      <c r="B331" s="193">
        <f t="shared" si="28"/>
        <v>79297.744739711925</v>
      </c>
      <c r="C331" s="353">
        <f t="shared" si="27"/>
        <v>-380780.95713104605</v>
      </c>
      <c r="D331" s="353">
        <f t="shared" si="29"/>
        <v>-548936.30752041948</v>
      </c>
      <c r="E331" s="353">
        <f t="shared" si="30"/>
        <v>-891835.01509610983</v>
      </c>
      <c r="F331" s="353">
        <f t="shared" si="31"/>
        <v>-93573.133591703765</v>
      </c>
      <c r="G331" s="353">
        <f t="shared" si="32"/>
        <v>-25810.569782187198</v>
      </c>
    </row>
    <row r="332" spans="2:7" ht="15" customHeight="1">
      <c r="B332" s="193">
        <f t="shared" si="28"/>
        <v>78018.152009460726</v>
      </c>
      <c r="C332" s="353">
        <f t="shared" si="27"/>
        <v>-382791.56825601158</v>
      </c>
      <c r="D332" s="353">
        <f t="shared" si="29"/>
        <v>-555175.67059562367</v>
      </c>
      <c r="E332" s="353">
        <f t="shared" si="30"/>
        <v>-910459.91124394548</v>
      </c>
      <c r="F332" s="353">
        <f t="shared" si="31"/>
        <v>-94631.842538947225</v>
      </c>
      <c r="G332" s="353">
        <f t="shared" si="32"/>
        <v>-25963.11382294631</v>
      </c>
    </row>
    <row r="333" spans="2:7" ht="15" customHeight="1">
      <c r="B333" s="193">
        <f t="shared" si="28"/>
        <v>76733.227642833474</v>
      </c>
      <c r="C333" s="353">
        <f t="shared" si="27"/>
        <v>-384808.04366342496</v>
      </c>
      <c r="D333" s="353">
        <f t="shared" si="29"/>
        <v>-561477.42730157985</v>
      </c>
      <c r="E333" s="353">
        <f t="shared" si="30"/>
        <v>-929472.82606152771</v>
      </c>
      <c r="F333" s="353">
        <f t="shared" si="31"/>
        <v>-95702.020833119153</v>
      </c>
      <c r="G333" s="353">
        <f t="shared" si="32"/>
        <v>-26116.293463875252</v>
      </c>
    </row>
    <row r="334" spans="2:7" ht="15" customHeight="1">
      <c r="B334" s="193">
        <f t="shared" si="28"/>
        <v>75442.94942467862</v>
      </c>
      <c r="C334" s="353">
        <f t="shared" si="27"/>
        <v>-386830.40045744326</v>
      </c>
      <c r="D334" s="353">
        <f t="shared" si="29"/>
        <v>-567842.20157459565</v>
      </c>
      <c r="E334" s="353">
        <f t="shared" si="30"/>
        <v>-948881.84327114292</v>
      </c>
      <c r="F334" s="353">
        <f t="shared" si="31"/>
        <v>-96783.79272547795</v>
      </c>
      <c r="G334" s="353">
        <f t="shared" si="32"/>
        <v>-26270.111353308064</v>
      </c>
    </row>
    <row r="335" spans="2:7" ht="15" customHeight="1">
      <c r="B335" s="193">
        <f t="shared" si="28"/>
        <v>74147.295047281441</v>
      </c>
      <c r="C335" s="353">
        <f t="shared" si="27"/>
        <v>-388858.65579211083</v>
      </c>
      <c r="D335" s="353">
        <f t="shared" si="29"/>
        <v>-574270.62359034165</v>
      </c>
      <c r="E335" s="353">
        <f t="shared" si="30"/>
        <v>-968695.21500595845</v>
      </c>
      <c r="F335" s="353">
        <f t="shared" si="31"/>
        <v>-97877.283813337301</v>
      </c>
      <c r="G335" s="353">
        <f t="shared" si="32"/>
        <v>-26424.570150613516</v>
      </c>
    </row>
    <row r="336" spans="2:7" ht="15" customHeight="1">
      <c r="B336" s="193">
        <f t="shared" si="28"/>
        <v>72846.242109978441</v>
      </c>
      <c r="C336" s="353">
        <f t="shared" si="27"/>
        <v>-390892.82687150448</v>
      </c>
      <c r="D336" s="353">
        <f t="shared" si="29"/>
        <v>-580763.32982624508</v>
      </c>
      <c r="E336" s="353">
        <f t="shared" si="30"/>
        <v>-988921.36531858263</v>
      </c>
      <c r="F336" s="353">
        <f t="shared" si="31"/>
        <v>-98982.621054648451</v>
      </c>
      <c r="G336" s="353">
        <f t="shared" si="32"/>
        <v>-26579.672526241073</v>
      </c>
    </row>
    <row r="337" spans="2:7" ht="15" customHeight="1">
      <c r="B337" s="193">
        <f t="shared" si="28"/>
        <v>71539.768118770022</v>
      </c>
      <c r="C337" s="353">
        <f t="shared" ref="C337:C400" si="33">((C336*$D$3)/12)+C336+$B$14</f>
        <v>-392932.93094987969</v>
      </c>
      <c r="D337" s="353">
        <f t="shared" si="29"/>
        <v>-587320.96312450757</v>
      </c>
      <c r="E337" s="353">
        <f t="shared" si="30"/>
        <v>-1009568.8937627198</v>
      </c>
      <c r="F337" s="353">
        <f t="shared" si="31"/>
        <v>-100099.93278274048</v>
      </c>
      <c r="G337" s="353">
        <f t="shared" si="32"/>
        <v>-26735.421161767077</v>
      </c>
    </row>
    <row r="338" spans="2:7" ht="15" customHeight="1">
      <c r="B338" s="193">
        <f t="shared" si="28"/>
        <v>70227.850485931558</v>
      </c>
      <c r="C338" s="353">
        <f t="shared" si="33"/>
        <v>-394978.98533181683</v>
      </c>
      <c r="D338" s="353">
        <f t="shared" si="29"/>
        <v>-593944.17275575269</v>
      </c>
      <c r="E338" s="353">
        <f t="shared" si="30"/>
        <v>-1030646.5790494431</v>
      </c>
      <c r="F338" s="353">
        <f t="shared" si="31"/>
        <v>-101229.34872122017</v>
      </c>
      <c r="G338" s="353">
        <f t="shared" si="32"/>
        <v>-26891.818749941107</v>
      </c>
    </row>
    <row r="339" spans="2:7" ht="15" customHeight="1">
      <c r="B339" s="193">
        <f t="shared" si="28"/>
        <v>68910.466529622936</v>
      </c>
      <c r="C339" s="353">
        <f t="shared" si="33"/>
        <v>-397031.00737236795</v>
      </c>
      <c r="D339" s="353">
        <f t="shared" si="29"/>
        <v>-600633.61448331026</v>
      </c>
      <c r="E339" s="353">
        <f t="shared" si="30"/>
        <v>-1052163.3827796399</v>
      </c>
      <c r="F339" s="353">
        <f t="shared" si="31"/>
        <v>-102370.99999903339</v>
      </c>
      <c r="G339" s="353">
        <f t="shared" si="32"/>
        <v>-27048.867994732529</v>
      </c>
    </row>
    <row r="340" spans="2:7" ht="15" customHeight="1">
      <c r="B340" s="193">
        <f t="shared" si="28"/>
        <v>67587.593473496367</v>
      </c>
      <c r="C340" s="353">
        <f t="shared" si="33"/>
        <v>-399089.01447720401</v>
      </c>
      <c r="D340" s="353">
        <f t="shared" si="29"/>
        <v>-607389.95062814339</v>
      </c>
      <c r="E340" s="353">
        <f t="shared" si="30"/>
        <v>-1074128.4532542157</v>
      </c>
      <c r="F340" s="353">
        <f t="shared" si="31"/>
        <v>-103525.01916568959</v>
      </c>
      <c r="G340" s="353">
        <f t="shared" si="32"/>
        <v>-27206.571611377247</v>
      </c>
    </row>
    <row r="341" spans="2:7" ht="15" customHeight="1">
      <c r="B341" s="193">
        <f t="shared" si="28"/>
        <v>66259.208446302597</v>
      </c>
      <c r="C341" s="353">
        <f t="shared" si="33"/>
        <v>-401153.02410276252</v>
      </c>
      <c r="D341" s="353">
        <f t="shared" si="29"/>
        <v>-614213.85013442487</v>
      </c>
      <c r="E341" s="353">
        <f t="shared" si="30"/>
        <v>-1096551.1293636784</v>
      </c>
      <c r="F341" s="353">
        <f t="shared" si="31"/>
        <v>-104691.54020665123</v>
      </c>
      <c r="G341" s="353">
        <f t="shared" si="32"/>
        <v>-27364.932326424652</v>
      </c>
    </row>
    <row r="342" spans="2:7" ht="15" customHeight="1">
      <c r="B342" s="193">
        <f t="shared" si="28"/>
        <v>64925.288481495518</v>
      </c>
      <c r="C342" s="353">
        <f t="shared" si="33"/>
        <v>-403223.05375639559</v>
      </c>
      <c r="D342" s="353">
        <f t="shared" si="29"/>
        <v>-621105.98863576911</v>
      </c>
      <c r="E342" s="353">
        <f t="shared" si="30"/>
        <v>-1119440.944558755</v>
      </c>
      <c r="F342" s="353">
        <f t="shared" si="31"/>
        <v>-105870.69855888996</v>
      </c>
      <c r="G342" s="353">
        <f t="shared" si="32"/>
        <v>-27523.952877784755</v>
      </c>
    </row>
    <row r="343" spans="2:7" ht="15" customHeight="1">
      <c r="B343" s="193">
        <f t="shared" si="28"/>
        <v>63585.810516835081</v>
      </c>
      <c r="C343" s="353">
        <f t="shared" si="33"/>
        <v>-405299.12099651841</v>
      </c>
      <c r="D343" s="353">
        <f t="shared" si="29"/>
        <v>-628067.04852212686</v>
      </c>
      <c r="E343" s="353">
        <f t="shared" si="30"/>
        <v>-1142807.630903729</v>
      </c>
      <c r="F343" s="353">
        <f t="shared" si="31"/>
        <v>-107062.63112661126</v>
      </c>
      <c r="G343" s="353">
        <f t="shared" si="32"/>
        <v>-27683.636014775526</v>
      </c>
    </row>
    <row r="344" spans="2:7" ht="15" customHeight="1">
      <c r="B344" s="193">
        <f t="shared" si="28"/>
        <v>62240.751393988561</v>
      </c>
      <c r="C344" s="353">
        <f t="shared" si="33"/>
        <v>-407381.24343275826</v>
      </c>
      <c r="D344" s="353">
        <f t="shared" si="29"/>
        <v>-635097.71900734818</v>
      </c>
      <c r="E344" s="353">
        <f t="shared" si="30"/>
        <v>-1166661.1232142234</v>
      </c>
      <c r="F344" s="353">
        <f t="shared" si="31"/>
        <v>-108267.47629714955</v>
      </c>
      <c r="G344" s="353">
        <f t="shared" si="32"/>
        <v>-27843.984498170423</v>
      </c>
    </row>
    <row r="345" spans="2:7" ht="15" customHeight="1">
      <c r="B345" s="193">
        <f t="shared" si="28"/>
        <v>60890.08785813018</v>
      </c>
      <c r="C345" s="353">
        <f t="shared" si="33"/>
        <v>-409469.43872610381</v>
      </c>
      <c r="D345" s="353">
        <f t="shared" si="29"/>
        <v>-642198.69619742164</v>
      </c>
      <c r="E345" s="353">
        <f t="shared" si="30"/>
        <v>-1191011.5632811864</v>
      </c>
      <c r="F345" s="353">
        <f t="shared" si="31"/>
        <v>-109485.37395703534</v>
      </c>
      <c r="G345" s="353">
        <f t="shared" si="32"/>
        <v>-28005.001100246132</v>
      </c>
    </row>
    <row r="346" spans="2:7" ht="15" customHeight="1">
      <c r="B346" s="193">
        <f t="shared" si="28"/>
        <v>59533.796557539055</v>
      </c>
      <c r="C346" s="353">
        <f t="shared" si="33"/>
        <v>-411563.72458905494</v>
      </c>
      <c r="D346" s="353">
        <f t="shared" si="29"/>
        <v>-649370.68315939582</v>
      </c>
      <c r="E346" s="353">
        <f t="shared" si="30"/>
        <v>-1215869.3041828778</v>
      </c>
      <c r="F346" s="353">
        <f t="shared" si="31"/>
        <v>-110716.46550823655</v>
      </c>
      <c r="G346" s="353">
        <f t="shared" si="32"/>
        <v>-28166.688604830491</v>
      </c>
    </row>
    <row r="347" spans="2:7" ht="15" customHeight="1">
      <c r="B347" s="193">
        <f t="shared" si="28"/>
        <v>58171.854043195468</v>
      </c>
      <c r="C347" s="353">
        <f t="shared" si="33"/>
        <v>-413664.118785773</v>
      </c>
      <c r="D347" s="353">
        <f t="shared" si="29"/>
        <v>-656614.38999098982</v>
      </c>
      <c r="E347" s="353">
        <f t="shared" si="30"/>
        <v>-1241244.9146866878</v>
      </c>
      <c r="F347" s="353">
        <f t="shared" si="31"/>
        <v>-111960.89388457578</v>
      </c>
      <c r="G347" s="353">
        <f t="shared" si="32"/>
        <v>-28329.049807350617</v>
      </c>
    </row>
    <row r="348" spans="2:7" ht="15" customHeight="1">
      <c r="B348" s="193">
        <f t="shared" si="28"/>
        <v>56804.236768375449</v>
      </c>
      <c r="C348" s="353">
        <f t="shared" si="33"/>
        <v>-415770.63913223147</v>
      </c>
      <c r="D348" s="353">
        <f t="shared" si="29"/>
        <v>-663930.53389089974</v>
      </c>
      <c r="E348" s="353">
        <f t="shared" si="30"/>
        <v>-1267149.1837426603</v>
      </c>
      <c r="F348" s="353">
        <f t="shared" si="31"/>
        <v>-113218.80356832535</v>
      </c>
      <c r="G348" s="353">
        <f t="shared" si="32"/>
        <v>-28492.087514881245</v>
      </c>
    </row>
    <row r="349" spans="2:7" ht="15" customHeight="1">
      <c r="B349" s="193">
        <f t="shared" ref="B349:B412" si="34">((B348*$D$2)/12)+B348+$B$12</f>
        <v>55430.921088243682</v>
      </c>
      <c r="C349" s="353">
        <f t="shared" si="33"/>
        <v>-417883.30349636712</v>
      </c>
      <c r="D349" s="353">
        <f t="shared" si="29"/>
        <v>-671319.83922980877</v>
      </c>
      <c r="E349" s="353">
        <f t="shared" si="30"/>
        <v>-1293593.1250706324</v>
      </c>
      <c r="F349" s="353">
        <f t="shared" si="31"/>
        <v>-114490.34060698221</v>
      </c>
      <c r="G349" s="353">
        <f t="shared" si="32"/>
        <v>-28655.804546193249</v>
      </c>
    </row>
    <row r="350" spans="2:7" ht="15" customHeight="1">
      <c r="B350" s="193">
        <f t="shared" si="34"/>
        <v>54051.883259444694</v>
      </c>
      <c r="C350" s="353">
        <f t="shared" si="33"/>
        <v>-420002.12979823153</v>
      </c>
      <c r="D350" s="353">
        <f t="shared" si="29"/>
        <v>-678783.03762210684</v>
      </c>
      <c r="E350" s="353">
        <f t="shared" si="30"/>
        <v>-1320587.9818429372</v>
      </c>
      <c r="F350" s="353">
        <f t="shared" si="31"/>
        <v>-115775.65263022452</v>
      </c>
      <c r="G350" s="353">
        <f t="shared" si="32"/>
        <v>-28820.203731802387</v>
      </c>
    </row>
    <row r="351" spans="2:7" ht="15" customHeight="1">
      <c r="B351" s="193">
        <f t="shared" si="34"/>
        <v>52667.099439692378</v>
      </c>
      <c r="C351" s="353">
        <f t="shared" si="33"/>
        <v>-422127.13601014303</v>
      </c>
      <c r="D351" s="353">
        <f t="shared" si="29"/>
        <v>-686320.86799832794</v>
      </c>
      <c r="E351" s="353">
        <f t="shared" si="30"/>
        <v>-1348145.2314646652</v>
      </c>
      <c r="F351" s="353">
        <f t="shared" si="31"/>
        <v>-117074.88886705195</v>
      </c>
      <c r="G351" s="353">
        <f t="shared" si="32"/>
        <v>-28985.28791401823</v>
      </c>
    </row>
    <row r="352" spans="2:7" ht="15" customHeight="1">
      <c r="B352" s="193">
        <f t="shared" si="34"/>
        <v>51276.545687357764</v>
      </c>
      <c r="C352" s="353">
        <f t="shared" si="33"/>
        <v>-424258.34015683929</v>
      </c>
      <c r="D352" s="353">
        <f t="shared" si="29"/>
        <v>-693934.07667831122</v>
      </c>
      <c r="E352" s="353">
        <f t="shared" si="30"/>
        <v>-1376276.5904535123</v>
      </c>
      <c r="F352" s="353">
        <f t="shared" si="31"/>
        <v>-118388.20016311169</v>
      </c>
      <c r="G352" s="353">
        <f t="shared" si="32"/>
        <v>-29151.059946993308</v>
      </c>
    </row>
    <row r="353" spans="2:7" ht="15" customHeight="1">
      <c r="B353" s="193">
        <f t="shared" si="34"/>
        <v>49880.197961055092</v>
      </c>
      <c r="C353" s="353">
        <f t="shared" si="33"/>
        <v>-426395.76031563006</v>
      </c>
      <c r="D353" s="353">
        <f t="shared" si="29"/>
        <v>-701623.41744509432</v>
      </c>
      <c r="E353" s="353">
        <f t="shared" si="30"/>
        <v>-1404994.0194212939</v>
      </c>
      <c r="F353" s="353">
        <f t="shared" si="31"/>
        <v>-119715.73899821207</v>
      </c>
      <c r="G353" s="353">
        <f t="shared" si="32"/>
        <v>-29317.522696772445</v>
      </c>
    </row>
    <row r="354" spans="2:7" ht="15" customHeight="1">
      <c r="B354" s="193">
        <f t="shared" si="34"/>
        <v>48478.032119226154</v>
      </c>
      <c r="C354" s="353">
        <f t="shared" si="33"/>
        <v>-428539.41461655067</v>
      </c>
      <c r="D354" s="353">
        <f t="shared" si="29"/>
        <v>-709389.6516195453</v>
      </c>
      <c r="E354" s="353">
        <f t="shared" si="30"/>
        <v>-1434309.7281592374</v>
      </c>
      <c r="F354" s="353">
        <f t="shared" si="31"/>
        <v>-121057.65950402603</v>
      </c>
      <c r="G354" s="353">
        <f t="shared" si="32"/>
        <v>-29484.67904134233</v>
      </c>
    </row>
    <row r="355" spans="2:7" ht="15" customHeight="1">
      <c r="B355" s="193">
        <f t="shared" si="34"/>
        <v>47070.023919722931</v>
      </c>
      <c r="C355" s="353">
        <f t="shared" si="33"/>
        <v>-430689.32124251558</v>
      </c>
      <c r="D355" s="353">
        <f t="shared" si="29"/>
        <v>-717233.5481357408</v>
      </c>
      <c r="E355" s="353">
        <f t="shared" si="30"/>
        <v>-1464236.1808292216</v>
      </c>
      <c r="F355" s="353">
        <f t="shared" si="31"/>
        <v>-122414.11748198631</v>
      </c>
      <c r="G355" s="353">
        <f t="shared" si="32"/>
        <v>-29652.531870681258</v>
      </c>
    </row>
    <row r="356" spans="2:7" ht="15" customHeight="1">
      <c r="B356" s="193">
        <f t="shared" si="34"/>
        <v>45656.149019388446</v>
      </c>
      <c r="C356" s="353">
        <f t="shared" si="33"/>
        <v>-432845.49842947291</v>
      </c>
      <c r="D356" s="353">
        <f t="shared" ref="D356:D419" si="35">((D355*$D$4)/12)+D355+$B$16</f>
        <v>-725155.88361709821</v>
      </c>
      <c r="E356" s="353">
        <f t="shared" ref="E356:E419" si="36">((E355*$D$5)/12)+E355+$B$18</f>
        <v>-1494786.1012631638</v>
      </c>
      <c r="F356" s="353">
        <f t="shared" ref="F356:F419" si="37">((F355*$D$6)/12)+F355+$B$20</f>
        <v>-123785.27042137449</v>
      </c>
      <c r="G356" s="353">
        <f t="shared" ref="G356:G419" si="38">((G355*$D$7)/12)+G355+$B$22</f>
        <v>-29821.084086809096</v>
      </c>
    </row>
    <row r="357" spans="2:7" ht="15" customHeight="1">
      <c r="B357" s="193">
        <f t="shared" si="34"/>
        <v>44236.382973635897</v>
      </c>
      <c r="C357" s="353">
        <f t="shared" si="33"/>
        <v>-435007.96446655889</v>
      </c>
      <c r="D357" s="353">
        <f t="shared" si="35"/>
        <v>-733157.44245326915</v>
      </c>
      <c r="E357" s="353">
        <f t="shared" si="36"/>
        <v>-1525972.4783728132</v>
      </c>
      <c r="F357" s="353">
        <f t="shared" si="37"/>
        <v>-125171.27751760604</v>
      </c>
      <c r="G357" s="353">
        <f t="shared" si="38"/>
        <v>-29990.338603837467</v>
      </c>
    </row>
    <row r="358" spans="2:7" ht="15" customHeight="1">
      <c r="B358" s="193">
        <f t="shared" si="34"/>
        <v>42810.701236026049</v>
      </c>
      <c r="C358" s="353">
        <f t="shared" si="33"/>
        <v>-437176.737696253</v>
      </c>
      <c r="D358" s="353">
        <f t="shared" si="35"/>
        <v>-741239.01687780186</v>
      </c>
      <c r="E358" s="353">
        <f t="shared" si="36"/>
        <v>-1557808.5716722468</v>
      </c>
      <c r="F358" s="353">
        <f t="shared" si="37"/>
        <v>-126572.29969071344</v>
      </c>
      <c r="G358" s="353">
        <f t="shared" si="38"/>
        <v>-30160.298348020122</v>
      </c>
    </row>
    <row r="359" spans="2:7" ht="15" customHeight="1">
      <c r="B359" s="193">
        <f t="shared" si="34"/>
        <v>41379.079157842825</v>
      </c>
      <c r="C359" s="353">
        <f t="shared" si="33"/>
        <v>-439351.83651453373</v>
      </c>
      <c r="D359" s="353">
        <f t="shared" si="35"/>
        <v>-749401.40704657987</v>
      </c>
      <c r="E359" s="353">
        <f t="shared" si="36"/>
        <v>-1590307.9169154186</v>
      </c>
      <c r="F359" s="353">
        <f t="shared" si="37"/>
        <v>-127988.49960402949</v>
      </c>
      <c r="G359" s="353">
        <f t="shared" si="38"/>
        <v>-30330.966257803539</v>
      </c>
    </row>
    <row r="360" spans="2:7" ht="15" customHeight="1">
      <c r="B360" s="193">
        <f t="shared" si="34"/>
        <v>39941.49198766717</v>
      </c>
      <c r="C360" s="353">
        <f t="shared" si="33"/>
        <v>-441533.27937103447</v>
      </c>
      <c r="D360" s="353">
        <f t="shared" si="35"/>
        <v>-757645.42111704568</v>
      </c>
      <c r="E360" s="353">
        <f t="shared" si="36"/>
        <v>-1623484.3318511564</v>
      </c>
      <c r="F360" s="353">
        <f t="shared" si="37"/>
        <v>-129420.04168307314</v>
      </c>
      <c r="G360" s="353">
        <f t="shared" si="38"/>
        <v>-30502.345283877719</v>
      </c>
    </row>
    <row r="361" spans="2:7" ht="15" customHeight="1">
      <c r="B361" s="193">
        <f t="shared" si="34"/>
        <v>38497.91487094912</v>
      </c>
      <c r="C361" s="353">
        <f t="shared" si="33"/>
        <v>-443721.08476920001</v>
      </c>
      <c r="D361" s="353">
        <f t="shared" si="35"/>
        <v>-765971.87532821612</v>
      </c>
      <c r="E361" s="353">
        <f t="shared" si="36"/>
        <v>-1657351.9220980555</v>
      </c>
      <c r="F361" s="353">
        <f t="shared" si="37"/>
        <v>-130867.09213463977</v>
      </c>
      <c r="G361" s="353">
        <f t="shared" si="38"/>
        <v>-30674.438389227209</v>
      </c>
    </row>
    <row r="362" spans="2:7" ht="15" customHeight="1">
      <c r="B362" s="193">
        <f t="shared" si="34"/>
        <v>37048.322849578071</v>
      </c>
      <c r="C362" s="353">
        <f t="shared" si="33"/>
        <v>-445915.27126644354</v>
      </c>
      <c r="D362" s="353">
        <f t="shared" si="35"/>
        <v>-774381.59408149833</v>
      </c>
      <c r="E362" s="353">
        <f t="shared" si="36"/>
        <v>-1691925.087141765</v>
      </c>
      <c r="F362" s="353">
        <f t="shared" si="37"/>
        <v>-132329.81896609836</v>
      </c>
      <c r="G362" s="353">
        <f t="shared" si="38"/>
        <v>-30847.248549182321</v>
      </c>
    </row>
    <row r="363" spans="2:7" ht="15" customHeight="1">
      <c r="B363" s="193">
        <f t="shared" si="34"/>
        <v>35592.690861451316</v>
      </c>
      <c r="C363" s="353">
        <f t="shared" si="33"/>
        <v>-448115.85747430398</v>
      </c>
      <c r="D363" s="353">
        <f t="shared" si="35"/>
        <v>-782875.41002231336</v>
      </c>
      <c r="E363" s="353">
        <f t="shared" si="36"/>
        <v>-1727218.5264572185</v>
      </c>
      <c r="F363" s="353">
        <f t="shared" si="37"/>
        <v>-133808.39200489776</v>
      </c>
      <c r="G363" s="353">
        <f t="shared" si="38"/>
        <v>-31020.778751470581</v>
      </c>
    </row>
    <row r="364" spans="2:7" ht="15" customHeight="1">
      <c r="B364" s="193">
        <f t="shared" si="34"/>
        <v>34130.9937400407</v>
      </c>
      <c r="C364" s="353">
        <f t="shared" si="33"/>
        <v>-450322.86205860402</v>
      </c>
      <c r="D364" s="353">
        <f t="shared" si="35"/>
        <v>-791454.16412253655</v>
      </c>
      <c r="E364" s="353">
        <f t="shared" si="36"/>
        <v>-1763247.2457584105</v>
      </c>
      <c r="F364" s="353">
        <f t="shared" si="37"/>
        <v>-135302.98291828416</v>
      </c>
      <c r="G364" s="353">
        <f t="shared" si="38"/>
        <v>-31195.031996268375</v>
      </c>
    </row>
    <row r="365" spans="2:7" ht="15" customHeight="1">
      <c r="B365" s="193">
        <f t="shared" si="34"/>
        <v>32663.206213957536</v>
      </c>
      <c r="C365" s="353">
        <f t="shared" si="33"/>
        <v>-452536.30373960827</v>
      </c>
      <c r="D365" s="353">
        <f t="shared" si="35"/>
        <v>-800118.70576376189</v>
      </c>
      <c r="E365" s="353">
        <f t="shared" si="36"/>
        <v>-1800026.5633783774</v>
      </c>
      <c r="F365" s="353">
        <f t="shared" si="37"/>
        <v>-136813.76523323223</v>
      </c>
      <c r="G365" s="353">
        <f t="shared" si="38"/>
        <v>-31370.011296252826</v>
      </c>
    </row>
    <row r="366" spans="2:7" ht="15" customHeight="1">
      <c r="B366" s="193">
        <f t="shared" si="34"/>
        <v>31189.302906515695</v>
      </c>
      <c r="C366" s="353">
        <f t="shared" si="33"/>
        <v>-454756.20129218214</v>
      </c>
      <c r="D366" s="353">
        <f t="shared" si="35"/>
        <v>-808869.8928213995</v>
      </c>
      <c r="E366" s="353">
        <f t="shared" si="36"/>
        <v>-1837572.1167820937</v>
      </c>
      <c r="F366" s="353">
        <f t="shared" si="37"/>
        <v>-138340.91435659226</v>
      </c>
      <c r="G366" s="353">
        <f t="shared" si="38"/>
        <v>-31545.71967665388</v>
      </c>
    </row>
    <row r="367" spans="2:7" ht="15" customHeight="1">
      <c r="B367" s="193">
        <f t="shared" si="34"/>
        <v>29709.258335292845</v>
      </c>
      <c r="C367" s="353">
        <f t="shared" si="33"/>
        <v>-456982.57354595099</v>
      </c>
      <c r="D367" s="353">
        <f t="shared" si="35"/>
        <v>-817708.59174961352</v>
      </c>
      <c r="E367" s="353">
        <f t="shared" si="36"/>
        <v>-1875899.869215054</v>
      </c>
      <c r="F367" s="353">
        <f t="shared" si="37"/>
        <v>-139884.60759545534</v>
      </c>
      <c r="G367" s="353">
        <f t="shared" si="38"/>
        <v>-31722.160175306606</v>
      </c>
    </row>
    <row r="368" spans="2:7" ht="15" customHeight="1">
      <c r="B368" s="193">
        <f t="shared" si="34"/>
        <v>28223.0469116899</v>
      </c>
      <c r="C368" s="353">
        <f t="shared" si="33"/>
        <v>-459215.43938545999</v>
      </c>
      <c r="D368" s="353">
        <f t="shared" si="35"/>
        <v>-826635.67766710964</v>
      </c>
      <c r="E368" s="353">
        <f t="shared" si="36"/>
        <v>-1915026.1164903676</v>
      </c>
      <c r="F368" s="353">
        <f t="shared" si="37"/>
        <v>-141445.02417773943</v>
      </c>
      <c r="G368" s="353">
        <f t="shared" si="38"/>
        <v>-31899.335842703716</v>
      </c>
    </row>
    <row r="369" spans="2:7" ht="15" customHeight="1">
      <c r="B369" s="193">
        <f t="shared" si="34"/>
        <v>26730.642940488608</v>
      </c>
      <c r="C369" s="353">
        <f t="shared" si="33"/>
        <v>-461454.81775033427</v>
      </c>
      <c r="D369" s="353">
        <f t="shared" si="35"/>
        <v>-835652.03444378078</v>
      </c>
      <c r="E369" s="353">
        <f t="shared" si="36"/>
        <v>-1954967.4939172503</v>
      </c>
      <c r="F369" s="353">
        <f t="shared" si="37"/>
        <v>-143022.34527299827</v>
      </c>
      <c r="G369" s="353">
        <f t="shared" si="38"/>
        <v>-32077.249742048316</v>
      </c>
    </row>
    <row r="370" spans="2:7" ht="15" customHeight="1">
      <c r="B370" s="193">
        <f t="shared" si="34"/>
        <v>25232.020619407311</v>
      </c>
      <c r="C370" s="353">
        <f t="shared" si="33"/>
        <v>-463700.72763543943</v>
      </c>
      <c r="D370" s="353">
        <f t="shared" si="35"/>
        <v>-844758.55478821858</v>
      </c>
      <c r="E370" s="353">
        <f t="shared" si="36"/>
        <v>-1995740.9833738597</v>
      </c>
      <c r="F370" s="353">
        <f t="shared" si="37"/>
        <v>-144616.75401345573</v>
      </c>
      <c r="G370" s="353">
        <f t="shared" si="38"/>
        <v>-32255.904949306852</v>
      </c>
    </row>
    <row r="371" spans="2:7" ht="15" customHeight="1">
      <c r="B371" s="193">
        <f t="shared" si="34"/>
        <v>23727.15403865484</v>
      </c>
      <c r="C371" s="353">
        <f t="shared" si="33"/>
        <v>-465953.1880910428</v>
      </c>
      <c r="D371" s="353">
        <f t="shared" si="35"/>
        <v>-853956.14033610071</v>
      </c>
      <c r="E371" s="353">
        <f t="shared" si="36"/>
        <v>-2037363.9205274817</v>
      </c>
      <c r="F371" s="353">
        <f t="shared" si="37"/>
        <v>-146228.43551526818</v>
      </c>
      <c r="G371" s="353">
        <f t="shared" si="38"/>
        <v>-32435.304553262296</v>
      </c>
    </row>
    <row r="372" spans="2:7" ht="15" customHeight="1">
      <c r="B372" s="193">
        <f t="shared" si="34"/>
        <v>22216.01718048257</v>
      </c>
      <c r="C372" s="353">
        <f t="shared" si="33"/>
        <v>-468212.21822297503</v>
      </c>
      <c r="D372" s="353">
        <f t="shared" si="35"/>
        <v>-863245.70173946174</v>
      </c>
      <c r="E372" s="353">
        <f t="shared" si="36"/>
        <v>-2079854.0022051376</v>
      </c>
      <c r="F372" s="353">
        <f t="shared" si="37"/>
        <v>-147857.57690001692</v>
      </c>
      <c r="G372" s="353">
        <f t="shared" si="38"/>
        <v>-32615.451655567555</v>
      </c>
    </row>
    <row r="373" spans="2:7" ht="15" customHeight="1">
      <c r="B373" s="193">
        <f t="shared" si="34"/>
        <v>20698.583918734581</v>
      </c>
      <c r="C373" s="353">
        <f t="shared" si="33"/>
        <v>-470477.83719279204</v>
      </c>
      <c r="D373" s="353">
        <f t="shared" si="35"/>
        <v>-872628.15875685634</v>
      </c>
      <c r="E373" s="353">
        <f t="shared" si="36"/>
        <v>-2123229.2939177449</v>
      </c>
      <c r="F373" s="353">
        <f t="shared" si="37"/>
        <v>-149504.36731643378</v>
      </c>
      <c r="G373" s="353">
        <f t="shared" si="38"/>
        <v>-32796.349370799086</v>
      </c>
    </row>
    <row r="374" spans="2:7" ht="15" customHeight="1">
      <c r="B374" s="193">
        <f t="shared" si="34"/>
        <v>19174.828018395976</v>
      </c>
      <c r="C374" s="353">
        <f t="shared" si="33"/>
        <v>-472750.0642179377</v>
      </c>
      <c r="D374" s="353">
        <f t="shared" si="35"/>
        <v>-882104.44034442492</v>
      </c>
      <c r="E374" s="353">
        <f t="shared" si="36"/>
        <v>-2167508.2375410311</v>
      </c>
      <c r="F374" s="353">
        <f t="shared" si="37"/>
        <v>-151168.99796236181</v>
      </c>
      <c r="G374" s="353">
        <f t="shared" si="38"/>
        <v>-32978.000826510746</v>
      </c>
    </row>
    <row r="375" spans="2:7" ht="15" customHeight="1">
      <c r="B375" s="193">
        <f t="shared" si="34"/>
        <v>17644.723135139291</v>
      </c>
      <c r="C375" s="353">
        <f t="shared" si="33"/>
        <v>-475028.91857190669</v>
      </c>
      <c r="D375" s="353">
        <f t="shared" si="35"/>
        <v>-891675.4847478692</v>
      </c>
      <c r="E375" s="353">
        <f t="shared" si="36"/>
        <v>-2212709.6591564692</v>
      </c>
      <c r="F375" s="353">
        <f t="shared" si="37"/>
        <v>-152851.66210695406</v>
      </c>
      <c r="G375" s="353">
        <f t="shared" si="38"/>
        <v>-33160.409163287877</v>
      </c>
    </row>
    <row r="376" spans="2:7" ht="15" customHeight="1">
      <c r="B376" s="193">
        <f t="shared" si="34"/>
        <v>16108.242814869038</v>
      </c>
      <c r="C376" s="353">
        <f t="shared" si="33"/>
        <v>-477314.41958440811</v>
      </c>
      <c r="D376" s="353">
        <f t="shared" si="35"/>
        <v>-901342.2395953479</v>
      </c>
      <c r="E376" s="353">
        <f t="shared" si="36"/>
        <v>-2258852.7770555625</v>
      </c>
      <c r="F376" s="353">
        <f t="shared" si="37"/>
        <v>-154552.55511311273</v>
      </c>
      <c r="G376" s="353">
        <f t="shared" si="38"/>
        <v>-33343.577534801574</v>
      </c>
    </row>
    <row r="377" spans="2:7" ht="15" customHeight="1">
      <c r="B377" s="193">
        <f t="shared" si="34"/>
        <v>14565.360493264325</v>
      </c>
      <c r="C377" s="353">
        <f t="shared" si="33"/>
        <v>-479606.58664152928</v>
      </c>
      <c r="D377" s="353">
        <f t="shared" si="35"/>
        <v>-911105.66199130134</v>
      </c>
      <c r="E377" s="353">
        <f t="shared" si="36"/>
        <v>-2305957.2099108868</v>
      </c>
      <c r="F377" s="353">
        <f t="shared" si="37"/>
        <v>-156271.87446017144</v>
      </c>
      <c r="G377" s="353">
        <f t="shared" si="38"/>
        <v>-33527.509107863247</v>
      </c>
    </row>
    <row r="378" spans="2:7" ht="15" customHeight="1">
      <c r="B378" s="193">
        <f t="shared" si="34"/>
        <v>13016.049495319592</v>
      </c>
      <c r="C378" s="353">
        <f t="shared" si="33"/>
        <v>-481905.43918590044</v>
      </c>
      <c r="D378" s="353">
        <f t="shared" si="35"/>
        <v>-920966.71861121431</v>
      </c>
      <c r="E378" s="353">
        <f t="shared" si="36"/>
        <v>-2354042.9851173637</v>
      </c>
      <c r="F378" s="353">
        <f t="shared" si="37"/>
        <v>-158009.81976682329</v>
      </c>
      <c r="G378" s="353">
        <f t="shared" si="38"/>
        <v>-33712.207062479341</v>
      </c>
    </row>
    <row r="379" spans="2:7" ht="15" customHeight="1">
      <c r="B379" s="193">
        <f t="shared" si="34"/>
        <v>11460.283034883423</v>
      </c>
      <c r="C379" s="353">
        <f t="shared" si="33"/>
        <v>-484210.99671685934</v>
      </c>
      <c r="D379" s="353">
        <f t="shared" si="35"/>
        <v>-930926.38579732645</v>
      </c>
      <c r="E379" s="353">
        <f t="shared" si="36"/>
        <v>-2403130.5473073088</v>
      </c>
      <c r="F379" s="353">
        <f t="shared" si="37"/>
        <v>-159766.59281429721</v>
      </c>
      <c r="G379" s="353">
        <f t="shared" si="38"/>
        <v>-33897.67459190634</v>
      </c>
    </row>
    <row r="380" spans="2:7" ht="15" customHeight="1">
      <c r="B380" s="193">
        <f t="shared" si="34"/>
        <v>9898.034214195437</v>
      </c>
      <c r="C380" s="353">
        <f t="shared" si="33"/>
        <v>-486523.27879061684</v>
      </c>
      <c r="D380" s="353">
        <f t="shared" si="35"/>
        <v>-940985.64965529973</v>
      </c>
      <c r="E380" s="353">
        <f t="shared" si="36"/>
        <v>-2453240.7670428776</v>
      </c>
      <c r="F380" s="353">
        <f t="shared" si="37"/>
        <v>-161542.39756978542</v>
      </c>
      <c r="G380" s="353">
        <f t="shared" si="38"/>
        <v>-34083.914902705947</v>
      </c>
    </row>
    <row r="381" spans="2:7" ht="15" customHeight="1">
      <c r="B381" s="193">
        <f t="shared" si="34"/>
        <v>8329.276023421251</v>
      </c>
      <c r="C381" s="353">
        <f t="shared" si="33"/>
        <v>-488842.30502042279</v>
      </c>
      <c r="D381" s="353">
        <f t="shared" si="35"/>
        <v>-951145.50615185278</v>
      </c>
      <c r="E381" s="353">
        <f t="shared" si="36"/>
        <v>-2504394.9496896043</v>
      </c>
      <c r="F381" s="353">
        <f t="shared" si="37"/>
        <v>-163337.44021012477</v>
      </c>
      <c r="G381" s="353">
        <f t="shared" si="38"/>
        <v>-34270.931214800556</v>
      </c>
    </row>
    <row r="382" spans="2:7" ht="15" customHeight="1">
      <c r="B382" s="193">
        <f t="shared" si="34"/>
        <v>6753.9813401855063</v>
      </c>
      <c r="C382" s="353">
        <f t="shared" si="33"/>
        <v>-491168.09507673234</v>
      </c>
      <c r="D382" s="353">
        <f t="shared" si="35"/>
        <v>-961406.96121337125</v>
      </c>
      <c r="E382" s="353">
        <f t="shared" si="36"/>
        <v>-2556614.8444748046</v>
      </c>
      <c r="F382" s="353">
        <f t="shared" si="37"/>
        <v>-165151.92914573447</v>
      </c>
      <c r="G382" s="353">
        <f t="shared" si="38"/>
        <v>-34458.726761528895</v>
      </c>
    </row>
    <row r="383" spans="2:7" ht="15" customHeight="1">
      <c r="B383" s="193">
        <f t="shared" si="34"/>
        <v>5172.1229291029458</v>
      </c>
      <c r="C383" s="353">
        <f t="shared" si="33"/>
        <v>-493500.66868737282</v>
      </c>
      <c r="D383" s="353">
        <f t="shared" si="35"/>
        <v>-971771.03082550492</v>
      </c>
      <c r="E383" s="353">
        <f t="shared" si="36"/>
        <v>-2609922.6537346966</v>
      </c>
      <c r="F383" s="353">
        <f t="shared" si="37"/>
        <v>-166986.07504481325</v>
      </c>
      <c r="G383" s="353">
        <f t="shared" si="38"/>
        <v>-34647.304789701935</v>
      </c>
    </row>
    <row r="384" spans="2:7" ht="15" customHeight="1">
      <c r="B384" s="193">
        <f t="shared" si="34"/>
        <v>3583.673441307541</v>
      </c>
      <c r="C384" s="353">
        <f t="shared" si="33"/>
        <v>-495840.04563771101</v>
      </c>
      <c r="D384" s="353">
        <f t="shared" si="35"/>
        <v>-982238.74113375996</v>
      </c>
      <c r="E384" s="353">
        <f t="shared" si="36"/>
        <v>-2664341.0423541693</v>
      </c>
      <c r="F384" s="353">
        <f t="shared" si="37"/>
        <v>-168840.09085779873</v>
      </c>
      <c r="G384" s="353">
        <f t="shared" si="38"/>
        <v>-34836.668559659025</v>
      </c>
    </row>
    <row r="385" spans="2:7" ht="15" customHeight="1">
      <c r="B385" s="193">
        <f t="shared" si="34"/>
        <v>1988.6054139796556</v>
      </c>
      <c r="C385" s="353">
        <f t="shared" si="33"/>
        <v>-498186.245770821</v>
      </c>
      <c r="D385" s="353">
        <f t="shared" si="35"/>
        <v>-992811.12854509754</v>
      </c>
      <c r="E385" s="353">
        <f t="shared" si="36"/>
        <v>-2719893.1474032146</v>
      </c>
      <c r="F385" s="353">
        <f t="shared" si="37"/>
        <v>-170714.19184209156</v>
      </c>
      <c r="G385" s="353">
        <f t="shared" si="38"/>
        <v>-35026.821345324272</v>
      </c>
    </row>
    <row r="386" spans="2:7" ht="15" customHeight="1">
      <c r="B386" s="193">
        <f t="shared" si="34"/>
        <v>386.89126987123745</v>
      </c>
      <c r="C386" s="353">
        <f t="shared" si="33"/>
        <v>-500539.28898765257</v>
      </c>
      <c r="D386" s="353">
        <f t="shared" si="35"/>
        <v>-1003489.2398305485</v>
      </c>
      <c r="E386" s="353">
        <f t="shared" si="36"/>
        <v>-2776602.5879741148</v>
      </c>
      <c r="F386" s="353">
        <f t="shared" si="37"/>
        <v>-172608.59558704754</v>
      </c>
      <c r="G386" s="353">
        <f t="shared" si="38"/>
        <v>-35217.766434263125</v>
      </c>
    </row>
    <row r="387" spans="2:7" ht="15" customHeight="1">
      <c r="B387" s="193">
        <f t="shared" si="34"/>
        <v>-1221.4966831709658</v>
      </c>
      <c r="C387" s="353">
        <f t="shared" si="33"/>
        <v>-502899.19524719991</v>
      </c>
      <c r="D387" s="353">
        <f t="shared" si="35"/>
        <v>-1014274.132228854</v>
      </c>
      <c r="E387" s="353">
        <f t="shared" si="36"/>
        <v>-2834493.4752235757</v>
      </c>
      <c r="F387" s="353">
        <f t="shared" si="37"/>
        <v>-174523.52203924055</v>
      </c>
      <c r="G387" s="353">
        <f t="shared" si="38"/>
        <v>-35409.50712773922</v>
      </c>
    </row>
    <row r="388" spans="2:7" ht="15" customHeight="1">
      <c r="B388" s="193">
        <f t="shared" si="34"/>
        <v>-2836.5862526841784</v>
      </c>
      <c r="C388" s="353">
        <f t="shared" si="33"/>
        <v>-505265.9845666709</v>
      </c>
      <c r="D388" s="353">
        <f t="shared" si="35"/>
        <v>-1025166.8735511425</v>
      </c>
      <c r="E388" s="353">
        <f t="shared" si="36"/>
        <v>-2893590.4226240669</v>
      </c>
      <c r="F388" s="353">
        <f t="shared" si="37"/>
        <v>-176459.19352799898</v>
      </c>
      <c r="G388" s="353">
        <f t="shared" si="38"/>
        <v>-35602.046740771468</v>
      </c>
    </row>
    <row r="389" spans="2:7" ht="15" customHeight="1">
      <c r="B389" s="193">
        <f t="shared" si="34"/>
        <v>-4458.4053620703626</v>
      </c>
      <c r="C389" s="353">
        <f t="shared" si="33"/>
        <v>-507639.677021657</v>
      </c>
      <c r="D389" s="353">
        <f t="shared" si="35"/>
        <v>-1036168.5422866539</v>
      </c>
      <c r="E389" s="353">
        <f t="shared" si="36"/>
        <v>-2953918.5564287351</v>
      </c>
      <c r="F389" s="353">
        <f t="shared" si="37"/>
        <v>-178415.83479121898</v>
      </c>
      <c r="G389" s="353">
        <f t="shared" si="38"/>
        <v>-35795.388602191349</v>
      </c>
    </row>
    <row r="390" spans="2:7" ht="15" customHeight="1">
      <c r="B390" s="193">
        <f t="shared" si="34"/>
        <v>-6086.9820510789887</v>
      </c>
      <c r="C390" s="353">
        <f t="shared" si="33"/>
        <v>-510020.29274630349</v>
      </c>
      <c r="D390" s="353">
        <f t="shared" si="35"/>
        <v>-1047280.2277095204</v>
      </c>
      <c r="E390" s="353">
        <f t="shared" si="36"/>
        <v>-3015503.5263543339</v>
      </c>
      <c r="F390" s="353">
        <f t="shared" si="37"/>
        <v>-180393.67300145718</v>
      </c>
      <c r="G390" s="353">
        <f t="shared" si="38"/>
        <v>-35989.536054700482</v>
      </c>
    </row>
    <row r="391" spans="2:7" ht="15" customHeight="1">
      <c r="B391" s="193">
        <f t="shared" si="34"/>
        <v>-7722.344476291818</v>
      </c>
      <c r="C391" s="353">
        <f t="shared" si="33"/>
        <v>-512407.85193348018</v>
      </c>
      <c r="D391" s="353">
        <f t="shared" si="35"/>
        <v>-1058503.0299866155</v>
      </c>
      <c r="E391" s="353">
        <f t="shared" si="36"/>
        <v>-3078371.516486716</v>
      </c>
      <c r="F391" s="353">
        <f t="shared" si="37"/>
        <v>-182392.9377923063</v>
      </c>
      <c r="G391" s="353">
        <f t="shared" si="38"/>
        <v>-36184.492454928404</v>
      </c>
    </row>
    <row r="392" spans="2:7" ht="15" customHeight="1">
      <c r="B392" s="193">
        <f t="shared" si="34"/>
        <v>-9364.5209116096994</v>
      </c>
      <c r="C392" s="353">
        <f t="shared" si="33"/>
        <v>-514802.37483495282</v>
      </c>
      <c r="D392" s="353">
        <f t="shared" si="35"/>
        <v>-1069838.0602864816</v>
      </c>
      <c r="E392" s="353">
        <f t="shared" si="36"/>
        <v>-3142549.2564135226</v>
      </c>
      <c r="F392" s="353">
        <f t="shared" si="37"/>
        <v>-184413.86128505628</v>
      </c>
      <c r="G392" s="353">
        <f t="shared" si="38"/>
        <v>-36380.26117349061</v>
      </c>
    </row>
    <row r="393" spans="2:7" ht="15" customHeight="1">
      <c r="B393" s="193">
        <f t="shared" si="34"/>
        <v>-11013.539748741407</v>
      </c>
      <c r="C393" s="353">
        <f t="shared" si="33"/>
        <v>-517203.88176155475</v>
      </c>
      <c r="D393" s="353">
        <f t="shared" si="35"/>
        <v>-1081286.4408893464</v>
      </c>
      <c r="E393" s="353">
        <f t="shared" si="36"/>
        <v>-3208064.0325888041</v>
      </c>
      <c r="F393" s="353">
        <f t="shared" si="37"/>
        <v>-186456.67811564438</v>
      </c>
      <c r="G393" s="353">
        <f t="shared" si="38"/>
        <v>-36576.84559504682</v>
      </c>
    </row>
    <row r="394" spans="2:7" ht="15" customHeight="1">
      <c r="B394" s="193">
        <f t="shared" si="34"/>
        <v>-12669.429497694497</v>
      </c>
      <c r="C394" s="353">
        <f t="shared" si="33"/>
        <v>-519612.39308335929</v>
      </c>
      <c r="D394" s="353">
        <f t="shared" si="35"/>
        <v>-1092849.3052982399</v>
      </c>
      <c r="E394" s="353">
        <f t="shared" si="36"/>
        <v>-3274943.6999344043</v>
      </c>
      <c r="F394" s="353">
        <f t="shared" si="37"/>
        <v>-188521.6254618972</v>
      </c>
      <c r="G394" s="353">
        <f t="shared" si="38"/>
        <v>-36774.249118359512</v>
      </c>
    </row>
    <row r="395" spans="2:7" ht="15" customHeight="1">
      <c r="B395" s="193">
        <f t="shared" si="34"/>
        <v>-14332.218787268224</v>
      </c>
      <c r="C395" s="353">
        <f t="shared" si="33"/>
        <v>-522027.92922985239</v>
      </c>
      <c r="D395" s="353">
        <f t="shared" si="35"/>
        <v>-1104527.7983512224</v>
      </c>
      <c r="E395" s="353">
        <f t="shared" si="36"/>
        <v>-3343216.6936830375</v>
      </c>
      <c r="F395" s="353">
        <f t="shared" si="37"/>
        <v>-190608.94307106774</v>
      </c>
      <c r="G395" s="353">
        <f t="shared" si="38"/>
        <v>-36972.475156352673</v>
      </c>
    </row>
    <row r="396" spans="2:7" ht="15" customHeight="1">
      <c r="B396" s="193">
        <f t="shared" si="34"/>
        <v>-16001.936365548509</v>
      </c>
      <c r="C396" s="353">
        <f t="shared" si="33"/>
        <v>-524450.51069010608</v>
      </c>
      <c r="D396" s="353">
        <f t="shared" si="35"/>
        <v>-1116323.0763347347</v>
      </c>
      <c r="E396" s="353">
        <f t="shared" si="36"/>
        <v>-3412912.0414681006</v>
      </c>
      <c r="F396" s="353">
        <f t="shared" si="37"/>
        <v>-192718.87328767098</v>
      </c>
      <c r="G396" s="353">
        <f t="shared" si="38"/>
        <v>-37171.527136170807</v>
      </c>
    </row>
    <row r="397" spans="2:7" ht="15" customHeight="1">
      <c r="B397" s="193">
        <f t="shared" si="34"/>
        <v>-17678.61110040496</v>
      </c>
      <c r="C397" s="353">
        <f t="shared" si="33"/>
        <v>-526880.15801295219</v>
      </c>
      <c r="D397" s="353">
        <f t="shared" si="35"/>
        <v>-1128236.307098082</v>
      </c>
      <c r="E397" s="353">
        <f t="shared" si="36"/>
        <v>-3484059.3756653527</v>
      </c>
      <c r="F397" s="353">
        <f t="shared" si="37"/>
        <v>-194851.66108162075</v>
      </c>
      <c r="G397" s="353">
        <f t="shared" si="38"/>
        <v>-37371.408499238183</v>
      </c>
    </row>
    <row r="398" spans="2:7" ht="15" customHeight="1">
      <c r="B398" s="193">
        <f t="shared" si="34"/>
        <v>-19362.271979989979</v>
      </c>
      <c r="C398" s="353">
        <f t="shared" si="33"/>
        <v>-529316.89180715661</v>
      </c>
      <c r="D398" s="353">
        <f t="shared" si="35"/>
        <v>-1140268.6701690629</v>
      </c>
      <c r="E398" s="353">
        <f t="shared" si="36"/>
        <v>-3556688.945991714</v>
      </c>
      <c r="F398" s="353">
        <f t="shared" si="37"/>
        <v>-197007.55407667166</v>
      </c>
      <c r="G398" s="353">
        <f t="shared" si="38"/>
        <v>-37572.122701318345</v>
      </c>
    </row>
    <row r="399" spans="2:7" ht="15" customHeight="1">
      <c r="B399" s="193">
        <f t="shared" si="34"/>
        <v>-21052.948113239938</v>
      </c>
      <c r="C399" s="353">
        <f t="shared" si="33"/>
        <v>-531760.7327415942</v>
      </c>
      <c r="D399" s="353">
        <f t="shared" si="35"/>
        <v>-1152421.3568707535</v>
      </c>
      <c r="E399" s="353">
        <f t="shared" si="36"/>
        <v>-3630831.6323665413</v>
      </c>
      <c r="F399" s="353">
        <f t="shared" si="37"/>
        <v>-199186.80257916893</v>
      </c>
      <c r="G399" s="353">
        <f t="shared" si="38"/>
        <v>-37773.673212573842</v>
      </c>
    </row>
    <row r="400" spans="2:7" ht="15" customHeight="1">
      <c r="B400" s="193">
        <f t="shared" si="34"/>
        <v>-22750.668730378438</v>
      </c>
      <c r="C400" s="353">
        <f t="shared" si="33"/>
        <v>-534211.70154542383</v>
      </c>
      <c r="D400" s="353">
        <f t="shared" si="35"/>
        <v>-1164695.5704394609</v>
      </c>
      <c r="E400" s="353">
        <f t="shared" si="36"/>
        <v>-3706518.9580408442</v>
      </c>
      <c r="F400" s="353">
        <f t="shared" si="37"/>
        <v>-201389.65960710993</v>
      </c>
      <c r="G400" s="353">
        <f t="shared" si="38"/>
        <v>-37976.063517626229</v>
      </c>
    </row>
    <row r="401" spans="2:7" ht="15" customHeight="1">
      <c r="B401" s="193">
        <f t="shared" si="34"/>
        <v>-24455.463183421682</v>
      </c>
      <c r="C401" s="353">
        <f t="shared" ref="C401:C464" si="39">((C400*$D$3)/12)+C400+$B$14</f>
        <v>-536669.81900826469</v>
      </c>
      <c r="D401" s="353">
        <f t="shared" si="35"/>
        <v>-1177092.5261438554</v>
      </c>
      <c r="E401" s="353">
        <f t="shared" si="36"/>
        <v>-3783783.1030000285</v>
      </c>
      <c r="F401" s="353">
        <f t="shared" si="37"/>
        <v>-203616.38091952028</v>
      </c>
      <c r="G401" s="353">
        <f t="shared" si="38"/>
        <v>-38179.29711561634</v>
      </c>
    </row>
    <row r="402" spans="2:7" ht="15" customHeight="1">
      <c r="B402" s="193">
        <f t="shared" si="34"/>
        <v>-26167.360946685938</v>
      </c>
      <c r="C402" s="353">
        <f t="shared" si="39"/>
        <v>-539135.10598037217</v>
      </c>
      <c r="D402" s="353">
        <f t="shared" si="35"/>
        <v>-1189613.451405294</v>
      </c>
      <c r="E402" s="353">
        <f t="shared" si="36"/>
        <v>-3862656.9176458623</v>
      </c>
      <c r="F402" s="353">
        <f t="shared" si="37"/>
        <v>-205867.22504614841</v>
      </c>
      <c r="G402" s="353">
        <f t="shared" si="38"/>
        <v>-38383.377520264745</v>
      </c>
    </row>
    <row r="403" spans="2:7" ht="15" customHeight="1">
      <c r="B403" s="193">
        <f t="shared" si="34"/>
        <v>-27886.391617297129</v>
      </c>
      <c r="C403" s="353">
        <f t="shared" si="39"/>
        <v>-541607.58337281493</v>
      </c>
      <c r="D403" s="353">
        <f t="shared" si="35"/>
        <v>-1202259.5859193469</v>
      </c>
      <c r="E403" s="353">
        <f t="shared" si="36"/>
        <v>-3943173.9367634845</v>
      </c>
      <c r="F403" s="353">
        <f t="shared" si="37"/>
        <v>-208142.45331748168</v>
      </c>
      <c r="G403" s="353">
        <f t="shared" si="38"/>
        <v>-38588.308259932513</v>
      </c>
    </row>
    <row r="404" spans="2:7" ht="15" customHeight="1">
      <c r="B404" s="193">
        <f t="shared" si="34"/>
        <v>-29612.584915702533</v>
      </c>
      <c r="C404" s="353">
        <f t="shared" si="39"/>
        <v>-544087.2721576523</v>
      </c>
      <c r="D404" s="353">
        <f t="shared" si="35"/>
        <v>-1215032.1817785404</v>
      </c>
      <c r="E404" s="353">
        <f t="shared" si="36"/>
        <v>-4025368.3937793905</v>
      </c>
      <c r="F404" s="353">
        <f t="shared" si="37"/>
        <v>-210442.32989508772</v>
      </c>
      <c r="G404" s="353">
        <f t="shared" si="38"/>
        <v>-38794.092877682233</v>
      </c>
    </row>
    <row r="405" spans="2:7" ht="15" customHeight="1">
      <c r="B405" s="193">
        <f t="shared" si="34"/>
        <v>-31345.970686184628</v>
      </c>
      <c r="C405" s="353">
        <f t="shared" si="39"/>
        <v>-546574.19336811209</v>
      </c>
      <c r="D405" s="353">
        <f t="shared" si="35"/>
        <v>-1227932.5035963259</v>
      </c>
      <c r="E405" s="353">
        <f t="shared" si="36"/>
        <v>-4109275.235316461</v>
      </c>
      <c r="F405" s="353">
        <f t="shared" si="37"/>
        <v>-212767.1218022845</v>
      </c>
      <c r="G405" s="353">
        <f t="shared" si="38"/>
        <v>-39000.734931339241</v>
      </c>
    </row>
    <row r="406" spans="2:7" ht="15" customHeight="1">
      <c r="B406" s="193">
        <f t="shared" si="34"/>
        <v>-33086.578897377069</v>
      </c>
      <c r="C406" s="353">
        <f t="shared" si="39"/>
        <v>-549068.3680987691</v>
      </c>
      <c r="D406" s="353">
        <f t="shared" si="35"/>
        <v>-1240961.8286322891</v>
      </c>
      <c r="E406" s="353">
        <f t="shared" si="36"/>
        <v>-4194930.1360522201</v>
      </c>
      <c r="F406" s="353">
        <f t="shared" si="37"/>
        <v>-215117.09895514257</v>
      </c>
      <c r="G406" s="353">
        <f t="shared" si="38"/>
        <v>-39208.237993553157</v>
      </c>
    </row>
    <row r="407" spans="2:7" ht="15" customHeight="1">
      <c r="B407" s="193">
        <f t="shared" si="34"/>
        <v>-34834.439642782803</v>
      </c>
      <c r="C407" s="353">
        <f t="shared" si="39"/>
        <v>-551569.8175057238</v>
      </c>
      <c r="D407" s="353">
        <f t="shared" si="35"/>
        <v>-1254121.4469186119</v>
      </c>
      <c r="E407" s="353">
        <f t="shared" si="36"/>
        <v>-4282369.5138866417</v>
      </c>
      <c r="F407" s="353">
        <f t="shared" si="37"/>
        <v>-217492.53419382329</v>
      </c>
      <c r="G407" s="353">
        <f t="shared" si="38"/>
        <v>-39416.605651859631</v>
      </c>
    </row>
    <row r="408" spans="2:7" ht="15" customHeight="1">
      <c r="B408" s="193">
        <f t="shared" si="34"/>
        <v>-36589.583141294395</v>
      </c>
      <c r="C408" s="353">
        <f t="shared" si="39"/>
        <v>-554078.5628067822</v>
      </c>
      <c r="D408" s="353">
        <f t="shared" si="35"/>
        <v>-1267412.6613877979</v>
      </c>
      <c r="E408" s="353">
        <f t="shared" si="36"/>
        <v>-4371630.5454259468</v>
      </c>
      <c r="F408" s="353">
        <f t="shared" si="37"/>
        <v>-219893.70331425639</v>
      </c>
      <c r="G408" s="353">
        <f t="shared" si="38"/>
        <v>-39625.841508742378</v>
      </c>
    </row>
    <row r="409" spans="2:7" ht="15" customHeight="1">
      <c r="B409" s="193">
        <f t="shared" si="34"/>
        <v>-38352.039737716455</v>
      </c>
      <c r="C409" s="353">
        <f t="shared" si="39"/>
        <v>-556594.62528163532</v>
      </c>
      <c r="D409" s="353">
        <f t="shared" si="35"/>
        <v>-1280836.7880016759</v>
      </c>
      <c r="E409" s="353">
        <f t="shared" si="36"/>
        <v>-4462751.1817889875</v>
      </c>
      <c r="F409" s="353">
        <f t="shared" si="37"/>
        <v>-222320.88510016084</v>
      </c>
      <c r="G409" s="353">
        <f t="shared" si="38"/>
        <v>-39835.949181695469</v>
      </c>
    </row>
    <row r="410" spans="2:7" ht="15" customHeight="1">
      <c r="B410" s="193">
        <f t="shared" si="34"/>
        <v>-40121.839903290274</v>
      </c>
      <c r="C410" s="353">
        <f t="shared" si="39"/>
        <v>-559118.02627204009</v>
      </c>
      <c r="D410" s="353">
        <f t="shared" si="35"/>
        <v>-1294395.1558816927</v>
      </c>
      <c r="E410" s="353">
        <f t="shared" si="36"/>
        <v>-4555770.1647429243</v>
      </c>
      <c r="F410" s="353">
        <f t="shared" si="37"/>
        <v>-224774.36135541258</v>
      </c>
      <c r="G410" s="353">
        <f t="shared" si="38"/>
        <v>-40046.932303285867</v>
      </c>
    </row>
    <row r="411" spans="2:7" ht="15" customHeight="1">
      <c r="B411" s="193">
        <f t="shared" si="34"/>
        <v>-41899.014236220653</v>
      </c>
      <c r="C411" s="353">
        <f t="shared" si="39"/>
        <v>-561648.78718200023</v>
      </c>
      <c r="D411" s="353">
        <f t="shared" si="35"/>
        <v>-1308089.1074405096</v>
      </c>
      <c r="E411" s="353">
        <f t="shared" si="36"/>
        <v>-4650727.0431750687</v>
      </c>
      <c r="F411" s="353">
        <f t="shared" si="37"/>
        <v>-227254.41693676289</v>
      </c>
      <c r="G411" s="353">
        <f t="shared" si="38"/>
        <v>-40258.794521216223</v>
      </c>
    </row>
    <row r="412" spans="2:7" ht="15" customHeight="1">
      <c r="B412" s="193">
        <f t="shared" si="34"/>
        <v>-43683.593462204903</v>
      </c>
      <c r="C412" s="353">
        <f t="shared" si="39"/>
        <v>-564186.92947794776</v>
      </c>
      <c r="D412" s="353">
        <f t="shared" si="35"/>
        <v>-1321919.9985149147</v>
      </c>
      <c r="E412" s="353">
        <f t="shared" si="36"/>
        <v>-4747662.1899078824</v>
      </c>
      <c r="F412" s="353">
        <f t="shared" si="37"/>
        <v>-229761.33978691115</v>
      </c>
      <c r="G412" s="353">
        <f t="shared" si="38"/>
        <v>-40471.53949838796</v>
      </c>
    </row>
    <row r="413" spans="2:7" ht="15" customHeight="1">
      <c r="B413" s="193">
        <f t="shared" ref="B413:B476" si="40">((B412*$D$2)/12)+B412+$B$12</f>
        <v>-45475.608434964088</v>
      </c>
      <c r="C413" s="353">
        <f t="shared" si="39"/>
        <v>-566732.47468892508</v>
      </c>
      <c r="D413" s="353">
        <f t="shared" si="35"/>
        <v>-1335889.1985000637</v>
      </c>
      <c r="E413" s="353">
        <f t="shared" si="36"/>
        <v>-4846616.8188642962</v>
      </c>
      <c r="F413" s="353">
        <f t="shared" si="37"/>
        <v>-232295.42096793602</v>
      </c>
      <c r="G413" s="353">
        <f t="shared" si="38"/>
        <v>-40685.170912964575</v>
      </c>
    </row>
    <row r="414" spans="2:7" ht="15" customHeight="1">
      <c r="B414" s="193">
        <f t="shared" si="40"/>
        <v>-47275.090136776438</v>
      </c>
      <c r="C414" s="353">
        <f t="shared" si="39"/>
        <v>-569285.44440676773</v>
      </c>
      <c r="D414" s="353">
        <f t="shared" si="35"/>
        <v>-1349998.0904850643</v>
      </c>
      <c r="E414" s="353">
        <f t="shared" si="36"/>
        <v>-4947633.0025906358</v>
      </c>
      <c r="F414" s="353">
        <f t="shared" si="37"/>
        <v>-234856.95469508867</v>
      </c>
      <c r="G414" s="353">
        <f t="shared" si="38"/>
        <v>-40899.69245843526</v>
      </c>
    </row>
    <row r="415" spans="2:7" ht="15" customHeight="1">
      <c r="B415" s="193">
        <f t="shared" si="40"/>
        <v>-49082.06967901301</v>
      </c>
      <c r="C415" s="353">
        <f t="shared" si="39"/>
        <v>-571845.8602862875</v>
      </c>
      <c r="D415" s="353">
        <f t="shared" si="35"/>
        <v>-1364248.071389915</v>
      </c>
      <c r="E415" s="353">
        <f t="shared" si="36"/>
        <v>-5050753.6901446078</v>
      </c>
      <c r="F415" s="353">
        <f t="shared" si="37"/>
        <v>-237446.23837095214</v>
      </c>
      <c r="G415" s="353">
        <f t="shared" si="38"/>
        <v>-41115.107843678743</v>
      </c>
    </row>
    <row r="416" spans="2:7" ht="15" customHeight="1">
      <c r="B416" s="193">
        <f t="shared" si="40"/>
        <v>-50896.578302675567</v>
      </c>
      <c r="C416" s="353">
        <f t="shared" si="39"/>
        <v>-574413.74404545582</v>
      </c>
      <c r="D416" s="353">
        <f t="shared" si="35"/>
        <v>-1378640.5521038142</v>
      </c>
      <c r="E416" s="353">
        <f t="shared" si="36"/>
        <v>-5156022.7253559539</v>
      </c>
      <c r="F416" s="353">
        <f t="shared" si="37"/>
        <v>-240063.5726199708</v>
      </c>
      <c r="G416" s="353">
        <f t="shared" si="38"/>
        <v>-41331.420793027406</v>
      </c>
    </row>
    <row r="417" spans="2:7" ht="15" customHeight="1">
      <c r="B417" s="193">
        <f t="shared" si="40"/>
        <v>-52718.647378936716</v>
      </c>
      <c r="C417" s="353">
        <f t="shared" si="39"/>
        <v>-576989.11746558838</v>
      </c>
      <c r="D417" s="353">
        <f t="shared" si="35"/>
        <v>-1393176.9576248524</v>
      </c>
      <c r="E417" s="353">
        <f t="shared" si="36"/>
        <v>-5263484.8654675363</v>
      </c>
      <c r="F417" s="353">
        <f t="shared" si="37"/>
        <v>-242709.26132335383</v>
      </c>
      <c r="G417" s="353">
        <f t="shared" si="38"/>
        <v>-41548.635046331685</v>
      </c>
    </row>
    <row r="418" spans="2:7" ht="15" customHeight="1">
      <c r="B418" s="193">
        <f t="shared" si="40"/>
        <v>-54548.308409682286</v>
      </c>
      <c r="C418" s="353">
        <f t="shared" si="39"/>
        <v>-579572.00239152974</v>
      </c>
      <c r="D418" s="353">
        <f t="shared" si="35"/>
        <v>-1407858.7272011009</v>
      </c>
      <c r="E418" s="353">
        <f t="shared" si="36"/>
        <v>-5373185.8001647769</v>
      </c>
      <c r="F418" s="353">
        <f t="shared" si="37"/>
        <v>-245383.61165435682</v>
      </c>
      <c r="G418" s="353">
        <f t="shared" si="38"/>
        <v>-41766.754359024737</v>
      </c>
    </row>
    <row r="419" spans="2:7" ht="15" customHeight="1">
      <c r="B419" s="193">
        <f t="shared" si="40"/>
        <v>-56385.593028055962</v>
      </c>
      <c r="C419" s="353">
        <f t="shared" si="39"/>
        <v>-582162.42073183833</v>
      </c>
      <c r="D419" s="353">
        <f t="shared" si="35"/>
        <v>-1422687.3144731119</v>
      </c>
      <c r="E419" s="353">
        <f t="shared" si="36"/>
        <v>-5485172.1710015433</v>
      </c>
      <c r="F419" s="353">
        <f t="shared" si="37"/>
        <v>-248086.9341139457</v>
      </c>
      <c r="G419" s="353">
        <f t="shared" si="38"/>
        <v>-41985.782502187343</v>
      </c>
    </row>
    <row r="420" spans="2:7" ht="15" customHeight="1">
      <c r="B420" s="193">
        <f t="shared" si="40"/>
        <v>-58230.532999006195</v>
      </c>
      <c r="C420" s="353">
        <f t="shared" si="39"/>
        <v>-584760.39445897285</v>
      </c>
      <c r="D420" s="353">
        <f t="shared" ref="D420:D483" si="41">((D419*$D$4)/12)+D419+$B$16</f>
        <v>-1437664.187617843</v>
      </c>
      <c r="E420" s="353">
        <f t="shared" ref="E420:E483" si="42">((E419*$D$5)/12)+E419+$B$18</f>
        <v>-5599491.5912307417</v>
      </c>
      <c r="F420" s="353">
        <f t="shared" ref="F420:F483" si="43">((F419*$D$6)/12)+F419+$B$20</f>
        <v>-250819.54256684677</v>
      </c>
      <c r="G420" s="353">
        <f t="shared" ref="G420:G483" si="44">((G419*$D$7)/12)+G419+$B$22</f>
        <v>-42205.723262613123</v>
      </c>
    </row>
    <row r="421" spans="2:7" ht="15" customHeight="1">
      <c r="B421" s="193">
        <f t="shared" si="40"/>
        <v>-60083.160219835387</v>
      </c>
      <c r="C421" s="353">
        <f t="shared" si="39"/>
        <v>-587365.94560947816</v>
      </c>
      <c r="D421" s="353">
        <f t="shared" si="41"/>
        <v>-1452790.8294940214</v>
      </c>
      <c r="E421" s="353">
        <f t="shared" si="42"/>
        <v>-5716192.666048049</v>
      </c>
      <c r="F421" s="353">
        <f t="shared" si="43"/>
        <v>-253581.75427798761</v>
      </c>
      <c r="G421" s="353">
        <f t="shared" si="44"/>
        <v>-42426.580442874008</v>
      </c>
    </row>
    <row r="422" spans="2:7" ht="15" customHeight="1">
      <c r="B422" s="193">
        <f t="shared" si="40"/>
        <v>-61943.506720751364</v>
      </c>
      <c r="C422" s="353">
        <f t="shared" si="39"/>
        <v>-589979.0962841725</v>
      </c>
      <c r="D422" s="353">
        <f t="shared" si="41"/>
        <v>-1468068.7377889615</v>
      </c>
      <c r="E422" s="353">
        <f t="shared" si="42"/>
        <v>-5835325.0132573834</v>
      </c>
      <c r="F422" s="353">
        <f t="shared" si="43"/>
        <v>-256373.88994933249</v>
      </c>
      <c r="G422" s="353">
        <f t="shared" si="44"/>
        <v>-42648.357861385986</v>
      </c>
    </row>
    <row r="423" spans="2:7" ht="15" customHeight="1">
      <c r="B423" s="193">
        <f t="shared" si="40"/>
        <v>-63811.60466542116</v>
      </c>
      <c r="C423" s="353">
        <f t="shared" si="39"/>
        <v>-592599.86864833464</v>
      </c>
      <c r="D423" s="353">
        <f t="shared" si="41"/>
        <v>-1483499.4251668511</v>
      </c>
      <c r="E423" s="353">
        <f t="shared" si="42"/>
        <v>-5956939.2843669122</v>
      </c>
      <c r="F423" s="353">
        <f t="shared" si="43"/>
        <v>-259196.27375711693</v>
      </c>
      <c r="G423" s="353">
        <f t="shared" si="44"/>
        <v>-42871.059352475095</v>
      </c>
    </row>
    <row r="424" spans="2:7" ht="15" customHeight="1">
      <c r="B424" s="193">
        <f t="shared" si="40"/>
        <v>-65687.486351527084</v>
      </c>
      <c r="C424" s="353">
        <f t="shared" si="39"/>
        <v>-595228.2849318923</v>
      </c>
      <c r="D424" s="353">
        <f t="shared" si="41"/>
        <v>-1499084.4194185196</v>
      </c>
      <c r="E424" s="353">
        <f t="shared" si="42"/>
        <v>-6081087.1861245558</v>
      </c>
      <c r="F424" s="353">
        <f t="shared" si="43"/>
        <v>-262049.23338948569</v>
      </c>
      <c r="G424" s="353">
        <f t="shared" si="44"/>
        <v>-43094.688766443738</v>
      </c>
    </row>
    <row r="425" spans="2:7" ht="15" customHeight="1">
      <c r="B425" s="193">
        <f t="shared" si="40"/>
        <v>-67571.184211325119</v>
      </c>
      <c r="C425" s="353">
        <f t="shared" si="39"/>
        <v>-597864.36742961034</v>
      </c>
      <c r="D425" s="353">
        <f t="shared" si="41"/>
        <v>-1514825.2636127048</v>
      </c>
      <c r="E425" s="353">
        <f t="shared" si="42"/>
        <v>-6207821.5025021508</v>
      </c>
      <c r="F425" s="353">
        <f t="shared" si="43"/>
        <v>-264933.10008453846</v>
      </c>
      <c r="G425" s="353">
        <f t="shared" si="44"/>
        <v>-43319.249969637254</v>
      </c>
    </row>
    <row r="426" spans="2:7" ht="15" customHeight="1">
      <c r="B426" s="193">
        <f t="shared" si="40"/>
        <v>-69462.730812205642</v>
      </c>
      <c r="C426" s="353">
        <f t="shared" si="39"/>
        <v>-600508.13850127999</v>
      </c>
      <c r="D426" s="353">
        <f t="shared" si="41"/>
        <v>-1530723.5162488318</v>
      </c>
      <c r="E426" s="353">
        <f t="shared" si="42"/>
        <v>-6337196.1171376128</v>
      </c>
      <c r="F426" s="353">
        <f t="shared" si="43"/>
        <v>-267848.20866878761</v>
      </c>
      <c r="G426" s="353">
        <f t="shared" si="44"/>
        <v>-43544.746844510744</v>
      </c>
    </row>
    <row r="427" spans="2:7" ht="15" customHeight="1">
      <c r="B427" s="193">
        <f t="shared" si="40"/>
        <v>-71362.158857256494</v>
      </c>
      <c r="C427" s="353">
        <f t="shared" si="39"/>
        <v>-603159.62057190877</v>
      </c>
      <c r="D427" s="353">
        <f t="shared" si="41"/>
        <v>-1546780.7514113202</v>
      </c>
      <c r="E427" s="353">
        <f t="shared" si="42"/>
        <v>-6469266.0362446466</v>
      </c>
      <c r="F427" s="353">
        <f t="shared" si="43"/>
        <v>-270794.89759603282</v>
      </c>
      <c r="G427" s="353">
        <f t="shared" si="44"/>
        <v>-43771.183289696208</v>
      </c>
    </row>
    <row r="428" spans="2:7" ht="15" customHeight="1">
      <c r="B428" s="193">
        <f t="shared" si="40"/>
        <v>-73269.501185828398</v>
      </c>
      <c r="C428" s="353">
        <f t="shared" si="39"/>
        <v>-605818.83613191021</v>
      </c>
      <c r="D428" s="353">
        <f t="shared" si="41"/>
        <v>-1562998.5589254333</v>
      </c>
      <c r="E428" s="353">
        <f t="shared" si="42"/>
        <v>-6604087.4119997434</v>
      </c>
      <c r="F428" s="353">
        <f t="shared" si="43"/>
        <v>-273773.5089866565</v>
      </c>
      <c r="G428" s="353">
        <f t="shared" si="44"/>
        <v>-43998.56322006994</v>
      </c>
    </row>
    <row r="429" spans="2:7" ht="15" customHeight="1">
      <c r="B429" s="193">
        <f t="shared" si="40"/>
        <v>-75184.790774102687</v>
      </c>
      <c r="C429" s="353">
        <f t="shared" si="39"/>
        <v>-608485.80773729493</v>
      </c>
      <c r="D429" s="353">
        <f t="shared" si="41"/>
        <v>-1579378.5445146877</v>
      </c>
      <c r="E429" s="353">
        <f t="shared" si="42"/>
        <v>-6741717.5664164051</v>
      </c>
      <c r="F429" s="353">
        <f t="shared" si="43"/>
        <v>-276784.38866734528</v>
      </c>
      <c r="G429" s="353">
        <f t="shared" si="44"/>
        <v>-44226.890566820235</v>
      </c>
    </row>
    <row r="430" spans="2:7" ht="15" customHeight="1">
      <c r="B430" s="193">
        <f t="shared" si="40"/>
        <v>-77108.060735661449</v>
      </c>
      <c r="C430" s="353">
        <f t="shared" si="39"/>
        <v>-611160.55800986208</v>
      </c>
      <c r="D430" s="353">
        <f t="shared" si="41"/>
        <v>-1595922.3299598347</v>
      </c>
      <c r="E430" s="353">
        <f t="shared" si="42"/>
        <v>-6882215.0157167464</v>
      </c>
      <c r="F430" s="353">
        <f t="shared" si="43"/>
        <v>-279827.88621124154</v>
      </c>
      <c r="G430" s="353">
        <f t="shared" si="44"/>
        <v>-44456.169277515321</v>
      </c>
    </row>
    <row r="431" spans="2:7" ht="15" customHeight="1">
      <c r="B431" s="193">
        <f t="shared" si="40"/>
        <v>-79039.344322060046</v>
      </c>
      <c r="C431" s="353">
        <f t="shared" si="39"/>
        <v>-613843.10963739082</v>
      </c>
      <c r="D431" s="353">
        <f t="shared" si="41"/>
        <v>-1612631.553259433</v>
      </c>
      <c r="E431" s="353">
        <f t="shared" si="42"/>
        <v>-7025639.495210845</v>
      </c>
      <c r="F431" s="353">
        <f t="shared" si="43"/>
        <v>-282904.35497852997</v>
      </c>
      <c r="G431" s="353">
        <f t="shared" si="44"/>
        <v>-44686.403316171636</v>
      </c>
    </row>
    <row r="432" spans="2:7" ht="15" customHeight="1">
      <c r="B432" s="193">
        <f t="shared" si="40"/>
        <v>-80978.674923401966</v>
      </c>
      <c r="C432" s="353">
        <f t="shared" si="39"/>
        <v>-616533.48537383322</v>
      </c>
      <c r="D432" s="353">
        <f t="shared" si="41"/>
        <v>-1629507.8687920272</v>
      </c>
      <c r="E432" s="353">
        <f t="shared" si="42"/>
        <v>-7172051.9846944045</v>
      </c>
      <c r="F432" s="353">
        <f t="shared" si="43"/>
        <v>-286014.15215746406</v>
      </c>
      <c r="G432" s="353">
        <f t="shared" si="44"/>
        <v>-44917.596663322351</v>
      </c>
    </row>
    <row r="433" spans="2:7" ht="15" customHeight="1">
      <c r="B433" s="193">
        <f t="shared" si="40"/>
        <v>-82926.086068916135</v>
      </c>
      <c r="C433" s="353">
        <f t="shared" si="39"/>
        <v>-619231.70803950692</v>
      </c>
      <c r="D433" s="353">
        <f t="shared" si="41"/>
        <v>-1646552.9474799475</v>
      </c>
      <c r="E433" s="353">
        <f t="shared" si="42"/>
        <v>-7321514.7343755383</v>
      </c>
      <c r="F433" s="353">
        <f t="shared" si="43"/>
        <v>-289157.63880583661</v>
      </c>
      <c r="G433" s="353">
        <f t="shared" si="44"/>
        <v>-45149.753316086193</v>
      </c>
    </row>
    <row r="434" spans="2:7" ht="15" customHeight="1">
      <c r="B434" s="193">
        <f t="shared" si="40"/>
        <v>-84881.611427536613</v>
      </c>
      <c r="C434" s="353">
        <f t="shared" si="39"/>
        <v>-621937.80052128877</v>
      </c>
      <c r="D434" s="353">
        <f t="shared" si="41"/>
        <v>-1663768.476954747</v>
      </c>
      <c r="E434" s="353">
        <f t="shared" si="42"/>
        <v>-7474091.291341695</v>
      </c>
      <c r="F434" s="353">
        <f t="shared" si="43"/>
        <v>-292335.17989289982</v>
      </c>
      <c r="G434" s="353">
        <f t="shared" si="44"/>
        <v>-45382.877288236552</v>
      </c>
    </row>
    <row r="435" spans="2:7" ht="15" customHeight="1">
      <c r="B435" s="193">
        <f t="shared" si="40"/>
        <v>-86845.284808484677</v>
      </c>
      <c r="C435" s="353">
        <f t="shared" si="39"/>
        <v>-624651.78577280918</v>
      </c>
      <c r="D435" s="353">
        <f t="shared" si="41"/>
        <v>-1681156.1617242945</v>
      </c>
      <c r="E435" s="353">
        <f t="shared" si="42"/>
        <v>-7629846.5265779803</v>
      </c>
      <c r="F435" s="353">
        <f t="shared" si="43"/>
        <v>-295547.14434173959</v>
      </c>
      <c r="G435" s="353">
        <f t="shared" si="44"/>
        <v>-45616.972610270874</v>
      </c>
    </row>
    <row r="436" spans="2:7" ht="15" customHeight="1">
      <c r="B436" s="193">
        <f t="shared" si="40"/>
        <v>-88817.140161853356</v>
      </c>
      <c r="C436" s="353">
        <f t="shared" si="39"/>
        <v>-627373.68681464659</v>
      </c>
      <c r="D436" s="353">
        <f t="shared" si="41"/>
        <v>-1698717.7233415374</v>
      </c>
      <c r="E436" s="353">
        <f t="shared" si="42"/>
        <v>-7788846.6625483548</v>
      </c>
      <c r="F436" s="353">
        <f t="shared" si="43"/>
        <v>-298793.90507210843</v>
      </c>
      <c r="G436" s="353">
        <f t="shared" si="44"/>
        <v>-45852.043329480337</v>
      </c>
    </row>
    <row r="437" spans="2:7" ht="15" customHeight="1">
      <c r="B437" s="193">
        <f t="shared" si="40"/>
        <v>-90797.211579194409</v>
      </c>
      <c r="C437" s="353">
        <f t="shared" si="39"/>
        <v>-630103.52673452266</v>
      </c>
      <c r="D437" s="353">
        <f t="shared" si="41"/>
        <v>-1716454.9005749528</v>
      </c>
      <c r="E437" s="353">
        <f t="shared" si="42"/>
        <v>-7951159.3013514457</v>
      </c>
      <c r="F437" s="353">
        <f t="shared" si="43"/>
        <v>-302075.83904372295</v>
      </c>
      <c r="G437" s="353">
        <f t="shared" si="44"/>
        <v>-46088.09351001984</v>
      </c>
    </row>
    <row r="438" spans="2:7" ht="15" customHeight="1">
      <c r="B438" s="193">
        <f t="shared" si="40"/>
        <v>-92785.533294107721</v>
      </c>
      <c r="C438" s="353">
        <f t="shared" si="39"/>
        <v>-632841.32868749835</v>
      </c>
      <c r="D438" s="353">
        <f t="shared" si="41"/>
        <v>-1734369.4495807025</v>
      </c>
      <c r="E438" s="353">
        <f t="shared" si="42"/>
        <v>-8116853.4534629341</v>
      </c>
      <c r="F438" s="353">
        <f t="shared" si="43"/>
        <v>-305393.32730002992</v>
      </c>
      <c r="G438" s="353">
        <f t="shared" si="44"/>
        <v>-46325.127232978259</v>
      </c>
    </row>
    <row r="439" spans="2:7" ht="15" customHeight="1">
      <c r="B439" s="193">
        <f t="shared" si="40"/>
        <v>-94782.139682833164</v>
      </c>
      <c r="C439" s="353">
        <f t="shared" si="39"/>
        <v>-635587.11589617026</v>
      </c>
      <c r="D439" s="353">
        <f t="shared" si="41"/>
        <v>-1752463.1440765094</v>
      </c>
      <c r="E439" s="353">
        <f t="shared" si="42"/>
        <v>-8285999.5670767454</v>
      </c>
      <c r="F439" s="353">
        <f t="shared" si="43"/>
        <v>-308746.7550124469</v>
      </c>
      <c r="G439" s="353">
        <f t="shared" si="44"/>
        <v>-46563.148596448998</v>
      </c>
    </row>
    <row r="440" spans="2:7" ht="15" customHeight="1">
      <c r="B440" s="193">
        <f t="shared" si="40"/>
        <v>-96787.065264844961</v>
      </c>
      <c r="C440" s="353">
        <f t="shared" si="39"/>
        <v>-638340.91165086743</v>
      </c>
      <c r="D440" s="353">
        <f t="shared" si="41"/>
        <v>-1770737.7755172744</v>
      </c>
      <c r="E440" s="353">
        <f t="shared" si="42"/>
        <v>-8458669.5580575112</v>
      </c>
      <c r="F440" s="353">
        <f t="shared" si="43"/>
        <v>-312136.51152508176</v>
      </c>
      <c r="G440" s="353">
        <f t="shared" si="44"/>
        <v>-46802.161715600872</v>
      </c>
    </row>
    <row r="441" spans="2:7" ht="15" customHeight="1">
      <c r="B441" s="193">
        <f t="shared" si="40"/>
        <v>-98800.344703448485</v>
      </c>
      <c r="C441" s="353">
        <f t="shared" si="39"/>
        <v>-641102.7393098491</v>
      </c>
      <c r="D441" s="353">
        <f t="shared" si="41"/>
        <v>-1789195.1532724472</v>
      </c>
      <c r="E441" s="353">
        <f t="shared" si="42"/>
        <v>-8634936.8405170422</v>
      </c>
      <c r="F441" s="353">
        <f t="shared" si="43"/>
        <v>-315562.9903999368</v>
      </c>
      <c r="G441" s="353">
        <f t="shared" si="44"/>
        <v>-47042.170722749208</v>
      </c>
    </row>
    <row r="442" spans="2:7" ht="15" customHeight="1">
      <c r="B442" s="193">
        <f t="shared" si="40"/>
        <v>-100822.01280637953</v>
      </c>
      <c r="C442" s="353">
        <f t="shared" si="39"/>
        <v>-643872.62229950284</v>
      </c>
      <c r="D442" s="353">
        <f t="shared" si="41"/>
        <v>-1807837.1048051717</v>
      </c>
      <c r="E442" s="353">
        <f t="shared" si="42"/>
        <v>-8814876.358027814</v>
      </c>
      <c r="F442" s="353">
        <f t="shared" si="43"/>
        <v>-319026.5894626028</v>
      </c>
      <c r="G442" s="353">
        <f t="shared" si="44"/>
        <v>-47283.179767427333</v>
      </c>
    </row>
    <row r="443" spans="2:7" ht="15" customHeight="1">
      <c r="B443" s="193">
        <f t="shared" si="40"/>
        <v>-102852.10452640611</v>
      </c>
      <c r="C443" s="353">
        <f t="shared" si="39"/>
        <v>-646650.58411454305</v>
      </c>
      <c r="D443" s="353">
        <f t="shared" si="41"/>
        <v>-1826665.4758532234</v>
      </c>
      <c r="E443" s="353">
        <f t="shared" si="42"/>
        <v>-8998564.6154867262</v>
      </c>
      <c r="F443" s="353">
        <f t="shared" si="43"/>
        <v>-322527.71084844769</v>
      </c>
      <c r="G443" s="353">
        <f t="shared" si="44"/>
        <v>-47525.193016458281</v>
      </c>
    </row>
    <row r="444" spans="2:7" ht="15" customHeight="1">
      <c r="B444" s="193">
        <f t="shared" si="40"/>
        <v>-104890.6549619328</v>
      </c>
      <c r="C444" s="353">
        <f t="shared" si="39"/>
        <v>-649436.6483182105</v>
      </c>
      <c r="D444" s="353">
        <f t="shared" si="41"/>
        <v>-1845682.1306117557</v>
      </c>
      <c r="E444" s="353">
        <f t="shared" si="42"/>
        <v>-9186079.7116426993</v>
      </c>
      <c r="F444" s="353">
        <f t="shared" si="43"/>
        <v>-326066.7610493059</v>
      </c>
      <c r="G444" s="353">
        <f t="shared" si="44"/>
        <v>-47768.214654026859</v>
      </c>
    </row>
    <row r="445" spans="2:7" ht="15" customHeight="1">
      <c r="B445" s="193">
        <f t="shared" si="40"/>
        <v>-106937.69935760752</v>
      </c>
      <c r="C445" s="353">
        <f t="shared" si="39"/>
        <v>-652230.83854247199</v>
      </c>
      <c r="D445" s="353">
        <f t="shared" si="41"/>
        <v>-1864888.9519178732</v>
      </c>
      <c r="E445" s="353">
        <f t="shared" si="42"/>
        <v>-9377501.3723019231</v>
      </c>
      <c r="F445" s="353">
        <f t="shared" si="43"/>
        <v>-329644.1509606734</v>
      </c>
      <c r="G445" s="353">
        <f t="shared" si="44"/>
        <v>-48012.24888175197</v>
      </c>
    </row>
    <row r="446" spans="2:7" ht="15" customHeight="1">
      <c r="B446" s="193">
        <f t="shared" si="40"/>
        <v>-108993.27310493088</v>
      </c>
      <c r="C446" s="353">
        <f t="shared" si="39"/>
        <v>-655033.1784882209</v>
      </c>
      <c r="D446" s="353">
        <f t="shared" si="41"/>
        <v>-1884287.841437052</v>
      </c>
      <c r="E446" s="353">
        <f t="shared" si="42"/>
        <v>-9572910.9842248801</v>
      </c>
      <c r="F446" s="353">
        <f t="shared" si="43"/>
        <v>-333260.29592941405</v>
      </c>
      <c r="G446" s="353">
        <f t="shared" si="44"/>
        <v>-48257.299918759272</v>
      </c>
    </row>
    <row r="447" spans="2:7" ht="15" customHeight="1">
      <c r="B447" s="193">
        <f t="shared" si="40"/>
        <v>-111057.41174286809</v>
      </c>
      <c r="C447" s="353">
        <f t="shared" si="39"/>
        <v>-657843.69192547817</v>
      </c>
      <c r="D447" s="353">
        <f t="shared" si="41"/>
        <v>-1903880.7198514226</v>
      </c>
      <c r="E447" s="353">
        <f t="shared" si="42"/>
        <v>-9772391.6297295652</v>
      </c>
      <c r="F447" s="353">
        <f t="shared" si="43"/>
        <v>-336915.6158019827</v>
      </c>
      <c r="G447" s="353">
        <f t="shared" si="44"/>
        <v>-48503.372001754105</v>
      </c>
    </row>
    <row r="448" spans="2:7" ht="15" customHeight="1">
      <c r="B448" s="193">
        <f t="shared" si="40"/>
        <v>-113130.15095846337</v>
      </c>
      <c r="C448" s="353">
        <f t="shared" si="39"/>
        <v>-660662.40269359411</v>
      </c>
      <c r="D448" s="353">
        <f t="shared" si="41"/>
        <v>-1923669.5270499368</v>
      </c>
      <c r="E448" s="353">
        <f t="shared" si="42"/>
        <v>-9976028.1220155973</v>
      </c>
      <c r="F448" s="353">
        <f t="shared" si="43"/>
        <v>-340610.53497317084</v>
      </c>
      <c r="G448" s="353">
        <f t="shared" si="44"/>
        <v>-48750.469385094744</v>
      </c>
    </row>
    <row r="449" spans="2:7" ht="15" customHeight="1">
      <c r="B449" s="193">
        <f t="shared" si="40"/>
        <v>-115211.52658745697</v>
      </c>
      <c r="C449" s="353">
        <f t="shared" si="39"/>
        <v>-663489.33470145043</v>
      </c>
      <c r="D449" s="353">
        <f t="shared" si="41"/>
        <v>-1943656.2223204363</v>
      </c>
      <c r="E449" s="353">
        <f t="shared" si="42"/>
        <v>-10183907.041224256</v>
      </c>
      <c r="F449" s="353">
        <f t="shared" si="43"/>
        <v>-344345.48243538017</v>
      </c>
      <c r="G449" s="353">
        <f t="shared" si="44"/>
        <v>-48998.596340865974</v>
      </c>
    </row>
    <row r="450" spans="2:7" ht="15" customHeight="1">
      <c r="B450" s="193">
        <f t="shared" si="40"/>
        <v>-117301.5746149047</v>
      </c>
      <c r="C450" s="353">
        <f t="shared" si="39"/>
        <v>-666324.511927663</v>
      </c>
      <c r="D450" s="353">
        <f t="shared" si="41"/>
        <v>-1963842.7845436407</v>
      </c>
      <c r="E450" s="353">
        <f t="shared" si="42"/>
        <v>-10396116.771249762</v>
      </c>
      <c r="F450" s="353">
        <f t="shared" si="43"/>
        <v>-348120.89182843012</v>
      </c>
      <c r="G450" s="353">
        <f t="shared" si="44"/>
        <v>-49247.757158952918</v>
      </c>
    </row>
    <row r="451" spans="2:7" ht="15" customHeight="1">
      <c r="B451" s="193">
        <f t="shared" si="40"/>
        <v>-119400.33117580014</v>
      </c>
      <c r="C451" s="353">
        <f t="shared" si="39"/>
        <v>-669167.95842078538</v>
      </c>
      <c r="D451" s="353">
        <f t="shared" si="41"/>
        <v>-1984231.2123890771</v>
      </c>
      <c r="E451" s="353">
        <f t="shared" si="42"/>
        <v>-10612747.537317466</v>
      </c>
      <c r="F451" s="353">
        <f t="shared" si="43"/>
        <v>-351937.20148990478</v>
      </c>
      <c r="G451" s="353">
        <f t="shared" si="44"/>
        <v>-49497.956147115219</v>
      </c>
    </row>
    <row r="452" spans="2:7" ht="15" customHeight="1">
      <c r="B452" s="193">
        <f t="shared" si="40"/>
        <v>-121507.83255569931</v>
      </c>
      <c r="C452" s="353">
        <f t="shared" si="39"/>
        <v>-672019.69829951262</v>
      </c>
      <c r="D452" s="353">
        <f t="shared" si="41"/>
        <v>-2004823.5245129678</v>
      </c>
      <c r="E452" s="353">
        <f t="shared" si="42"/>
        <v>-10833891.444344914</v>
      </c>
      <c r="F452" s="353">
        <f t="shared" si="43"/>
        <v>-355794.85450604541</v>
      </c>
      <c r="G452" s="353">
        <f t="shared" si="44"/>
        <v>-49749.197631061536</v>
      </c>
    </row>
    <row r="453" spans="2:7" ht="15" customHeight="1">
      <c r="B453" s="193">
        <f t="shared" si="40"/>
        <v>-123624.11519134806</v>
      </c>
      <c r="C453" s="353">
        <f t="shared" si="39"/>
        <v>-674879.75575288618</v>
      </c>
      <c r="D453" s="353">
        <f t="shared" si="41"/>
        <v>-2025621.7597580976</v>
      </c>
      <c r="E453" s="353">
        <f t="shared" si="42"/>
        <v>-11059642.5161021</v>
      </c>
      <c r="F453" s="353">
        <f t="shared" si="43"/>
        <v>-359694.29876319424</v>
      </c>
      <c r="G453" s="353">
        <f t="shared" si="44"/>
        <v>-50001.485954524294</v>
      </c>
    </row>
    <row r="454" spans="2:7" ht="15" customHeight="1">
      <c r="B454" s="193">
        <f t="shared" si="40"/>
        <v>-125749.21567131201</v>
      </c>
      <c r="C454" s="353">
        <f t="shared" si="39"/>
        <v>-677748.15504049882</v>
      </c>
      <c r="D454" s="353">
        <f t="shared" si="41"/>
        <v>-2046627.9773556786</v>
      </c>
      <c r="E454" s="353">
        <f t="shared" si="42"/>
        <v>-11290096.73518756</v>
      </c>
      <c r="F454" s="353">
        <f t="shared" si="43"/>
        <v>-363635.98699979548</v>
      </c>
      <c r="G454" s="353">
        <f t="shared" si="44"/>
        <v>-50254.82547933481</v>
      </c>
    </row>
    <row r="455" spans="2:7" ht="15" customHeight="1">
      <c r="B455" s="193">
        <f t="shared" si="40"/>
        <v>-127883.17073660914</v>
      </c>
      <c r="C455" s="353">
        <f t="shared" si="39"/>
        <v>-680624.9204927003</v>
      </c>
      <c r="D455" s="353">
        <f t="shared" si="41"/>
        <v>-2067844.2571292354</v>
      </c>
      <c r="E455" s="353">
        <f t="shared" si="42"/>
        <v>-11525352.083837301</v>
      </c>
      <c r="F455" s="353">
        <f t="shared" si="43"/>
        <v>-367620.37685895991</v>
      </c>
      <c r="G455" s="353">
        <f t="shared" si="44"/>
        <v>-50509.220585498704</v>
      </c>
    </row>
    <row r="456" spans="2:7" ht="15" customHeight="1">
      <c r="B456" s="193">
        <f t="shared" si="40"/>
        <v>-130026.01728134502</v>
      </c>
      <c r="C456" s="353">
        <f t="shared" si="39"/>
        <v>-683510.07651080401</v>
      </c>
      <c r="D456" s="353">
        <f t="shared" si="41"/>
        <v>-2089272.6997005278</v>
      </c>
      <c r="E456" s="353">
        <f t="shared" si="42"/>
        <v>-11765508.58558391</v>
      </c>
      <c r="F456" s="353">
        <f t="shared" si="43"/>
        <v>-371647.93094159866</v>
      </c>
      <c r="G456" s="353">
        <f t="shared" si="44"/>
        <v>-50764.675671271616</v>
      </c>
    </row>
    <row r="457" spans="2:7" ht="15" customHeight="1">
      <c r="B457" s="193">
        <f t="shared" si="40"/>
        <v>-132177.79235335061</v>
      </c>
      <c r="C457" s="353">
        <f t="shared" si="39"/>
        <v>-686403.64756729384</v>
      </c>
      <c r="D457" s="353">
        <f t="shared" si="41"/>
        <v>-2110915.4266975331</v>
      </c>
      <c r="E457" s="353">
        <f t="shared" si="42"/>
        <v>-12010668.347783575</v>
      </c>
      <c r="F457" s="353">
        <f t="shared" si="43"/>
        <v>-375719.11686013266</v>
      </c>
      <c r="G457" s="353">
        <f t="shared" si="44"/>
        <v>-51021.195153235247</v>
      </c>
    </row>
    <row r="458" spans="2:7" ht="15" customHeight="1">
      <c r="B458" s="193">
        <f t="shared" si="40"/>
        <v>-134338.53315482292</v>
      </c>
      <c r="C458" s="353">
        <f t="shared" si="39"/>
        <v>-689305.65820603177</v>
      </c>
      <c r="D458" s="353">
        <f t="shared" si="41"/>
        <v>-2132774.5809645085</v>
      </c>
      <c r="E458" s="353">
        <f t="shared" si="42"/>
        <v>-12260935.605029065</v>
      </c>
      <c r="F458" s="353">
        <f t="shared" si="43"/>
        <v>-379834.40729278408</v>
      </c>
      <c r="G458" s="353">
        <f t="shared" si="44"/>
        <v>-51278.78346637373</v>
      </c>
    </row>
    <row r="459" spans="2:7" ht="15" customHeight="1">
      <c r="B459" s="193">
        <f t="shared" si="40"/>
        <v>-136508.27704296802</v>
      </c>
      <c r="C459" s="353">
        <f t="shared" si="39"/>
        <v>-692216.13304246601</v>
      </c>
      <c r="D459" s="353">
        <f t="shared" si="41"/>
        <v>-2154852.3267741534</v>
      </c>
      <c r="E459" s="353">
        <f t="shared" si="42"/>
        <v>-12516416.76346717</v>
      </c>
      <c r="F459" s="353">
        <f t="shared" si="43"/>
        <v>-383994.28003845591</v>
      </c>
      <c r="G459" s="353">
        <f t="shared" si="44"/>
        <v>-51537.445064150284</v>
      </c>
    </row>
    <row r="460" spans="2:7" ht="15" customHeight="1">
      <c r="B460" s="193">
        <f t="shared" si="40"/>
        <v>-138687.06153064707</v>
      </c>
      <c r="C460" s="353">
        <f t="shared" si="39"/>
        <v>-695135.09676383983</v>
      </c>
      <c r="D460" s="353">
        <f t="shared" si="41"/>
        <v>-2177150.8500418947</v>
      </c>
      <c r="E460" s="353">
        <f t="shared" si="42"/>
        <v>-12777220.446039403</v>
      </c>
      <c r="F460" s="353">
        <f t="shared" si="43"/>
        <v>-388199.21807220584</v>
      </c>
      <c r="G460" s="353">
        <f t="shared" si="44"/>
        <v>-51797.184418584242</v>
      </c>
    </row>
    <row r="461" spans="2:7" ht="15" customHeight="1">
      <c r="B461" s="193">
        <f t="shared" si="40"/>
        <v>-140874.92428702477</v>
      </c>
      <c r="C461" s="353">
        <f t="shared" si="39"/>
        <v>-698062.57412940101</v>
      </c>
      <c r="D461" s="353">
        <f t="shared" si="41"/>
        <v>-2199672.3585423138</v>
      </c>
      <c r="E461" s="353">
        <f t="shared" si="42"/>
        <v>-13043457.538665224</v>
      </c>
      <c r="F461" s="353">
        <f t="shared" si="43"/>
        <v>-392449.70960132143</v>
      </c>
      <c r="G461" s="353">
        <f t="shared" si="44"/>
        <v>-52058.006020328343</v>
      </c>
    </row>
    <row r="462" spans="2:7" ht="15" customHeight="1">
      <c r="B462" s="193">
        <f t="shared" si="40"/>
        <v>-143071.90313822072</v>
      </c>
      <c r="C462" s="353">
        <f t="shared" si="39"/>
        <v>-700998.58997061173</v>
      </c>
      <c r="D462" s="353">
        <f t="shared" si="41"/>
        <v>-2222419.0821277369</v>
      </c>
      <c r="E462" s="353">
        <f t="shared" si="42"/>
        <v>-13315241.237387417</v>
      </c>
      <c r="F462" s="353">
        <f t="shared" si="43"/>
        <v>-396746.24812200241</v>
      </c>
      <c r="G462" s="353">
        <f t="shared" si="44"/>
        <v>-52319.914378746376</v>
      </c>
    </row>
    <row r="463" spans="2:7" ht="15" customHeight="1">
      <c r="B463" s="193">
        <f t="shared" si="40"/>
        <v>-145278.03606796332</v>
      </c>
      <c r="C463" s="353">
        <f t="shared" si="39"/>
        <v>-703943.16919135931</v>
      </c>
      <c r="D463" s="353">
        <f t="shared" si="41"/>
        <v>-2245393.2729490143</v>
      </c>
      <c r="E463" s="353">
        <f t="shared" si="42"/>
        <v>-13592687.096499655</v>
      </c>
      <c r="F463" s="353">
        <f t="shared" si="43"/>
        <v>-401089.33247665741</v>
      </c>
      <c r="G463" s="353">
        <f t="shared" si="44"/>
        <v>-52582.91402199115</v>
      </c>
    </row>
    <row r="464" spans="2:7" ht="15" customHeight="1">
      <c r="B464" s="193">
        <f t="shared" si="40"/>
        <v>-147493.36121824649</v>
      </c>
      <c r="C464" s="353">
        <f t="shared" si="39"/>
        <v>-706896.33676816744</v>
      </c>
      <c r="D464" s="353">
        <f t="shared" si="41"/>
        <v>-2268597.2056785044</v>
      </c>
      <c r="E464" s="353">
        <f t="shared" si="42"/>
        <v>-13875913.077676732</v>
      </c>
      <c r="F464" s="353">
        <f t="shared" si="43"/>
        <v>-405479.46691182122</v>
      </c>
      <c r="G464" s="353">
        <f t="shared" si="44"/>
        <v>-52847.009497082778</v>
      </c>
    </row>
    <row r="465" spans="2:7" ht="15" customHeight="1">
      <c r="B465" s="193">
        <f t="shared" si="40"/>
        <v>-149717.91688998917</v>
      </c>
      <c r="C465" s="353">
        <f t="shared" ref="C465:C528" si="45">((C464*$D$3)/12)+C464+$B$14</f>
        <v>-709858.1177504079</v>
      </c>
      <c r="D465" s="353">
        <f t="shared" si="41"/>
        <v>-2292033.1777352896</v>
      </c>
      <c r="E465" s="353">
        <f t="shared" si="42"/>
        <v>-14165039.60012833</v>
      </c>
      <c r="F465" s="353">
        <f t="shared" si="43"/>
        <v>-409917.16113669926</v>
      </c>
      <c r="G465" s="353">
        <f t="shared" si="44"/>
        <v>-53112.205369987292</v>
      </c>
    </row>
    <row r="466" spans="2:7" ht="15" customHeight="1">
      <c r="B466" s="193">
        <f t="shared" si="40"/>
        <v>-151951.74154369746</v>
      </c>
      <c r="C466" s="353">
        <f t="shared" si="45"/>
        <v>-712828.53726051329</v>
      </c>
      <c r="D466" s="353">
        <f t="shared" si="41"/>
        <v>-2315703.5095126424</v>
      </c>
      <c r="E466" s="353">
        <f t="shared" si="42"/>
        <v>-14460189.59179767</v>
      </c>
      <c r="F466" s="353">
        <f t="shared" si="43"/>
        <v>-414402.93038234685</v>
      </c>
      <c r="G466" s="353">
        <f t="shared" si="44"/>
        <v>-53378.506225695572</v>
      </c>
    </row>
    <row r="467" spans="2:7" ht="15" customHeight="1">
      <c r="B467" s="193">
        <f t="shared" si="40"/>
        <v>-154194.87380012954</v>
      </c>
      <c r="C467" s="353">
        <f t="shared" si="45"/>
        <v>-715807.62049418979</v>
      </c>
      <c r="D467" s="353">
        <f t="shared" si="41"/>
        <v>-2339610.5446077688</v>
      </c>
      <c r="E467" s="353">
        <f t="shared" si="42"/>
        <v>-14761488.541626789</v>
      </c>
      <c r="F467" s="353">
        <f t="shared" si="43"/>
        <v>-418937.29546148895</v>
      </c>
      <c r="G467" s="353">
        <f t="shared" si="44"/>
        <v>-53645.916668302634</v>
      </c>
    </row>
    <row r="468" spans="2:7" ht="15" customHeight="1">
      <c r="B468" s="193">
        <f t="shared" si="40"/>
        <v>-156447.35244096341</v>
      </c>
      <c r="C468" s="353">
        <f t="shared" si="45"/>
        <v>-718795.39272063121</v>
      </c>
      <c r="D468" s="353">
        <f t="shared" si="41"/>
        <v>-2363756.6500538466</v>
      </c>
      <c r="E468" s="353">
        <f t="shared" si="42"/>
        <v>-15069064.55291068</v>
      </c>
      <c r="F468" s="353">
        <f t="shared" si="43"/>
        <v>-423520.78282898839</v>
      </c>
      <c r="G468" s="353">
        <f t="shared" si="44"/>
        <v>-53914.44132108723</v>
      </c>
    </row>
    <row r="469" spans="2:7" ht="15" customHeight="1">
      <c r="B469" s="193">
        <f t="shared" si="40"/>
        <v>-158709.21640946742</v>
      </c>
      <c r="C469" s="353">
        <f t="shared" si="45"/>
        <v>-721791.87928273308</v>
      </c>
      <c r="D469" s="353">
        <f t="shared" si="41"/>
        <v>-2388144.2165543851</v>
      </c>
      <c r="E469" s="353">
        <f t="shared" si="42"/>
        <v>-15383048.397762986</v>
      </c>
      <c r="F469" s="353">
        <f t="shared" si="43"/>
        <v>-428153.9246429691</v>
      </c>
      <c r="G469" s="353">
        <f t="shared" si="44"/>
        <v>-54184.084826591759</v>
      </c>
    </row>
    <row r="470" spans="2:7" ht="15" customHeight="1">
      <c r="B470" s="193">
        <f t="shared" si="40"/>
        <v>-160980.50481117354</v>
      </c>
      <c r="C470" s="353">
        <f t="shared" si="45"/>
        <v>-724797.10559730767</v>
      </c>
      <c r="D470" s="353">
        <f t="shared" si="41"/>
        <v>-2412775.6587199289</v>
      </c>
      <c r="E470" s="353">
        <f t="shared" si="42"/>
        <v>-15703573.572716381</v>
      </c>
      <c r="F470" s="353">
        <f t="shared" si="43"/>
        <v>-432837.25882660126</v>
      </c>
      <c r="G470" s="353">
        <f t="shared" si="44"/>
        <v>-54454.851846702557</v>
      </c>
    </row>
    <row r="471" spans="2:7" ht="15" customHeight="1">
      <c r="B471" s="193">
        <f t="shared" si="40"/>
        <v>-163261.25691455344</v>
      </c>
      <c r="C471" s="353">
        <f t="shared" si="45"/>
        <v>-727811.09715529985</v>
      </c>
      <c r="D471" s="353">
        <f t="shared" si="41"/>
        <v>-2437653.4153071283</v>
      </c>
      <c r="E471" s="353">
        <f t="shared" si="42"/>
        <v>-16030776.355481306</v>
      </c>
      <c r="F471" s="353">
        <f t="shared" si="43"/>
        <v>-437571.32913055609</v>
      </c>
      <c r="G471" s="353">
        <f t="shared" si="44"/>
        <v>-54726.747062730487</v>
      </c>
    </row>
    <row r="472" spans="2:7" ht="15" customHeight="1">
      <c r="B472" s="193">
        <f t="shared" si="40"/>
        <v>-165551.51215169742</v>
      </c>
      <c r="C472" s="353">
        <f t="shared" si="45"/>
        <v>-730833.87952200277</v>
      </c>
      <c r="D472" s="353">
        <f t="shared" si="41"/>
        <v>-2462779.9494601996</v>
      </c>
      <c r="E472" s="353">
        <f t="shared" si="42"/>
        <v>-16364795.862887166</v>
      </c>
      <c r="F472" s="353">
        <f t="shared" si="43"/>
        <v>-442356.68519613711</v>
      </c>
      <c r="G472" s="353">
        <f t="shared" si="44"/>
        <v>-54999.775175491865</v>
      </c>
    </row>
    <row r="473" spans="2:7" ht="15" customHeight="1">
      <c r="B473" s="193">
        <f t="shared" si="40"/>
        <v>-167851.31011899616</v>
      </c>
      <c r="C473" s="353">
        <f t="shared" si="45"/>
        <v>-733865.47833727533</v>
      </c>
      <c r="D473" s="353">
        <f t="shared" si="41"/>
        <v>-2488157.7489548014</v>
      </c>
      <c r="E473" s="353">
        <f t="shared" si="42"/>
        <v>-16705774.110030649</v>
      </c>
      <c r="F473" s="353">
        <f t="shared" si="43"/>
        <v>-447193.88261909527</v>
      </c>
      <c r="G473" s="353">
        <f t="shared" si="44"/>
        <v>-55273.940905389747</v>
      </c>
    </row>
    <row r="474" spans="2:7" ht="15" customHeight="1">
      <c r="B474" s="193">
        <f t="shared" si="40"/>
        <v>-170160.6905778253</v>
      </c>
      <c r="C474" s="353">
        <f t="shared" si="45"/>
        <v>-736905.91931575909</v>
      </c>
      <c r="D474" s="353">
        <f t="shared" si="41"/>
        <v>-2513789.3264443493</v>
      </c>
      <c r="E474" s="353">
        <f t="shared" si="42"/>
        <v>-17053856.070656288</v>
      </c>
      <c r="F474" s="353">
        <f t="shared" si="43"/>
        <v>-452083.48301413545</v>
      </c>
      <c r="G474" s="353">
        <f t="shared" si="44"/>
        <v>-55549.248992495537</v>
      </c>
    </row>
    <row r="475" spans="2:7" ht="15" customHeight="1">
      <c r="B475" s="193">
        <f t="shared" si="40"/>
        <v>-172479.69345523289</v>
      </c>
      <c r="C475" s="353">
        <f t="shared" si="45"/>
        <v>-739955.22824709676</v>
      </c>
      <c r="D475" s="353">
        <f t="shared" si="41"/>
        <v>-2539677.2197087929</v>
      </c>
      <c r="E475" s="353">
        <f t="shared" si="42"/>
        <v>-17409189.73879496</v>
      </c>
      <c r="F475" s="353">
        <f t="shared" si="43"/>
        <v>-457026.05408012192</v>
      </c>
      <c r="G475" s="353">
        <f t="shared" si="44"/>
        <v>-55825.704196630933</v>
      </c>
    </row>
    <row r="476" spans="2:7" ht="15" customHeight="1">
      <c r="B476" s="193">
        <f t="shared" si="40"/>
        <v>-174808.35884462969</v>
      </c>
      <c r="C476" s="353">
        <f t="shared" si="45"/>
        <v>-743013.43099615083</v>
      </c>
      <c r="D476" s="353">
        <f t="shared" si="41"/>
        <v>-2565823.9919058806</v>
      </c>
      <c r="E476" s="353">
        <f t="shared" si="42"/>
        <v>-17771926.191686522</v>
      </c>
      <c r="F476" s="353">
        <f t="shared" si="43"/>
        <v>-462022.16966598993</v>
      </c>
      <c r="G476" s="353">
        <f t="shared" si="44"/>
        <v>-56103.311297450229</v>
      </c>
    </row>
    <row r="477" spans="2:7" ht="15" customHeight="1">
      <c r="B477" s="193">
        <f t="shared" ref="B477:B540" si="46">((B476*$D$2)/12)+B476+$B$12</f>
        <v>-177146.72700648231</v>
      </c>
      <c r="C477" s="353">
        <f t="shared" si="45"/>
        <v>-746080.55350322288</v>
      </c>
      <c r="D477" s="353">
        <f t="shared" si="41"/>
        <v>-2592232.2318249396</v>
      </c>
      <c r="E477" s="353">
        <f t="shared" si="42"/>
        <v>-18142219.654013325</v>
      </c>
      <c r="F477" s="353">
        <f t="shared" si="43"/>
        <v>-467072.4098373715</v>
      </c>
      <c r="G477" s="353">
        <f t="shared" si="44"/>
        <v>-56382.075094522937</v>
      </c>
    </row>
    <row r="478" spans="2:7" ht="15" customHeight="1">
      <c r="B478" s="193">
        <f t="shared" si="46"/>
        <v>-179494.83836900932</v>
      </c>
      <c r="C478" s="353">
        <f t="shared" si="45"/>
        <v>-749156.621784274</v>
      </c>
      <c r="D478" s="353">
        <f t="shared" si="41"/>
        <v>-2618904.554143189</v>
      </c>
      <c r="E478" s="353">
        <f t="shared" si="42"/>
        <v>-18520227.563471936</v>
      </c>
      <c r="F478" s="353">
        <f t="shared" si="43"/>
        <v>-472177.36094394303</v>
      </c>
      <c r="G478" s="353">
        <f t="shared" si="44"/>
        <v>-56662.000407416781</v>
      </c>
    </row>
    <row r="479" spans="2:7" ht="15" customHeight="1">
      <c r="B479" s="193">
        <f t="shared" si="46"/>
        <v>-181852.7335288802</v>
      </c>
      <c r="C479" s="353">
        <f t="shared" si="45"/>
        <v>-752241.66193114477</v>
      </c>
      <c r="D479" s="353">
        <f t="shared" si="41"/>
        <v>-2645843.5996846207</v>
      </c>
      <c r="E479" s="353">
        <f t="shared" si="42"/>
        <v>-18906110.637710933</v>
      </c>
      <c r="F479" s="353">
        <f t="shared" si="43"/>
        <v>-477337.61568750243</v>
      </c>
      <c r="G479" s="353">
        <f t="shared" si="44"/>
        <v>-56943.092075781016</v>
      </c>
    </row>
    <row r="480" spans="2:7" ht="15" customHeight="1">
      <c r="B480" s="193">
        <f t="shared" si="46"/>
        <v>-184220.45325191721</v>
      </c>
      <c r="C480" s="353">
        <f t="shared" si="45"/>
        <v>-755335.70011177729</v>
      </c>
      <c r="D480" s="353">
        <f t="shared" si="41"/>
        <v>-2673052.035681467</v>
      </c>
      <c r="E480" s="353">
        <f t="shared" si="42"/>
        <v>-19300032.942663245</v>
      </c>
      <c r="F480" s="353">
        <f t="shared" si="43"/>
        <v>-482553.77319078369</v>
      </c>
      <c r="G480" s="353">
        <f t="shared" si="44"/>
        <v>-57225.3549594301</v>
      </c>
    </row>
    <row r="481" spans="2:7" ht="15" customHeight="1">
      <c r="B481" s="193">
        <f t="shared" si="46"/>
        <v>-186598.0384738002</v>
      </c>
      <c r="C481" s="353">
        <f t="shared" si="45"/>
        <v>-758438.76257043669</v>
      </c>
      <c r="D481" s="353">
        <f t="shared" si="41"/>
        <v>-2700532.5560382819</v>
      </c>
      <c r="E481" s="353">
        <f t="shared" si="42"/>
        <v>-19702161.962302063</v>
      </c>
      <c r="F481" s="353">
        <f t="shared" si="43"/>
        <v>-487826.43906701717</v>
      </c>
      <c r="G481" s="353">
        <f t="shared" si="44"/>
        <v>-57508.793938427727</v>
      </c>
    </row>
    <row r="482" spans="2:7" ht="15" customHeight="1">
      <c r="B482" s="193">
        <f t="shared" si="46"/>
        <v>-188985.53030077438</v>
      </c>
      <c r="C482" s="353">
        <f t="shared" si="45"/>
        <v>-761550.87562793377</v>
      </c>
      <c r="D482" s="353">
        <f t="shared" si="41"/>
        <v>-2728287.8815986649</v>
      </c>
      <c r="E482" s="353">
        <f t="shared" si="42"/>
        <v>-20112668.669850022</v>
      </c>
      <c r="F482" s="353">
        <f t="shared" si="43"/>
        <v>-493156.22549024317</v>
      </c>
      <c r="G482" s="353">
        <f t="shared" si="44"/>
        <v>-57793.413913171178</v>
      </c>
    </row>
    <row r="483" spans="2:7" ht="15" customHeight="1">
      <c r="B483" s="193">
        <f t="shared" si="46"/>
        <v>-191382.97001036094</v>
      </c>
      <c r="C483" s="353">
        <f t="shared" si="45"/>
        <v>-764672.06568184856</v>
      </c>
      <c r="D483" s="353">
        <f t="shared" si="41"/>
        <v>-2756320.7604146516</v>
      </c>
      <c r="E483" s="353">
        <f t="shared" si="42"/>
        <v>-20531727.600471899</v>
      </c>
      <c r="F483" s="353">
        <f t="shared" si="43"/>
        <v>-498543.75126638747</v>
      </c>
      <c r="G483" s="353">
        <f t="shared" si="44"/>
        <v>-58079.219804476059</v>
      </c>
    </row>
    <row r="484" spans="2:7" ht="15" customHeight="1">
      <c r="B484" s="193">
        <f t="shared" si="46"/>
        <v>-193790.39905207077</v>
      </c>
      <c r="C484" s="353">
        <f t="shared" si="45"/>
        <v>-767802.3592067539</v>
      </c>
      <c r="D484" s="353">
        <f t="shared" ref="D484:D547" si="47">((D483*$D$4)/12)+D483+$B$16</f>
        <v>-2784633.9680187982</v>
      </c>
      <c r="E484" s="353">
        <f t="shared" ref="E484:E547" si="48">((E483*$D$5)/12)+E483+$B$18</f>
        <v>-20959516.925481729</v>
      </c>
      <c r="F484" s="353">
        <f t="shared" ref="F484:F547" si="49">((F483*$D$6)/12)+F483+$B$20</f>
        <v>-503989.64190510666</v>
      </c>
      <c r="G484" s="353">
        <f t="shared" ref="G484:G547" si="50">((G483*$D$7)/12)+G483+$B$22</f>
        <v>-58366.216553661376</v>
      </c>
    </row>
    <row r="485" spans="2:7" ht="15" customHeight="1">
      <c r="B485" s="193">
        <f t="shared" si="46"/>
        <v>-196207.85904812106</v>
      </c>
      <c r="C485" s="353">
        <f t="shared" si="45"/>
        <v>-770941.78275444021</v>
      </c>
      <c r="D485" s="353">
        <f t="shared" si="47"/>
        <v>-2813230.307698986</v>
      </c>
      <c r="E485" s="353">
        <f t="shared" si="48"/>
        <v>-21396218.528095931</v>
      </c>
      <c r="F485" s="353">
        <f t="shared" si="49"/>
        <v>-509494.529692412</v>
      </c>
      <c r="G485" s="353">
        <f t="shared" si="50"/>
        <v>-58654.409122634963</v>
      </c>
    </row>
    <row r="486" spans="2:7" ht="15" customHeight="1">
      <c r="B486" s="193">
        <f t="shared" si="46"/>
        <v>-198635.39179415489</v>
      </c>
      <c r="C486" s="353">
        <f t="shared" si="45"/>
        <v>-774090.36295414064</v>
      </c>
      <c r="D486" s="353">
        <f t="shared" si="47"/>
        <v>-2842112.610775976</v>
      </c>
      <c r="E486" s="353">
        <f t="shared" si="48"/>
        <v>-21842018.080764595</v>
      </c>
      <c r="F486" s="353">
        <f t="shared" si="49"/>
        <v>-515059.05376407981</v>
      </c>
      <c r="G486" s="353">
        <f t="shared" si="50"/>
        <v>-58943.802493979274</v>
      </c>
    </row>
    <row r="487" spans="2:7" ht="15" customHeight="1">
      <c r="B487" s="193">
        <f t="shared" si="46"/>
        <v>-201073.03925996387</v>
      </c>
      <c r="C487" s="353">
        <f t="shared" si="45"/>
        <v>-777248.12651275692</v>
      </c>
      <c r="D487" s="353">
        <f t="shared" si="47"/>
        <v>-2871283.7368837357</v>
      </c>
      <c r="E487" s="353">
        <f t="shared" si="48"/>
        <v>-22297105.124113858</v>
      </c>
      <c r="F487" s="353">
        <f t="shared" si="49"/>
        <v>-520683.86017985735</v>
      </c>
      <c r="G487" s="353">
        <f t="shared" si="50"/>
        <v>-59234.401671037522</v>
      </c>
    </row>
    <row r="488" spans="2:7" ht="15" customHeight="1">
      <c r="B488" s="193">
        <f t="shared" si="46"/>
        <v>-203520.84359021371</v>
      </c>
      <c r="C488" s="353">
        <f t="shared" si="45"/>
        <v>-780415.10021508578</v>
      </c>
      <c r="D488" s="353">
        <f t="shared" si="47"/>
        <v>-2900746.5742525733</v>
      </c>
      <c r="E488" s="353">
        <f t="shared" si="48"/>
        <v>-22761673.147532895</v>
      </c>
      <c r="F488" s="353">
        <f t="shared" si="49"/>
        <v>-526369.60199847247</v>
      </c>
      <c r="G488" s="353">
        <f t="shared" si="50"/>
        <v>-59526.211678000182</v>
      </c>
    </row>
    <row r="489" spans="2:7" ht="15" customHeight="1">
      <c r="B489" s="193">
        <f t="shared" si="46"/>
        <v>-205978.84710517293</v>
      </c>
      <c r="C489" s="353">
        <f t="shared" si="45"/>
        <v>-783591.31092404644</v>
      </c>
      <c r="D489" s="353">
        <f t="shared" si="47"/>
        <v>-2930504.039995099</v>
      </c>
      <c r="E489" s="353">
        <f t="shared" si="48"/>
        <v>-23235919.67143983</v>
      </c>
      <c r="F489" s="353">
        <f t="shared" si="49"/>
        <v>-532116.93935345591</v>
      </c>
      <c r="G489" s="353">
        <f t="shared" si="50"/>
        <v>-59819.237559991852</v>
      </c>
    </row>
    <row r="490" spans="2:7" ht="15" customHeight="1">
      <c r="B490" s="193">
        <f t="shared" si="46"/>
        <v>-208447.09230144447</v>
      </c>
      <c r="C490" s="353">
        <f t="shared" si="45"/>
        <v>-786776.7855809083</v>
      </c>
      <c r="D490" s="353">
        <f t="shared" si="47"/>
        <v>-2960559.0803950499</v>
      </c>
      <c r="E490" s="353">
        <f t="shared" si="48"/>
        <v>-23720046.331261493</v>
      </c>
      <c r="F490" s="353">
        <f t="shared" si="49"/>
        <v>-537926.53952978505</v>
      </c>
      <c r="G490" s="353">
        <f t="shared" si="50"/>
        <v>-60113.484383158488</v>
      </c>
    </row>
    <row r="491" spans="2:7" ht="15" customHeight="1">
      <c r="B491" s="193">
        <f t="shared" si="46"/>
        <v>-210925.62185270048</v>
      </c>
      <c r="C491" s="353">
        <f t="shared" si="45"/>
        <v>-789971.55120551924</v>
      </c>
      <c r="D491" s="353">
        <f t="shared" si="47"/>
        <v>-2990914.6711990004</v>
      </c>
      <c r="E491" s="353">
        <f t="shared" si="48"/>
        <v>-24214258.963162776</v>
      </c>
      <c r="F491" s="353">
        <f t="shared" si="49"/>
        <v>-543799.07704135776</v>
      </c>
      <c r="G491" s="353">
        <f t="shared" si="50"/>
        <v>-60408.957234754984</v>
      </c>
    </row>
    <row r="492" spans="2:7" ht="15" customHeight="1">
      <c r="B492" s="193">
        <f t="shared" si="46"/>
        <v>-213414.47861042008</v>
      </c>
      <c r="C492" s="353">
        <f t="shared" si="45"/>
        <v>-793175.63489653531</v>
      </c>
      <c r="D492" s="353">
        <f t="shared" si="47"/>
        <v>-3021573.8179109907</v>
      </c>
      <c r="E492" s="353">
        <f t="shared" si="48"/>
        <v>-24718767.691562001</v>
      </c>
      <c r="F492" s="353">
        <f t="shared" si="49"/>
        <v>-549735.23370930576</v>
      </c>
      <c r="G492" s="353">
        <f t="shared" si="50"/>
        <v>-60705.661223233132</v>
      </c>
    </row>
    <row r="493" spans="2:7" ht="15" customHeight="1">
      <c r="B493" s="193">
        <f t="shared" si="46"/>
        <v>-215913.70560463017</v>
      </c>
      <c r="C493" s="353">
        <f t="shared" si="45"/>
        <v>-796389.06383165019</v>
      </c>
      <c r="D493" s="353">
        <f t="shared" si="47"/>
        <v>-3052539.5560901007</v>
      </c>
      <c r="E493" s="353">
        <f t="shared" si="48"/>
        <v>-25233787.018469542</v>
      </c>
      <c r="F493" s="353">
        <f t="shared" si="49"/>
        <v>-555735.69874115661</v>
      </c>
      <c r="G493" s="353">
        <f t="shared" si="50"/>
        <v>-61003.60147832994</v>
      </c>
    </row>
    <row r="494" spans="2:7" ht="15" customHeight="1">
      <c r="B494" s="193">
        <f t="shared" si="46"/>
        <v>-218423.34604464946</v>
      </c>
      <c r="C494" s="353">
        <f t="shared" si="45"/>
        <v>-799611.86526782578</v>
      </c>
      <c r="D494" s="353">
        <f t="shared" si="47"/>
        <v>-3083814.9516510018</v>
      </c>
      <c r="E494" s="353">
        <f t="shared" si="48"/>
        <v>-25759535.914687656</v>
      </c>
      <c r="F494" s="353">
        <f t="shared" si="49"/>
        <v>-561801.16881085245</v>
      </c>
      <c r="G494" s="353">
        <f t="shared" si="50"/>
        <v>-61302.783151156313</v>
      </c>
    </row>
    <row r="495" spans="2:7" ht="15" customHeight="1">
      <c r="B495" s="193">
        <f t="shared" si="46"/>
        <v>-220943.4433198355</v>
      </c>
      <c r="C495" s="353">
        <f t="shared" si="45"/>
        <v>-802844.06654152356</v>
      </c>
      <c r="D495" s="353">
        <f t="shared" si="47"/>
        <v>-3115403.1011675117</v>
      </c>
      <c r="E495" s="353">
        <f t="shared" si="48"/>
        <v>-26296237.912910316</v>
      </c>
      <c r="F495" s="353">
        <f t="shared" si="49"/>
        <v>-567932.34813963668</v>
      </c>
      <c r="G495" s="353">
        <f t="shared" si="50"/>
        <v>-61603.211414286132</v>
      </c>
    </row>
    <row r="496" spans="2:7" ht="15" customHeight="1">
      <c r="B496" s="193">
        <f t="shared" si="46"/>
        <v>-223474.04100033481</v>
      </c>
      <c r="C496" s="353">
        <f t="shared" si="45"/>
        <v>-806085.69506893633</v>
      </c>
      <c r="D496" s="353">
        <f t="shared" si="47"/>
        <v>-3147307.1321791867</v>
      </c>
      <c r="E496" s="353">
        <f t="shared" si="48"/>
        <v>-26844121.202762615</v>
      </c>
      <c r="F496" s="353">
        <f t="shared" si="49"/>
        <v>-574129.94857781613</v>
      </c>
      <c r="G496" s="353">
        <f t="shared" si="50"/>
        <v>-61904.891461845655</v>
      </c>
    </row>
    <row r="497" spans="2:7" ht="15" customHeight="1">
      <c r="B497" s="193">
        <f t="shared" si="46"/>
        <v>-226015.18283783621</v>
      </c>
      <c r="C497" s="353">
        <f t="shared" si="45"/>
        <v>-809336.77834622073</v>
      </c>
      <c r="D497" s="353">
        <f t="shared" si="47"/>
        <v>-3179530.2035009786</v>
      </c>
      <c r="E497" s="353">
        <f t="shared" si="48"/>
        <v>-27403418.727820169</v>
      </c>
      <c r="F497" s="353">
        <f t="shared" si="49"/>
        <v>-580394.68968740909</v>
      </c>
      <c r="G497" s="353">
        <f t="shared" si="50"/>
        <v>-62207.828509603343</v>
      </c>
    </row>
    <row r="498" spans="2:7" ht="15" customHeight="1">
      <c r="B498" s="193">
        <f t="shared" si="46"/>
        <v>-228566.91276632721</v>
      </c>
      <c r="C498" s="353">
        <f t="shared" si="45"/>
        <v>-812597.34394973051</v>
      </c>
      <c r="D498" s="353">
        <f t="shared" si="47"/>
        <v>-3212075.5055359886</v>
      </c>
      <c r="E498" s="353">
        <f t="shared" si="48"/>
        <v>-27974368.284649756</v>
      </c>
      <c r="F498" s="353">
        <f t="shared" si="49"/>
        <v>-586727.29882568936</v>
      </c>
      <c r="G498" s="353">
        <f t="shared" si="50"/>
        <v>-62512.027795060021</v>
      </c>
    </row>
    <row r="499" spans="2:7" ht="15" customHeight="1">
      <c r="B499" s="193">
        <f t="shared" si="46"/>
        <v>-231129.27490285356</v>
      </c>
      <c r="C499" s="353">
        <f t="shared" si="45"/>
        <v>-815867.41953625053</v>
      </c>
      <c r="D499" s="353">
        <f t="shared" si="47"/>
        <v>-3244946.2605913486</v>
      </c>
      <c r="E499" s="353">
        <f t="shared" si="48"/>
        <v>-28557212.623913292</v>
      </c>
      <c r="F499" s="353">
        <f t="shared" si="49"/>
        <v>-593128.51122963428</v>
      </c>
      <c r="G499" s="353">
        <f t="shared" si="50"/>
        <v>-62817.494577539437</v>
      </c>
    </row>
    <row r="500" spans="2:7" ht="15" customHeight="1">
      <c r="B500" s="193">
        <f t="shared" si="46"/>
        <v>-233702.31354828211</v>
      </c>
      <c r="C500" s="353">
        <f t="shared" si="45"/>
        <v>-819147.03284323122</v>
      </c>
      <c r="D500" s="353">
        <f t="shared" si="47"/>
        <v>-3278145.7231972623</v>
      </c>
      <c r="E500" s="353">
        <f t="shared" si="48"/>
        <v>-29152199.553578153</v>
      </c>
      <c r="F500" s="353">
        <f t="shared" si="49"/>
        <v>-599599.07010128861</v>
      </c>
      <c r="G500" s="353">
        <f t="shared" si="50"/>
        <v>-63124.234138279186</v>
      </c>
    </row>
    <row r="501" spans="2:7" ht="15" customHeight="1">
      <c r="B501" s="193">
        <f t="shared" si="46"/>
        <v>-236286.07318806663</v>
      </c>
      <c r="C501" s="353">
        <f t="shared" si="45"/>
        <v>-822436.211689024</v>
      </c>
      <c r="D501" s="353">
        <f t="shared" si="47"/>
        <v>-3311677.1804292351</v>
      </c>
      <c r="E501" s="353">
        <f t="shared" si="48"/>
        <v>-29759582.044277698</v>
      </c>
      <c r="F501" s="353">
        <f t="shared" si="49"/>
        <v>-606139.72669405257</v>
      </c>
      <c r="G501" s="353">
        <f t="shared" si="50"/>
        <v>-63432.251780522012</v>
      </c>
    </row>
    <row r="502" spans="2:7" ht="15" customHeight="1">
      <c r="B502" s="193">
        <f t="shared" si="46"/>
        <v>-238880.59849301691</v>
      </c>
      <c r="C502" s="353">
        <f t="shared" si="45"/>
        <v>-825734.98397311696</v>
      </c>
      <c r="D502" s="353">
        <f t="shared" si="47"/>
        <v>-3345543.9522335273</v>
      </c>
      <c r="E502" s="353">
        <f t="shared" si="48"/>
        <v>-30379618.336866818</v>
      </c>
      <c r="F502" s="353">
        <f t="shared" si="49"/>
        <v>-612751.24039990478</v>
      </c>
      <c r="G502" s="353">
        <f t="shared" si="50"/>
        <v>-63741.552829607521</v>
      </c>
    </row>
    <row r="503" spans="2:7" ht="15" customHeight="1">
      <c r="B503" s="193">
        <f t="shared" si="46"/>
        <v>-241485.93432007113</v>
      </c>
      <c r="C503" s="353">
        <f t="shared" si="45"/>
        <v>-829043.37767637183</v>
      </c>
      <c r="D503" s="353">
        <f t="shared" si="47"/>
        <v>-3379749.3917558626</v>
      </c>
      <c r="E503" s="353">
        <f t="shared" si="48"/>
        <v>-31012572.05221821</v>
      </c>
      <c r="F503" s="353">
        <f t="shared" si="49"/>
        <v>-619434.37883757043</v>
      </c>
      <c r="G503" s="353">
        <f t="shared" si="50"/>
        <v>-64052.142633064221</v>
      </c>
    </row>
    <row r="504" spans="2:7" ht="15" customHeight="1">
      <c r="B504" s="193">
        <f t="shared" si="46"/>
        <v>-244102.12571307144</v>
      </c>
      <c r="C504" s="353">
        <f t="shared" si="45"/>
        <v>-832361.4208612612</v>
      </c>
      <c r="D504" s="353">
        <f t="shared" si="47"/>
        <v>-3414296.8856734214</v>
      </c>
      <c r="E504" s="353">
        <f t="shared" si="48"/>
        <v>-31658712.303306088</v>
      </c>
      <c r="F504" s="353">
        <f t="shared" si="49"/>
        <v>-626189.91794164409</v>
      </c>
      <c r="G504" s="353">
        <f t="shared" si="50"/>
        <v>-64364.02656070199</v>
      </c>
    </row>
    <row r="505" spans="2:7" ht="15" customHeight="1">
      <c r="B505" s="193">
        <f t="shared" si="46"/>
        <v>-246729.21790354257</v>
      </c>
      <c r="C505" s="353">
        <f t="shared" si="45"/>
        <v>-835689.14167210658</v>
      </c>
      <c r="D505" s="353">
        <f t="shared" si="47"/>
        <v>-3449189.8545301557</v>
      </c>
      <c r="E505" s="353">
        <f t="shared" si="48"/>
        <v>-32318313.809624966</v>
      </c>
      <c r="F505" s="353">
        <f t="shared" si="49"/>
        <v>-633018.64205267862</v>
      </c>
      <c r="G505" s="353">
        <f t="shared" si="50"/>
        <v>-64677.210004704917</v>
      </c>
    </row>
    <row r="506" spans="2:7" ht="15" customHeight="1">
      <c r="B506" s="193">
        <f t="shared" si="46"/>
        <v>-249367.25631147399</v>
      </c>
      <c r="C506" s="353">
        <f t="shared" si="45"/>
        <v>-839026.56833531684</v>
      </c>
      <c r="D506" s="353">
        <f t="shared" si="47"/>
        <v>-3484431.7530754572</v>
      </c>
      <c r="E506" s="353">
        <f t="shared" si="48"/>
        <v>-32991657.013992153</v>
      </c>
      <c r="F506" s="353">
        <f t="shared" si="49"/>
        <v>-639921.34400824935</v>
      </c>
      <c r="G506" s="353">
        <f t="shared" si="50"/>
        <v>-64991.698379724519</v>
      </c>
    </row>
    <row r="507" spans="2:7" ht="15" customHeight="1">
      <c r="B507" s="193">
        <f t="shared" si="46"/>
        <v>-252016.28654610514</v>
      </c>
      <c r="C507" s="353">
        <f t="shared" si="45"/>
        <v>-842373.72915962816</v>
      </c>
      <c r="D507" s="353">
        <f t="shared" si="47"/>
        <v>-3520026.0706062117</v>
      </c>
      <c r="E507" s="353">
        <f t="shared" si="48"/>
        <v>-33679028.201783657</v>
      </c>
      <c r="F507" s="353">
        <f t="shared" si="49"/>
        <v>-646898.82523500535</v>
      </c>
      <c r="G507" s="353">
        <f t="shared" si="50"/>
        <v>-65307.497122973371</v>
      </c>
    </row>
    <row r="508" spans="2:7" ht="15" customHeight="1">
      <c r="B508" s="193">
        <f t="shared" si="46"/>
        <v>-254676.35440671392</v>
      </c>
      <c r="C508" s="353">
        <f t="shared" si="45"/>
        <v>-845730.65253634378</v>
      </c>
      <c r="D508" s="353">
        <f t="shared" si="47"/>
        <v>-3555976.3313122736</v>
      </c>
      <c r="E508" s="353">
        <f t="shared" si="48"/>
        <v>-34380719.622654147</v>
      </c>
      <c r="F508" s="353">
        <f t="shared" si="49"/>
        <v>-653951.89584171795</v>
      </c>
      <c r="G508" s="353">
        <f t="shared" si="50"/>
        <v>-65624.611694319086</v>
      </c>
    </row>
    <row r="509" spans="2:7" ht="15" customHeight="1">
      <c r="B509" s="193">
        <f t="shared" si="46"/>
        <v>-257347.50588340856</v>
      </c>
      <c r="C509" s="353">
        <f t="shared" si="45"/>
        <v>-849097.36693957483</v>
      </c>
      <c r="D509" s="353">
        <f t="shared" si="47"/>
        <v>-3592286.0946253962</v>
      </c>
      <c r="E509" s="353">
        <f t="shared" si="48"/>
        <v>-35097029.614792779</v>
      </c>
      <c r="F509" s="353">
        <f t="shared" si="49"/>
        <v>-661081.37471333658</v>
      </c>
      <c r="G509" s="353">
        <f t="shared" si="50"/>
        <v>-65943.047576378754</v>
      </c>
    </row>
    <row r="510" spans="2:7" ht="15" customHeight="1">
      <c r="B510" s="193">
        <f t="shared" si="46"/>
        <v>-260029.78715792278</v>
      </c>
      <c r="C510" s="353">
        <f t="shared" si="45"/>
        <v>-852473.90092648193</v>
      </c>
      <c r="D510" s="353">
        <f t="shared" si="47"/>
        <v>-3628958.9555716501</v>
      </c>
      <c r="E510" s="353">
        <f t="shared" si="48"/>
        <v>-35828262.731767632</v>
      </c>
      <c r="F510" s="353">
        <f t="shared" si="49"/>
        <v>-668288.08960606437</v>
      </c>
      <c r="G510" s="353">
        <f t="shared" si="50"/>
        <v>-66262.810274613672</v>
      </c>
    </row>
    <row r="511" spans="2:7" ht="15" customHeight="1">
      <c r="B511" s="193">
        <f t="shared" si="46"/>
        <v>-262723.2446044141</v>
      </c>
      <c r="C511" s="353">
        <f t="shared" si="45"/>
        <v>-855860.28313751752</v>
      </c>
      <c r="D511" s="353">
        <f t="shared" si="47"/>
        <v>-3665998.5451273667</v>
      </c>
      <c r="E511" s="353">
        <f t="shared" si="48"/>
        <v>-36574729.872012794</v>
      </c>
      <c r="F511" s="353">
        <f t="shared" si="49"/>
        <v>-675572.87724346342</v>
      </c>
      <c r="G511" s="353">
        <f t="shared" si="50"/>
        <v>-66583.905317424564</v>
      </c>
    </row>
    <row r="512" spans="2:7" ht="15" customHeight="1">
      <c r="B512" s="193">
        <f t="shared" si="46"/>
        <v>-265427.9247902658</v>
      </c>
      <c r="C512" s="353">
        <f t="shared" si="45"/>
        <v>-859256.54229666863</v>
      </c>
      <c r="D512" s="353">
        <f t="shared" si="47"/>
        <v>-3703408.5305786403</v>
      </c>
      <c r="E512" s="353">
        <f t="shared" si="48"/>
        <v>-37336748.411013059</v>
      </c>
      <c r="F512" s="353">
        <f t="shared" si="49"/>
        <v>-682936.58341360092</v>
      </c>
      <c r="G512" s="353">
        <f t="shared" si="50"/>
        <v>-66906.338256247167</v>
      </c>
    </row>
    <row r="513" spans="2:7" ht="15" customHeight="1">
      <c r="B513" s="193">
        <f t="shared" si="46"/>
        <v>-268143.87447689188</v>
      </c>
      <c r="C513" s="353">
        <f t="shared" si="45"/>
        <v>-862662.70721170062</v>
      </c>
      <c r="D513" s="353">
        <f t="shared" si="47"/>
        <v>-3741192.6158844265</v>
      </c>
      <c r="E513" s="353">
        <f t="shared" si="48"/>
        <v>-38114642.336242497</v>
      </c>
      <c r="F513" s="353">
        <f t="shared" si="49"/>
        <v>-690380.06306724832</v>
      </c>
      <c r="G513" s="353">
        <f t="shared" si="50"/>
        <v>-67230.114665648201</v>
      </c>
    </row>
    <row r="514" spans="2:7" ht="15" customHeight="1">
      <c r="B514" s="193">
        <f t="shared" si="46"/>
        <v>-270871.1406205456</v>
      </c>
      <c r="C514" s="353">
        <f t="shared" si="45"/>
        <v>-866078.80677440146</v>
      </c>
      <c r="D514" s="353">
        <f t="shared" si="47"/>
        <v>-3779354.542043271</v>
      </c>
      <c r="E514" s="353">
        <f t="shared" si="48"/>
        <v>-38908742.384914219</v>
      </c>
      <c r="F514" s="353">
        <f t="shared" si="49"/>
        <v>-697904.18041714351</v>
      </c>
      <c r="G514" s="353">
        <f t="shared" si="50"/>
        <v>-67555.240143421732</v>
      </c>
    </row>
    <row r="515" spans="2:7" ht="15" customHeight="1">
      <c r="B515" s="193">
        <f t="shared" si="46"/>
        <v>-273609.77037313121</v>
      </c>
      <c r="C515" s="353">
        <f t="shared" si="45"/>
        <v>-869504.86996082682</v>
      </c>
      <c r="D515" s="353">
        <f t="shared" si="47"/>
        <v>-3817898.0874637039</v>
      </c>
      <c r="E515" s="353">
        <f t="shared" si="48"/>
        <v>-39719386.184599936</v>
      </c>
      <c r="F515" s="353">
        <f t="shared" si="49"/>
        <v>-705509.80903832917</v>
      </c>
      <c r="G515" s="353">
        <f t="shared" si="50"/>
        <v>-67881.720310685996</v>
      </c>
    </row>
    <row r="516" spans="2:7" ht="15" customHeight="1">
      <c r="B516" s="193">
        <f t="shared" si="46"/>
        <v>-276359.81108301925</v>
      </c>
      <c r="C516" s="353">
        <f t="shared" si="45"/>
        <v>-872940.92583154584</v>
      </c>
      <c r="D516" s="353">
        <f t="shared" si="47"/>
        <v>-3856827.0683383411</v>
      </c>
      <c r="E516" s="353">
        <f t="shared" si="48"/>
        <v>-40546918.396779105</v>
      </c>
      <c r="F516" s="353">
        <f t="shared" si="49"/>
        <v>-713197.8319695777</v>
      </c>
      <c r="G516" s="353">
        <f t="shared" si="50"/>
        <v>-68209.560811980526</v>
      </c>
    </row>
    <row r="517" spans="2:7" ht="15" customHeight="1">
      <c r="B517" s="193">
        <f t="shared" si="46"/>
        <v>-279121.31029586517</v>
      </c>
      <c r="C517" s="353">
        <f t="shared" si="45"/>
        <v>-876387.00353188789</v>
      </c>
      <c r="D517" s="353">
        <f t="shared" si="47"/>
        <v>-3896145.3390217246</v>
      </c>
      <c r="E517" s="353">
        <f t="shared" si="48"/>
        <v>-41391690.863378666</v>
      </c>
      <c r="F517" s="353">
        <f t="shared" si="49"/>
        <v>-720969.14181591477</v>
      </c>
      <c r="G517" s="353">
        <f t="shared" si="50"/>
        <v>-68538.767315363773</v>
      </c>
    </row>
    <row r="518" spans="2:7" ht="15" customHeight="1">
      <c r="B518" s="193">
        <f t="shared" si="46"/>
        <v>-281894.31575543125</v>
      </c>
      <c r="C518" s="353">
        <f t="shared" si="45"/>
        <v>-879843.13229218929</v>
      </c>
      <c r="D518" s="353">
        <f t="shared" si="47"/>
        <v>-3935856.792411942</v>
      </c>
      <c r="E518" s="353">
        <f t="shared" si="48"/>
        <v>-42254062.756365724</v>
      </c>
      <c r="F518" s="353">
        <f t="shared" si="49"/>
        <v>-728824.64085225388</v>
      </c>
      <c r="G518" s="353">
        <f t="shared" si="50"/>
        <v>-68869.345512511121</v>
      </c>
    </row>
    <row r="519" spans="2:7" ht="15" customHeight="1">
      <c r="B519" s="193">
        <f t="shared" si="46"/>
        <v>-284678.87540441222</v>
      </c>
      <c r="C519" s="353">
        <f t="shared" si="45"/>
        <v>-883309.34142804146</v>
      </c>
      <c r="D519" s="353">
        <f t="shared" si="47"/>
        <v>-3975965.3603360616</v>
      </c>
      <c r="E519" s="353">
        <f t="shared" si="48"/>
        <v>-43134400.73045668</v>
      </c>
      <c r="F519" s="353">
        <f t="shared" si="49"/>
        <v>-736765.24112815328</v>
      </c>
      <c r="G519" s="353">
        <f t="shared" si="50"/>
        <v>-69201.301118813251</v>
      </c>
    </row>
    <row r="520" spans="2:7" ht="15" customHeight="1">
      <c r="B520" s="193">
        <f t="shared" si="46"/>
        <v>-287475.03738526395</v>
      </c>
      <c r="C520" s="353">
        <f t="shared" si="45"/>
        <v>-886785.66034053988</v>
      </c>
      <c r="D520" s="353">
        <f t="shared" si="47"/>
        <v>-4016475.0139394221</v>
      </c>
      <c r="E520" s="353">
        <f t="shared" si="48"/>
        <v>-44033079.079007864</v>
      </c>
      <c r="F520" s="353">
        <f t="shared" si="49"/>
        <v>-744791.86457370827</v>
      </c>
      <c r="G520" s="353">
        <f t="shared" si="50"/>
        <v>-69534.639873474967</v>
      </c>
    </row>
    <row r="521" spans="2:7" ht="15" customHeight="1">
      <c r="B521" s="193">
        <f t="shared" si="46"/>
        <v>-290282.85004103585</v>
      </c>
      <c r="C521" s="353">
        <f t="shared" si="45"/>
        <v>-890272.11851653317</v>
      </c>
      <c r="D521" s="353">
        <f t="shared" si="47"/>
        <v>-4057389.7640788164</v>
      </c>
      <c r="E521" s="353">
        <f t="shared" si="48"/>
        <v>-44950479.893153861</v>
      </c>
      <c r="F521" s="353">
        <f t="shared" si="49"/>
        <v>-752905.44310659007</v>
      </c>
      <c r="G521" s="353">
        <f t="shared" si="50"/>
        <v>-69869.367539614454</v>
      </c>
    </row>
    <row r="522" spans="2:7" ht="15" customHeight="1">
      <c r="B522" s="193">
        <f t="shared" si="46"/>
        <v>-293102.36191620684</v>
      </c>
      <c r="C522" s="353">
        <f t="shared" si="45"/>
        <v>-893768.74552887306</v>
      </c>
      <c r="D522" s="353">
        <f t="shared" si="47"/>
        <v>-4098713.6617196044</v>
      </c>
      <c r="E522" s="353">
        <f t="shared" si="48"/>
        <v>-45886993.224261232</v>
      </c>
      <c r="F522" s="353">
        <f t="shared" si="49"/>
        <v>-761106.91874024482</v>
      </c>
      <c r="G522" s="353">
        <f t="shared" si="50"/>
        <v>-70205.489904362854</v>
      </c>
    </row>
    <row r="523" spans="2:7" ht="15" customHeight="1">
      <c r="B523" s="193">
        <f t="shared" si="46"/>
        <v>-295933.62175752438</v>
      </c>
      <c r="C523" s="353">
        <f t="shared" si="45"/>
        <v>-897275.57103666558</v>
      </c>
      <c r="D523" s="353">
        <f t="shared" si="47"/>
        <v>-4140450.7983368007</v>
      </c>
      <c r="E523" s="353">
        <f t="shared" si="48"/>
        <v>-46843017.249766678</v>
      </c>
      <c r="F523" s="353">
        <f t="shared" si="49"/>
        <v>-769397.24369326408</v>
      </c>
      <c r="G523" s="353">
        <f t="shared" si="50"/>
        <v>-70543.012778964359</v>
      </c>
    </row>
    <row r="524" spans="2:7" ht="15" customHeight="1">
      <c r="B524" s="193">
        <f t="shared" si="46"/>
        <v>-298776.67851484742</v>
      </c>
      <c r="C524" s="353">
        <f t="shared" si="45"/>
        <v>-900792.62478552258</v>
      </c>
      <c r="D524" s="353">
        <f t="shared" si="47"/>
        <v>-4182605.3063201685</v>
      </c>
      <c r="E524" s="353">
        <f t="shared" si="48"/>
        <v>-47818958.442470148</v>
      </c>
      <c r="F524" s="353">
        <f t="shared" si="49"/>
        <v>-777777.38049994106</v>
      </c>
      <c r="G524" s="353">
        <f t="shared" si="50"/>
        <v>-70881.941998876704</v>
      </c>
    </row>
    <row r="525" spans="2:7" ht="15" customHeight="1">
      <c r="B525" s="193">
        <f t="shared" si="46"/>
        <v>-301631.5813419926</v>
      </c>
      <c r="C525" s="353">
        <f t="shared" si="45"/>
        <v>-904319.9366078137</v>
      </c>
      <c r="D525" s="353">
        <f t="shared" si="47"/>
        <v>-4225181.3593833698</v>
      </c>
      <c r="E525" s="353">
        <f t="shared" si="48"/>
        <v>-48815231.743354946</v>
      </c>
      <c r="F525" s="353">
        <f t="shared" si="49"/>
        <v>-786248.30212202377</v>
      </c>
      <c r="G525" s="353">
        <f t="shared" si="50"/>
        <v>-71222.283423872024</v>
      </c>
    </row>
    <row r="526" spans="2:7" ht="15" customHeight="1">
      <c r="B526" s="193">
        <f t="shared" si="46"/>
        <v>-304498.37959758425</v>
      </c>
      <c r="C526" s="353">
        <f t="shared" si="45"/>
        <v>-907857.53642291983</v>
      </c>
      <c r="D526" s="353">
        <f t="shared" si="47"/>
        <v>-4268183.1729772035</v>
      </c>
      <c r="E526" s="353">
        <f t="shared" si="48"/>
        <v>-49832260.738008171</v>
      </c>
      <c r="F526" s="353">
        <f t="shared" si="49"/>
        <v>-794810.99206167902</v>
      </c>
      <c r="G526" s="353">
        <f t="shared" si="50"/>
        <v>-71564.042938138155</v>
      </c>
    </row>
    <row r="527" spans="2:7" ht="15" customHeight="1">
      <c r="B527" s="193">
        <f t="shared" si="46"/>
        <v>-307377.12284590752</v>
      </c>
      <c r="C527" s="353">
        <f t="shared" si="45"/>
        <v>-911405.4542374867</v>
      </c>
      <c r="D527" s="353">
        <f t="shared" si="47"/>
        <v>-4311615.0047069751</v>
      </c>
      <c r="E527" s="353">
        <f t="shared" si="48"/>
        <v>-50870477.836716674</v>
      </c>
      <c r="F527" s="353">
        <f t="shared" si="49"/>
        <v>-803466.44447568059</v>
      </c>
      <c r="G527" s="353">
        <f t="shared" si="50"/>
        <v>-71907.226450380404</v>
      </c>
    </row>
    <row r="528" spans="2:7" ht="15" customHeight="1">
      <c r="B528" s="193">
        <f t="shared" si="46"/>
        <v>-310267.86085776548</v>
      </c>
      <c r="C528" s="353">
        <f t="shared" si="45"/>
        <v>-914963.72014567943</v>
      </c>
      <c r="D528" s="353">
        <f t="shared" si="47"/>
        <v>-4355481.1547540445</v>
      </c>
      <c r="E528" s="353">
        <f t="shared" si="48"/>
        <v>-51930324.45831494</v>
      </c>
      <c r="F528" s="353">
        <f t="shared" si="49"/>
        <v>-812215.66429083375</v>
      </c>
      <c r="G528" s="353">
        <f t="shared" si="50"/>
        <v>-72251.83989392365</v>
      </c>
    </row>
    <row r="529" spans="2:7" ht="15" customHeight="1">
      <c r="B529" s="193">
        <f t="shared" si="46"/>
        <v>-313170.6436113395</v>
      </c>
      <c r="C529" s="353">
        <f t="shared" ref="C529:C592" si="51">((C528*$D$3)/12)+C528+$B$14</f>
        <v>-918532.36432943761</v>
      </c>
      <c r="D529" s="353">
        <f t="shared" si="47"/>
        <v>-4399785.9663015846</v>
      </c>
      <c r="E529" s="353">
        <f t="shared" si="48"/>
        <v>-53012251.217863165</v>
      </c>
      <c r="F529" s="353">
        <f t="shared" si="49"/>
        <v>-821059.66732065112</v>
      </c>
      <c r="G529" s="353">
        <f t="shared" si="50"/>
        <v>-72597.889226814994</v>
      </c>
    </row>
    <row r="530" spans="2:7" ht="15" customHeight="1">
      <c r="B530" s="193">
        <f t="shared" si="46"/>
        <v>-316085.5212930534</v>
      </c>
      <c r="C530" s="353">
        <f t="shared" si="51"/>
        <v>-922111.41705873178</v>
      </c>
      <c r="D530" s="353">
        <f t="shared" si="47"/>
        <v>-4444533.8259646008</v>
      </c>
      <c r="E530" s="353">
        <f t="shared" si="48"/>
        <v>-54116718.118235312</v>
      </c>
      <c r="F530" s="353">
        <f t="shared" si="49"/>
        <v>-829999.48038329149</v>
      </c>
      <c r="G530" s="353">
        <f t="shared" si="50"/>
        <v>-72945.380431926722</v>
      </c>
    </row>
    <row r="531" spans="2:7" ht="15" customHeight="1">
      <c r="B531" s="193">
        <f t="shared" si="46"/>
        <v>-319012.54429844115</v>
      </c>
      <c r="C531" s="353">
        <f t="shared" si="51"/>
        <v>-925700.90869181976</v>
      </c>
      <c r="D531" s="353">
        <f t="shared" si="47"/>
        <v>-4489729.1642242465</v>
      </c>
      <c r="E531" s="353">
        <f t="shared" si="48"/>
        <v>-55244194.745698549</v>
      </c>
      <c r="F531" s="353">
        <f t="shared" si="49"/>
        <v>-839036.14142077719</v>
      </c>
      <c r="G531" s="353">
        <f t="shared" si="50"/>
        <v>-73294.319517059746</v>
      </c>
    </row>
    <row r="532" spans="2:7" ht="15" customHeight="1">
      <c r="B532" s="193">
        <f t="shared" si="46"/>
        <v>-321951.76323301799</v>
      </c>
      <c r="C532" s="353">
        <f t="shared" si="51"/>
        <v>-929300.86967550428</v>
      </c>
      <c r="D532" s="353">
        <f t="shared" si="47"/>
        <v>-4535376.4558664886</v>
      </c>
      <c r="E532" s="353">
        <f t="shared" si="48"/>
        <v>-56395160.469567269</v>
      </c>
      <c r="F532" s="353">
        <f t="shared" si="49"/>
        <v>-848170.69961950229</v>
      </c>
      <c r="G532" s="353">
        <f t="shared" si="50"/>
        <v>-73644.712515047489</v>
      </c>
    </row>
    <row r="533" spans="2:7" ht="15" customHeight="1">
      <c r="B533" s="193">
        <f t="shared" si="46"/>
        <v>-324903.22891315556</v>
      </c>
      <c r="C533" s="353">
        <f t="shared" si="51"/>
        <v>-932911.33054539119</v>
      </c>
      <c r="D533" s="353">
        <f t="shared" si="47"/>
        <v>-4581480.2204251532</v>
      </c>
      <c r="E533" s="353">
        <f t="shared" si="48"/>
        <v>-57570104.64601659</v>
      </c>
      <c r="F533" s="353">
        <f t="shared" si="49"/>
        <v>-857404.21553204686</v>
      </c>
      <c r="G533" s="353">
        <f t="shared" si="50"/>
        <v>-73996.565483860191</v>
      </c>
    </row>
    <row r="534" spans="2:7" ht="15" customHeight="1">
      <c r="B534" s="193">
        <f t="shared" si="46"/>
        <v>-327866.99236696039</v>
      </c>
      <c r="C534" s="353">
        <f t="shared" si="51"/>
        <v>-936532.32192614861</v>
      </c>
      <c r="D534" s="353">
        <f t="shared" si="47"/>
        <v>-4628045.0226294044</v>
      </c>
      <c r="E534" s="353">
        <f t="shared" si="48"/>
        <v>-58769526.826141939</v>
      </c>
      <c r="F534" s="353">
        <f t="shared" si="49"/>
        <v>-866737.76120031066</v>
      </c>
      <c r="G534" s="353">
        <f t="shared" si="50"/>
        <v>-74349.884506709612</v>
      </c>
    </row>
    <row r="535" spans="2:7" ht="15" customHeight="1">
      <c r="B535" s="193">
        <f t="shared" si="46"/>
        <v>-330843.10483515606</v>
      </c>
      <c r="C535" s="353">
        <f t="shared" si="51"/>
        <v>-940163.87453176652</v>
      </c>
      <c r="D535" s="353">
        <f t="shared" si="47"/>
        <v>-4675075.4728556983</v>
      </c>
      <c r="E535" s="353">
        <f t="shared" si="48"/>
        <v>-59993936.968353227</v>
      </c>
      <c r="F535" s="353">
        <f t="shared" si="49"/>
        <v>-876172.42027998064</v>
      </c>
      <c r="G535" s="353">
        <f t="shared" si="50"/>
        <v>-74704.67569215424</v>
      </c>
    </row>
    <row r="536" spans="2:7" ht="15" customHeight="1">
      <c r="B536" s="193">
        <f t="shared" si="46"/>
        <v>-333831.61777196924</v>
      </c>
      <c r="C536" s="353">
        <f t="shared" si="51"/>
        <v>-943806.01916581753</v>
      </c>
      <c r="D536" s="353">
        <f t="shared" si="47"/>
        <v>-4722576.2275842549</v>
      </c>
      <c r="E536" s="353">
        <f t="shared" si="48"/>
        <v>-61243855.655193917</v>
      </c>
      <c r="F536" s="353">
        <f t="shared" si="49"/>
        <v>-885709.28816634708</v>
      </c>
      <c r="G536" s="353">
        <f t="shared" si="50"/>
        <v>-75060.945174204884</v>
      </c>
    </row>
    <row r="537" spans="2:7" ht="15" customHeight="1">
      <c r="B537" s="193">
        <f t="shared" si="46"/>
        <v>-336832.58284601913</v>
      </c>
      <c r="C537" s="353">
        <f t="shared" si="51"/>
        <v>-947458.7867217178</v>
      </c>
      <c r="D537" s="353">
        <f t="shared" si="47"/>
        <v>-4770551.9898600979</v>
      </c>
      <c r="E537" s="353">
        <f t="shared" si="48"/>
        <v>-62519814.314677127</v>
      </c>
      <c r="F537" s="353">
        <f t="shared" si="49"/>
        <v>-895349.47212148248</v>
      </c>
      <c r="G537" s="353">
        <f t="shared" si="50"/>
        <v>-75418.699112430739</v>
      </c>
    </row>
    <row r="538" spans="2:7" ht="15" customHeight="1">
      <c r="B538" s="193">
        <f t="shared" si="46"/>
        <v>-339846.05194121087</v>
      </c>
      <c r="C538" s="353">
        <f t="shared" si="51"/>
        <v>-951122.2081829895</v>
      </c>
      <c r="D538" s="353">
        <f t="shared" si="47"/>
        <v>-4819007.5097586988</v>
      </c>
      <c r="E538" s="353">
        <f t="shared" si="48"/>
        <v>-63822355.4462329</v>
      </c>
      <c r="F538" s="353">
        <f t="shared" si="49"/>
        <v>-905094.09140279854</v>
      </c>
      <c r="G538" s="353">
        <f t="shared" si="50"/>
        <v>-75777.943692065863</v>
      </c>
    </row>
    <row r="539" spans="2:7" ht="15" customHeight="1">
      <c r="B539" s="193">
        <f t="shared" si="46"/>
        <v>-342872.07715763256</v>
      </c>
      <c r="C539" s="353">
        <f t="shared" si="51"/>
        <v>-954796.31462352327</v>
      </c>
      <c r="D539" s="353">
        <f t="shared" si="47"/>
        <v>-4867947.5848562857</v>
      </c>
      <c r="E539" s="353">
        <f t="shared" si="48"/>
        <v>-65152032.85136275</v>
      </c>
      <c r="F539" s="353">
        <f t="shared" si="49"/>
        <v>-914944.27739299554</v>
      </c>
      <c r="G539" s="353">
        <f t="shared" si="50"/>
        <v>-76138.685124116135</v>
      </c>
    </row>
    <row r="540" spans="2:7" ht="15" customHeight="1">
      <c r="B540" s="193">
        <f t="shared" si="46"/>
        <v>-345910.71081245603</v>
      </c>
      <c r="C540" s="353">
        <f t="shared" si="51"/>
        <v>-958481.13720784185</v>
      </c>
      <c r="D540" s="353">
        <f t="shared" si="47"/>
        <v>-4917377.0607048487</v>
      </c>
      <c r="E540" s="353">
        <f t="shared" si="48"/>
        <v>-66509411.869099475</v>
      </c>
      <c r="F540" s="353">
        <f t="shared" si="49"/>
        <v>-924901.17373141961</v>
      </c>
      <c r="G540" s="353">
        <f t="shared" si="50"/>
        <v>-76500.929645466618</v>
      </c>
    </row>
    <row r="541" spans="2:7" ht="15" customHeight="1">
      <c r="B541" s="193">
        <f t="shared" ref="B541:B604" si="52">((B540*$D$2)/12)+B540+$B$12</f>
        <v>-348962.00544084125</v>
      </c>
      <c r="C541" s="353">
        <f t="shared" si="51"/>
        <v>-962176.70719136472</v>
      </c>
      <c r="D541" s="353">
        <f t="shared" si="47"/>
        <v>-4967300.8313118974</v>
      </c>
      <c r="E541" s="353">
        <f t="shared" si="48"/>
        <v>-67895069.616372377</v>
      </c>
      <c r="F541" s="353">
        <f t="shared" si="49"/>
        <v>-934965.93644684332</v>
      </c>
      <c r="G541" s="353">
        <f t="shared" si="50"/>
        <v>-76864.68351898939</v>
      </c>
    </row>
    <row r="542" spans="2:7" ht="15" customHeight="1">
      <c r="B542" s="193">
        <f t="shared" si="52"/>
        <v>-352026.01379684475</v>
      </c>
      <c r="C542" s="353">
        <f t="shared" si="51"/>
        <v>-965883.05592067284</v>
      </c>
      <c r="D542" s="353">
        <f t="shared" si="47"/>
        <v>-5017723.8396250168</v>
      </c>
      <c r="E542" s="353">
        <f t="shared" si="48"/>
        <v>-69309595.233380139</v>
      </c>
      <c r="F542" s="353">
        <f t="shared" si="49"/>
        <v>-945139.73409168411</v>
      </c>
      <c r="G542" s="353">
        <f t="shared" si="50"/>
        <v>-77229.953033651851</v>
      </c>
    </row>
    <row r="543" spans="2:7" ht="15" customHeight="1">
      <c r="B543" s="193">
        <f t="shared" si="52"/>
        <v>-355102.78885433159</v>
      </c>
      <c r="C543" s="353">
        <f t="shared" si="51"/>
        <v>-969600.21483377484</v>
      </c>
      <c r="D543" s="353">
        <f t="shared" si="47"/>
        <v>-5068651.0780212665</v>
      </c>
      <c r="E543" s="353">
        <f t="shared" si="48"/>
        <v>-70753590.134075552</v>
      </c>
      <c r="F543" s="353">
        <f t="shared" si="49"/>
        <v>-955423.74787767732</v>
      </c>
      <c r="G543" s="353">
        <f t="shared" si="50"/>
        <v>-77596.7445046254</v>
      </c>
    </row>
    <row r="544" spans="2:7" ht="15" customHeight="1">
      <c r="B544" s="193">
        <f t="shared" si="52"/>
        <v>-358192.38380789128</v>
      </c>
      <c r="C544" s="353">
        <f t="shared" si="51"/>
        <v>-973328.21546037332</v>
      </c>
      <c r="D544" s="353">
        <f t="shared" si="47"/>
        <v>-5120087.588801479</v>
      </c>
      <c r="E544" s="353">
        <f t="shared" si="48"/>
        <v>-72227668.26186879</v>
      </c>
      <c r="F544" s="353">
        <f t="shared" si="49"/>
        <v>-965819.17181301885</v>
      </c>
      <c r="G544" s="353">
        <f t="shared" si="50"/>
        <v>-77965.064273394673</v>
      </c>
    </row>
    <row r="545" spans="2:7" ht="15" customHeight="1">
      <c r="B545" s="193">
        <f t="shared" si="52"/>
        <v>-361294.8520737575</v>
      </c>
      <c r="C545" s="353">
        <f t="shared" si="51"/>
        <v>-977067.0894221327</v>
      </c>
      <c r="D545" s="353">
        <f t="shared" si="47"/>
        <v>-5172038.4646894941</v>
      </c>
      <c r="E545" s="353">
        <f t="shared" si="48"/>
        <v>-73732456.350657716</v>
      </c>
      <c r="F545" s="353">
        <f t="shared" si="49"/>
        <v>-976327.21284099319</v>
      </c>
      <c r="G545" s="353">
        <f t="shared" si="50"/>
        <v>-78334.918707867153</v>
      </c>
    </row>
    <row r="546" spans="2:7" ht="15" customHeight="1">
      <c r="B546" s="193">
        <f t="shared" si="52"/>
        <v>-364410.24729073147</v>
      </c>
      <c r="C546" s="353">
        <f t="shared" si="51"/>
        <v>-980816.8684329472</v>
      </c>
      <c r="D546" s="353">
        <f t="shared" si="47"/>
        <v>-5224508.8493363895</v>
      </c>
      <c r="E546" s="353">
        <f t="shared" si="48"/>
        <v>-75268594.191296414</v>
      </c>
      <c r="F546" s="353">
        <f t="shared" si="49"/>
        <v>-986949.09098010394</v>
      </c>
      <c r="G546" s="353">
        <f t="shared" si="50"/>
        <v>-78706.314202483263</v>
      </c>
    </row>
    <row r="547" spans="2:7" ht="15" customHeight="1">
      <c r="B547" s="193">
        <f t="shared" si="52"/>
        <v>-367538.62332110951</v>
      </c>
      <c r="C547" s="353">
        <f t="shared" si="51"/>
        <v>-984577.58429920999</v>
      </c>
      <c r="D547" s="353">
        <f t="shared" si="47"/>
        <v>-5277503.9378297534</v>
      </c>
      <c r="E547" s="353">
        <f t="shared" si="48"/>
        <v>-76836734.903615087</v>
      </c>
      <c r="F547" s="353">
        <f t="shared" si="49"/>
        <v>-997686.0394657217</v>
      </c>
      <c r="G547" s="353">
        <f t="shared" si="50"/>
        <v>-79079.257178326938</v>
      </c>
    </row>
    <row r="548" spans="2:7" ht="15" customHeight="1">
      <c r="B548" s="193">
        <f t="shared" si="52"/>
        <v>-370680.03425161412</v>
      </c>
      <c r="C548" s="353">
        <f t="shared" si="51"/>
        <v>-988349.26892008272</v>
      </c>
      <c r="D548" s="353">
        <f t="shared" ref="D548:D611" si="53">((D547*$D$4)/12)+D547+$B$16</f>
        <v>-5331028.9772080509</v>
      </c>
      <c r="E548" s="353">
        <f t="shared" ref="E548:E611" si="54">((E547*$D$5)/12)+E547+$B$18</f>
        <v>-78437545.214107066</v>
      </c>
      <c r="F548" s="353">
        <f t="shared" ref="F548:F611" si="55">((F547*$D$6)/12)+F547+$B$20</f>
        <v>-1008539.304893267</v>
      </c>
      <c r="G548" s="353">
        <f t="shared" ref="G548:G611" si="56">((G547*$D$7)/12)+G547+$B$22</f>
        <v>-79453.754083236636</v>
      </c>
    </row>
    <row r="549" spans="2:7" ht="15" customHeight="1">
      <c r="B549" s="193">
        <f t="shared" si="52"/>
        <v>-373834.53439432918</v>
      </c>
      <c r="C549" s="353">
        <f t="shared" si="51"/>
        <v>-992131.95428776625</v>
      </c>
      <c r="D549" s="353">
        <f t="shared" si="53"/>
        <v>-5385089.2669801312</v>
      </c>
      <c r="E549" s="353">
        <f t="shared" si="54"/>
        <v>-80071705.739400968</v>
      </c>
      <c r="F549" s="353">
        <f t="shared" si="55"/>
        <v>-1019510.1473629441</v>
      </c>
      <c r="G549" s="353">
        <f t="shared" si="56"/>
        <v>-79829.811391916795</v>
      </c>
    </row>
    <row r="550" spans="2:7" ht="15" customHeight="1">
      <c r="B550" s="193">
        <f t="shared" si="52"/>
        <v>-377002.17828763888</v>
      </c>
      <c r="C550" s="353">
        <f t="shared" si="51"/>
        <v>-995925.67248777219</v>
      </c>
      <c r="D550" s="353">
        <f t="shared" si="53"/>
        <v>-5439690.1596499328</v>
      </c>
      <c r="E550" s="353">
        <f t="shared" si="54"/>
        <v>-81739911.275638491</v>
      </c>
      <c r="F550" s="353">
        <f t="shared" si="55"/>
        <v>-1030599.8406260427</v>
      </c>
      <c r="G550" s="353">
        <f t="shared" si="56"/>
        <v>-80207.435606049781</v>
      </c>
    </row>
    <row r="551" spans="2:7" ht="15" customHeight="1">
      <c r="B551" s="193">
        <f t="shared" si="52"/>
        <v>-380183.02069717069</v>
      </c>
      <c r="C551" s="353">
        <f t="shared" si="51"/>
        <v>-999730.4556991948</v>
      </c>
      <c r="D551" s="353">
        <f t="shared" si="53"/>
        <v>-5494837.0612464324</v>
      </c>
      <c r="E551" s="353">
        <f t="shared" si="54"/>
        <v>-83442871.093880966</v>
      </c>
      <c r="F551" s="353">
        <f t="shared" si="55"/>
        <v>-1041809.6722328248</v>
      </c>
      <c r="G551" s="353">
        <f t="shared" si="56"/>
        <v>-80586.633254408327</v>
      </c>
    </row>
    <row r="552" spans="2:7" ht="15" customHeight="1">
      <c r="B552" s="193">
        <f t="shared" si="52"/>
        <v>-383377.11661674222</v>
      </c>
      <c r="C552" s="353">
        <f t="shared" si="51"/>
        <v>-1003546.3361949841</v>
      </c>
      <c r="D552" s="353">
        <f t="shared" si="53"/>
        <v>-5550535.4318588963</v>
      </c>
      <c r="E552" s="353">
        <f t="shared" si="54"/>
        <v>-85181309.241670147</v>
      </c>
      <c r="F552" s="353">
        <f t="shared" si="55"/>
        <v>-1053140.9436820138</v>
      </c>
      <c r="G552" s="353">
        <f t="shared" si="56"/>
        <v>-80967.410892968357</v>
      </c>
    </row>
    <row r="553" spans="2:7" ht="15" customHeight="1">
      <c r="B553" s="193">
        <f t="shared" si="52"/>
        <v>-386584.52126931195</v>
      </c>
      <c r="C553" s="353">
        <f t="shared" si="51"/>
        <v>-1007373.3463422195</v>
      </c>
      <c r="D553" s="353">
        <f t="shared" si="53"/>
        <v>-5606790.7861774852</v>
      </c>
      <c r="E553" s="353">
        <f t="shared" si="54"/>
        <v>-86955964.850871608</v>
      </c>
      <c r="F553" s="353">
        <f t="shared" si="55"/>
        <v>-1064594.9705719023</v>
      </c>
      <c r="G553" s="353">
        <f t="shared" si="56"/>
        <v>-81349.775105022389</v>
      </c>
    </row>
    <row r="554" spans="2:7" ht="15" customHeight="1">
      <c r="B554" s="193">
        <f t="shared" si="52"/>
        <v>-389805.2901079341</v>
      </c>
      <c r="C554" s="353">
        <f t="shared" si="51"/>
        <v>-1011211.5186023843</v>
      </c>
      <c r="D554" s="353">
        <f t="shared" si="53"/>
        <v>-5663608.69403926</v>
      </c>
      <c r="E554" s="353">
        <f t="shared" si="54"/>
        <v>-88767592.451931432</v>
      </c>
      <c r="F554" s="353">
        <f t="shared" si="55"/>
        <v>-1076173.0827530979</v>
      </c>
      <c r="G554" s="353">
        <f t="shared" si="56"/>
        <v>-81733.732501293314</v>
      </c>
    </row>
    <row r="555" spans="2:7" ht="15" customHeight="1">
      <c r="B555" s="193">
        <f t="shared" si="52"/>
        <v>-393039.47881671716</v>
      </c>
      <c r="C555" s="353">
        <f t="shared" si="51"/>
        <v>-1015060.8855316412</v>
      </c>
      <c r="D555" s="353">
        <f t="shared" si="53"/>
        <v>-5720994.7809796529</v>
      </c>
      <c r="E555" s="353">
        <f t="shared" si="54"/>
        <v>-90616962.294679999</v>
      </c>
      <c r="F555" s="353">
        <f t="shared" si="55"/>
        <v>-1087876.6244829232</v>
      </c>
      <c r="G555" s="353">
        <f t="shared" si="56"/>
        <v>-82119.289720048706</v>
      </c>
    </row>
    <row r="556" spans="2:7" ht="15" customHeight="1">
      <c r="B556" s="193">
        <f t="shared" si="52"/>
        <v>-396287.14331178681</v>
      </c>
      <c r="C556" s="353">
        <f t="shared" si="51"/>
        <v>-1018921.4797811084</v>
      </c>
      <c r="D556" s="353">
        <f t="shared" si="53"/>
        <v>-5778954.7287894497</v>
      </c>
      <c r="E556" s="353">
        <f t="shared" si="54"/>
        <v>-92504860.675819159</v>
      </c>
      <c r="F556" s="353">
        <f t="shared" si="55"/>
        <v>-1099706.9545814882</v>
      </c>
      <c r="G556" s="353">
        <f t="shared" si="56"/>
        <v>-82506.453427215572</v>
      </c>
    </row>
    <row r="557" spans="2:7" ht="15" customHeight="1">
      <c r="B557" s="193">
        <f t="shared" si="52"/>
        <v>-399548.3397422526</v>
      </c>
      <c r="C557" s="353">
        <f t="shared" si="51"/>
        <v>-1022793.3340971366</v>
      </c>
      <c r="D557" s="353">
        <f t="shared" si="53"/>
        <v>-5837494.2760773441</v>
      </c>
      <c r="E557" s="353">
        <f t="shared" si="54"/>
        <v>-94432090.273232058</v>
      </c>
      <c r="F557" s="353">
        <f t="shared" si="55"/>
        <v>-1111665.4465894543</v>
      </c>
      <c r="G557" s="353">
        <f t="shared" si="56"/>
        <v>-82895.230316495639</v>
      </c>
    </row>
    <row r="558" spans="2:7" ht="15" customHeight="1">
      <c r="B558" s="193">
        <f t="shared" si="52"/>
        <v>-402823.12449117866</v>
      </c>
      <c r="C558" s="353">
        <f t="shared" si="51"/>
        <v>-1026676.4813215866</v>
      </c>
      <c r="D558" s="353">
        <f t="shared" si="53"/>
        <v>-5896619.2188381171</v>
      </c>
      <c r="E558" s="353">
        <f t="shared" si="54"/>
        <v>-96399470.487257719</v>
      </c>
      <c r="F558" s="353">
        <f t="shared" si="55"/>
        <v>-1123753.4889275068</v>
      </c>
      <c r="G558" s="353">
        <f t="shared" si="56"/>
        <v>-83285.627109481036</v>
      </c>
    </row>
    <row r="559" spans="2:7" ht="15" customHeight="1">
      <c r="B559" s="193">
        <f t="shared" si="52"/>
        <v>-406111.55417655857</v>
      </c>
      <c r="C559" s="353">
        <f t="shared" si="51"/>
        <v>-1030570.9543921079</v>
      </c>
      <c r="D559" s="353">
        <f t="shared" si="53"/>
        <v>-5956335.4110264983</v>
      </c>
      <c r="E559" s="353">
        <f t="shared" si="54"/>
        <v>-98407837.789075583</v>
      </c>
      <c r="F559" s="353">
        <f t="shared" si="55"/>
        <v>-1135972.4850575549</v>
      </c>
      <c r="G559" s="353">
        <f t="shared" si="56"/>
        <v>-83677.650555770539</v>
      </c>
    </row>
    <row r="560" spans="2:7" ht="15" customHeight="1">
      <c r="B560" s="193">
        <f t="shared" si="52"/>
        <v>-409413.68565229425</v>
      </c>
      <c r="C560" s="353">
        <f t="shared" si="51"/>
        <v>-1034476.7863424182</v>
      </c>
      <c r="D560" s="353">
        <f t="shared" si="53"/>
        <v>-6016648.7651367635</v>
      </c>
      <c r="E560" s="353">
        <f t="shared" si="54"/>
        <v>-100458046.07634799</v>
      </c>
      <c r="F560" s="353">
        <f t="shared" si="55"/>
        <v>-1148323.8536456784</v>
      </c>
      <c r="G560" s="353">
        <f t="shared" si="56"/>
        <v>-84071.307433086244</v>
      </c>
    </row>
    <row r="561" spans="2:7" ht="15" customHeight="1">
      <c r="B561" s="193">
        <f t="shared" si="52"/>
        <v>-412729.57600917883</v>
      </c>
      <c r="C561" s="353">
        <f t="shared" si="51"/>
        <v>-1038394.0103025836</v>
      </c>
      <c r="D561" s="353">
        <f t="shared" si="53"/>
        <v>-6077565.2527881311</v>
      </c>
      <c r="E561" s="353">
        <f t="shared" si="54"/>
        <v>-102550967.03627191</v>
      </c>
      <c r="F561" s="353">
        <f t="shared" si="55"/>
        <v>-1160809.0287268399</v>
      </c>
      <c r="G561" s="353">
        <f t="shared" si="56"/>
        <v>-84466.604547390772</v>
      </c>
    </row>
    <row r="562" spans="2:7" ht="15" customHeight="1">
      <c r="B562" s="193">
        <f t="shared" si="52"/>
        <v>-416059.28257588373</v>
      </c>
      <c r="C562" s="353">
        <f t="shared" si="51"/>
        <v>-1042322.6594992995</v>
      </c>
      <c r="D562" s="353">
        <f t="shared" si="53"/>
        <v>-6139090.905316012</v>
      </c>
      <c r="E562" s="353">
        <f t="shared" si="54"/>
        <v>-104687490.51619424</v>
      </c>
      <c r="F562" s="353">
        <f t="shared" si="55"/>
        <v>-1173429.4598713806</v>
      </c>
      <c r="G562" s="353">
        <f t="shared" si="56"/>
        <v>-84863.548733004907</v>
      </c>
    </row>
    <row r="563" spans="2:7" ht="15" customHeight="1">
      <c r="B563" s="193">
        <f t="shared" si="52"/>
        <v>-419402.86291994993</v>
      </c>
      <c r="C563" s="353">
        <f t="shared" si="51"/>
        <v>-1046262.7672561725</v>
      </c>
      <c r="D563" s="353">
        <f t="shared" si="53"/>
        <v>-6201231.8143691719</v>
      </c>
      <c r="E563" s="353">
        <f t="shared" si="54"/>
        <v>-106868524.90194829</v>
      </c>
      <c r="F563" s="353">
        <f t="shared" si="55"/>
        <v>-1186186.6123533205</v>
      </c>
      <c r="G563" s="353">
        <f t="shared" si="56"/>
        <v>-85262.146852725768</v>
      </c>
    </row>
    <row r="564" spans="2:7" ht="15" customHeight="1">
      <c r="B564" s="193">
        <f t="shared" si="52"/>
        <v>-422760.37484878307</v>
      </c>
      <c r="C564" s="353">
        <f t="shared" si="51"/>
        <v>-1050214.3669940031</v>
      </c>
      <c r="D564" s="353">
        <f t="shared" si="53"/>
        <v>-6263994.1325128637</v>
      </c>
      <c r="E564" s="353">
        <f t="shared" si="54"/>
        <v>-109094997.5040722</v>
      </c>
      <c r="F564" s="353">
        <f t="shared" si="55"/>
        <v>-1199081.9673204815</v>
      </c>
      <c r="G564" s="353">
        <f t="shared" si="56"/>
        <v>-85662.405797945452</v>
      </c>
    </row>
    <row r="565" spans="2:7" ht="15" customHeight="1">
      <c r="B565" s="193">
        <f t="shared" si="52"/>
        <v>-426131.876410653</v>
      </c>
      <c r="C565" s="353">
        <f t="shared" si="51"/>
        <v>-1054177.4922310689</v>
      </c>
      <c r="D565" s="353">
        <f t="shared" si="53"/>
        <v>-6327384.0738379927</v>
      </c>
      <c r="E565" s="353">
        <f t="shared" si="54"/>
        <v>-111367854.95207371</v>
      </c>
      <c r="F565" s="353">
        <f t="shared" si="55"/>
        <v>-1212117.0219664534</v>
      </c>
      <c r="G565" s="353">
        <f t="shared" si="56"/>
        <v>-86064.332488770218</v>
      </c>
    </row>
    <row r="566" spans="2:7" ht="15" customHeight="1">
      <c r="B566" s="193">
        <f t="shared" si="52"/>
        <v>-429517.42589569738</v>
      </c>
      <c r="C566" s="353">
        <f t="shared" si="51"/>
        <v>-1058152.1765834095</v>
      </c>
      <c r="D566" s="353">
        <f t="shared" si="53"/>
        <v>-6391407.9145763731</v>
      </c>
      <c r="E566" s="353">
        <f t="shared" si="54"/>
        <v>-113688063.59690858</v>
      </c>
      <c r="F566" s="353">
        <f t="shared" si="55"/>
        <v>-1225293.2897044234</v>
      </c>
      <c r="G566" s="353">
        <f t="shared" si="56"/>
        <v>-86467.933874140101</v>
      </c>
    </row>
    <row r="567" spans="2:7" ht="15" customHeight="1">
      <c r="B567" s="193">
        <f t="shared" si="52"/>
        <v>-432917.08183692943</v>
      </c>
      <c r="C567" s="353">
        <f t="shared" si="51"/>
        <v>-1062138.453765111</v>
      </c>
      <c r="D567" s="353">
        <f t="shared" si="53"/>
        <v>-6456071.9937221371</v>
      </c>
      <c r="E567" s="353">
        <f t="shared" si="54"/>
        <v>-116056609.92184418</v>
      </c>
      <c r="F567" s="353">
        <f t="shared" si="55"/>
        <v>-1238612.3003428879</v>
      </c>
      <c r="G567" s="353">
        <f t="shared" si="56"/>
        <v>-86873.21693194902</v>
      </c>
    </row>
    <row r="568" spans="2:7" ht="15" customHeight="1">
      <c r="B568" s="193">
        <f t="shared" si="52"/>
        <v>-436330.90301124996</v>
      </c>
      <c r="C568" s="353">
        <f t="shared" si="51"/>
        <v>-1066136.3575885927</v>
      </c>
      <c r="D568" s="353">
        <f t="shared" si="53"/>
        <v>-6521382.7136593582</v>
      </c>
      <c r="E568" s="353">
        <f t="shared" si="54"/>
        <v>-118474500.96188261</v>
      </c>
      <c r="F568" s="353">
        <f t="shared" si="55"/>
        <v>-1252075.6002632692</v>
      </c>
      <c r="G568" s="353">
        <f t="shared" si="56"/>
        <v>-87280.18866916548</v>
      </c>
    </row>
    <row r="569" spans="2:7" ht="15" customHeight="1">
      <c r="B569" s="193">
        <f t="shared" si="52"/>
        <v>-439758.94844046351</v>
      </c>
      <c r="C569" s="353">
        <f t="shared" si="51"/>
        <v>-1070145.9219648927</v>
      </c>
      <c r="D569" s="353">
        <f t="shared" si="53"/>
        <v>-6587346.5407959521</v>
      </c>
      <c r="E569" s="353">
        <f t="shared" si="54"/>
        <v>-120942764.73192182</v>
      </c>
      <c r="F569" s="353">
        <f t="shared" si="55"/>
        <v>-1265684.7525994545</v>
      </c>
      <c r="G569" s="353">
        <f t="shared" si="56"/>
        <v>-87688.856121953664</v>
      </c>
    </row>
    <row r="570" spans="2:7" ht="15" customHeight="1">
      <c r="B570" s="193">
        <f t="shared" si="52"/>
        <v>-443201.2773922988</v>
      </c>
      <c r="C570" s="353">
        <f t="shared" si="51"/>
        <v>-1074167.180903957</v>
      </c>
      <c r="D570" s="353">
        <f t="shared" si="53"/>
        <v>-6653970.0062039113</v>
      </c>
      <c r="E570" s="353">
        <f t="shared" si="54"/>
        <v>-123462450.66383687</v>
      </c>
      <c r="F570" s="353">
        <f t="shared" si="55"/>
        <v>-1279441.3374192819</v>
      </c>
      <c r="G570" s="353">
        <f t="shared" si="56"/>
        <v>-88099.226355795137</v>
      </c>
    </row>
    <row r="571" spans="2:7" ht="15" customHeight="1">
      <c r="B571" s="193">
        <f t="shared" si="52"/>
        <v>-446657.94938143337</v>
      </c>
      <c r="C571" s="353">
        <f t="shared" si="51"/>
        <v>-1078200.1685149269</v>
      </c>
      <c r="D571" s="353">
        <f t="shared" si="53"/>
        <v>-6721259.7062659506</v>
      </c>
      <c r="E571" s="353">
        <f t="shared" si="54"/>
        <v>-126034630.0526668</v>
      </c>
      <c r="F571" s="353">
        <f t="shared" si="55"/>
        <v>-1293346.9519079907</v>
      </c>
      <c r="G571" s="353">
        <f t="shared" si="56"/>
        <v>-88511.306465610949</v>
      </c>
    </row>
    <row r="572" spans="2:7" ht="15" customHeight="1">
      <c r="B572" s="193">
        <f t="shared" si="52"/>
        <v>-450129.02417052269</v>
      </c>
      <c r="C572" s="353">
        <f t="shared" si="51"/>
        <v>-1082244.9190064287</v>
      </c>
      <c r="D572" s="353">
        <f t="shared" si="53"/>
        <v>-6789222.30332861</v>
      </c>
      <c r="E572" s="353">
        <f t="shared" si="54"/>
        <v>-128660396.51209736</v>
      </c>
      <c r="F572" s="353">
        <f t="shared" si="55"/>
        <v>-1307403.2105536605</v>
      </c>
      <c r="G572" s="353">
        <f t="shared" si="56"/>
        <v>-88925.103575884321</v>
      </c>
    </row>
    <row r="573" spans="2:7" ht="15" customHeight="1">
      <c r="B573" s="193">
        <f t="shared" si="52"/>
        <v>-453614.56177123322</v>
      </c>
      <c r="C573" s="353">
        <f t="shared" si="51"/>
        <v>-1086301.4666868642</v>
      </c>
      <c r="D573" s="353">
        <f t="shared" si="53"/>
        <v>-6857864.5263618957</v>
      </c>
      <c r="E573" s="353">
        <f t="shared" si="54"/>
        <v>-131340866.43943273</v>
      </c>
      <c r="F573" s="353">
        <f t="shared" si="55"/>
        <v>-1321611.7453346585</v>
      </c>
      <c r="G573" s="353">
        <f t="shared" si="56"/>
        <v>-89340.624840783843</v>
      </c>
    </row>
    <row r="574" spans="2:7" ht="15" customHeight="1">
      <c r="B574" s="193">
        <f t="shared" si="52"/>
        <v>-457114.62244528002</v>
      </c>
      <c r="C574" s="353">
        <f t="shared" si="51"/>
        <v>-1090369.8459647009</v>
      </c>
      <c r="D574" s="353">
        <f t="shared" si="53"/>
        <v>-6927193.1716255145</v>
      </c>
      <c r="E574" s="353">
        <f t="shared" si="54"/>
        <v>-134077179.49025424</v>
      </c>
      <c r="F574" s="353">
        <f t="shared" si="55"/>
        <v>-1335974.2059091174</v>
      </c>
      <c r="G574" s="353">
        <f t="shared" si="56"/>
        <v>-89757.877444287107</v>
      </c>
    </row>
    <row r="575" spans="2:7" ht="15" customHeight="1">
      <c r="B575" s="193">
        <f t="shared" si="52"/>
        <v>-460629.2667054687</v>
      </c>
      <c r="C575" s="353">
        <f t="shared" si="51"/>
        <v>-1094450.0913487647</v>
      </c>
      <c r="D575" s="353">
        <f t="shared" si="53"/>
        <v>-6997215.1033417694</v>
      </c>
      <c r="E575" s="353">
        <f t="shared" si="54"/>
        <v>-136870499.06296787</v>
      </c>
      <c r="F575" s="353">
        <f t="shared" si="55"/>
        <v>-1350492.2598064661</v>
      </c>
      <c r="G575" s="353">
        <f t="shared" si="56"/>
        <v>-90176.868600304966</v>
      </c>
    </row>
    <row r="576" spans="2:7" ht="15" customHeight="1">
      <c r="B576" s="193">
        <f t="shared" si="52"/>
        <v>-464158.55531674146</v>
      </c>
      <c r="C576" s="353">
        <f t="shared" si="51"/>
        <v>-1098542.2374485319</v>
      </c>
      <c r="D576" s="353">
        <f t="shared" si="53"/>
        <v>-7067937.2543751867</v>
      </c>
      <c r="E576" s="353">
        <f t="shared" si="54"/>
        <v>-139722012.79344636</v>
      </c>
      <c r="F576" s="353">
        <f t="shared" si="55"/>
        <v>-1365167.5926210361</v>
      </c>
      <c r="G576" s="353">
        <f t="shared" si="56"/>
        <v>-90597.605552806242</v>
      </c>
    </row>
    <row r="577" spans="2:7" ht="15" customHeight="1">
      <c r="B577" s="193">
        <f t="shared" si="52"/>
        <v>-467702.54929722787</v>
      </c>
      <c r="C577" s="353">
        <f t="shared" si="51"/>
        <v>-1102646.3189744235</v>
      </c>
      <c r="D577" s="353">
        <f t="shared" si="53"/>
        <v>-7139366.6269189389</v>
      </c>
      <c r="E577" s="353">
        <f t="shared" si="54"/>
        <v>-142632933.05997649</v>
      </c>
      <c r="F577" s="353">
        <f t="shared" si="55"/>
        <v>-1380001.9082077639</v>
      </c>
      <c r="G577" s="353">
        <f t="shared" si="56"/>
        <v>-91020.095575942934</v>
      </c>
    </row>
    <row r="578" spans="2:7" ht="15" customHeight="1">
      <c r="B578" s="193">
        <f t="shared" si="52"/>
        <v>-471261.30991929967</v>
      </c>
      <c r="C578" s="353">
        <f t="shared" si="51"/>
        <v>-1106762.3707380989</v>
      </c>
      <c r="D578" s="353">
        <f t="shared" si="53"/>
        <v>-7211510.2931881286</v>
      </c>
      <c r="E578" s="353">
        <f t="shared" si="54"/>
        <v>-145604497.49872601</v>
      </c>
      <c r="F578" s="353">
        <f t="shared" si="55"/>
        <v>-1394996.9288800147</v>
      </c>
      <c r="G578" s="353">
        <f t="shared" si="56"/>
        <v>-91444.345974176031</v>
      </c>
    </row>
    <row r="579" spans="2:7" ht="15" customHeight="1">
      <c r="B579" s="193">
        <f t="shared" si="52"/>
        <v>-474834.89871063008</v>
      </c>
      <c r="C579" s="353">
        <f t="shared" si="51"/>
        <v>-1110890.4276527516</v>
      </c>
      <c r="D579" s="353">
        <f t="shared" si="53"/>
        <v>-7284375.3961200099</v>
      </c>
      <c r="E579" s="353">
        <f t="shared" si="54"/>
        <v>-148637969.52994946</v>
      </c>
      <c r="F579" s="353">
        <f t="shared" si="55"/>
        <v>-1410154.3956095481</v>
      </c>
      <c r="G579" s="353">
        <f t="shared" si="56"/>
        <v>-91870.364082401764</v>
      </c>
    </row>
    <row r="580" spans="2:7" ht="15" customHeight="1">
      <c r="B580" s="193">
        <f t="shared" si="52"/>
        <v>-478423.37745525769</v>
      </c>
      <c r="C580" s="353">
        <f t="shared" si="51"/>
        <v>-1115030.5247334053</v>
      </c>
      <c r="D580" s="353">
        <f t="shared" si="53"/>
        <v>-7357969.1500812098</v>
      </c>
      <c r="E580" s="353">
        <f t="shared" si="54"/>
        <v>-151734638.89515674</v>
      </c>
      <c r="F580" s="353">
        <f t="shared" si="55"/>
        <v>-1425476.0682286515</v>
      </c>
      <c r="G580" s="353">
        <f t="shared" si="56"/>
        <v>-92298.157266078444</v>
      </c>
    </row>
    <row r="581" spans="2:7" ht="15" customHeight="1">
      <c r="B581" s="193">
        <f t="shared" si="52"/>
        <v>-482026.80819465459</v>
      </c>
      <c r="C581" s="353">
        <f t="shared" si="51"/>
        <v>-1119182.6970972111</v>
      </c>
      <c r="D581" s="353">
        <f t="shared" si="53"/>
        <v>-7432298.8415820217</v>
      </c>
      <c r="E581" s="353">
        <f t="shared" si="54"/>
        <v>-154895822.2054725</v>
      </c>
      <c r="F581" s="353">
        <f t="shared" si="55"/>
        <v>-1440963.725634462</v>
      </c>
      <c r="G581" s="353">
        <f t="shared" si="56"/>
        <v>-92727.732921353774</v>
      </c>
    </row>
    <row r="582" spans="2:7" ht="15" customHeight="1">
      <c r="B582" s="193">
        <f t="shared" si="52"/>
        <v>-485645.25322879897</v>
      </c>
      <c r="C582" s="353">
        <f t="shared" si="51"/>
        <v>-1123346.9799637448</v>
      </c>
      <c r="D582" s="353">
        <f t="shared" si="53"/>
        <v>-7507371.8299978422</v>
      </c>
      <c r="E582" s="353">
        <f t="shared" si="54"/>
        <v>-158122863.50141984</v>
      </c>
      <c r="F582" s="353">
        <f t="shared" si="55"/>
        <v>-1456619.1659955019</v>
      </c>
      <c r="G582" s="353">
        <f t="shared" si="56"/>
        <v>-93159.098475192746</v>
      </c>
    </row>
    <row r="583" spans="2:7" ht="15" customHeight="1">
      <c r="B583" s="193">
        <f t="shared" si="52"/>
        <v>-489278.77511725231</v>
      </c>
      <c r="C583" s="353">
        <f t="shared" si="51"/>
        <v>-1127523.4086553056</v>
      </c>
      <c r="D583" s="353">
        <f t="shared" si="53"/>
        <v>-7583195.5482978206</v>
      </c>
      <c r="E583" s="353">
        <f t="shared" si="54"/>
        <v>-161417134.82436609</v>
      </c>
      <c r="F583" s="353">
        <f t="shared" si="55"/>
        <v>-1472444.2069604532</v>
      </c>
      <c r="G583" s="353">
        <f t="shared" si="56"/>
        <v>-93592.261385506048</v>
      </c>
    </row>
    <row r="584" spans="2:7" ht="15" customHeight="1">
      <c r="B584" s="193">
        <f t="shared" si="52"/>
        <v>-492927.43668024085</v>
      </c>
      <c r="C584" s="353">
        <f t="shared" si="51"/>
        <v>-1131712.018597217</v>
      </c>
      <c r="D584" s="353">
        <f t="shared" si="53"/>
        <v>-7659777.503780799</v>
      </c>
      <c r="E584" s="353">
        <f t="shared" si="54"/>
        <v>-164780036.79987371</v>
      </c>
      <c r="F584" s="353">
        <f t="shared" si="55"/>
        <v>-1488440.6858691915</v>
      </c>
      <c r="G584" s="353">
        <f t="shared" si="56"/>
        <v>-94027.229141278993</v>
      </c>
    </row>
    <row r="585" spans="2:7" ht="15" customHeight="1">
      <c r="B585" s="193">
        <f t="shared" si="52"/>
        <v>-496591.30099974183</v>
      </c>
      <c r="C585" s="353">
        <f t="shared" si="51"/>
        <v>-1135912.8453181256</v>
      </c>
      <c r="D585" s="353">
        <f t="shared" si="53"/>
        <v>-7737125.2788186073</v>
      </c>
      <c r="E585" s="353">
        <f t="shared" si="54"/>
        <v>-168212999.23320442</v>
      </c>
      <c r="F585" s="353">
        <f t="shared" si="55"/>
        <v>-1504610.4599661077</v>
      </c>
      <c r="G585" s="353">
        <f t="shared" si="56"/>
        <v>-94464.009262700987</v>
      </c>
    </row>
    <row r="586" spans="2:7" ht="15" customHeight="1">
      <c r="B586" s="193">
        <f t="shared" si="52"/>
        <v>-500270.43142057408</v>
      </c>
      <c r="C586" s="353">
        <f t="shared" si="51"/>
        <v>-1140125.9244503034</v>
      </c>
      <c r="D586" s="353">
        <f t="shared" si="53"/>
        <v>-7815246.5316067934</v>
      </c>
      <c r="E586" s="353">
        <f t="shared" si="54"/>
        <v>-171717481.71722952</v>
      </c>
      <c r="F586" s="353">
        <f t="shared" si="55"/>
        <v>-1520955.4066157406</v>
      </c>
      <c r="G586" s="353">
        <f t="shared" si="56"/>
        <v>-94902.609301295568</v>
      </c>
    </row>
    <row r="587" spans="2:7" ht="15" customHeight="1">
      <c r="B587" s="193">
        <f t="shared" si="52"/>
        <v>-503964.89155149314</v>
      </c>
      <c r="C587" s="353">
        <f t="shared" si="51"/>
        <v>-1144351.2917299501</v>
      </c>
      <c r="D587" s="353">
        <f t="shared" si="53"/>
        <v>-7894148.9969228618</v>
      </c>
      <c r="E587" s="353">
        <f t="shared" si="54"/>
        <v>-175294974.25300512</v>
      </c>
      <c r="F587" s="353">
        <f t="shared" si="55"/>
        <v>-1537477.4235207445</v>
      </c>
      <c r="G587" s="353">
        <f t="shared" si="56"/>
        <v>-95343.036840050961</v>
      </c>
    </row>
    <row r="588" spans="2:7" ht="15" customHeight="1">
      <c r="B588" s="193">
        <f t="shared" si="52"/>
        <v>-507674.74526629102</v>
      </c>
      <c r="C588" s="353">
        <f t="shared" si="51"/>
        <v>-1148588.9829974959</v>
      </c>
      <c r="D588" s="353">
        <f t="shared" si="53"/>
        <v>-7973840.4868920902</v>
      </c>
      <c r="E588" s="353">
        <f t="shared" si="54"/>
        <v>-178946997.88327605</v>
      </c>
      <c r="F588" s="353">
        <f t="shared" si="55"/>
        <v>-1554178.4289422194</v>
      </c>
      <c r="G588" s="353">
        <f t="shared" si="56"/>
        <v>-95785.299493551167</v>
      </c>
    </row>
    <row r="589" spans="2:7" ht="15" customHeight="1">
      <c r="B589" s="193">
        <f t="shared" si="52"/>
        <v>-511400.05670490058</v>
      </c>
      <c r="C589" s="353">
        <f t="shared" si="51"/>
        <v>-1152839.0341979053</v>
      </c>
      <c r="D589" s="353">
        <f t="shared" si="53"/>
        <v>-8054328.8917610114</v>
      </c>
      <c r="E589" s="353">
        <f t="shared" si="54"/>
        <v>-182675105.33917764</v>
      </c>
      <c r="F589" s="353">
        <f t="shared" si="55"/>
        <v>-1571060.3619224266</v>
      </c>
      <c r="G589" s="353">
        <f t="shared" si="56"/>
        <v>-96229.404908107637</v>
      </c>
    </row>
    <row r="590" spans="2:7" ht="15" customHeight="1">
      <c r="B590" s="193">
        <f t="shared" si="52"/>
        <v>-515140.89027450432</v>
      </c>
      <c r="C590" s="353">
        <f t="shared" si="51"/>
        <v>-1157101.4813809826</v>
      </c>
      <c r="D590" s="353">
        <f t="shared" si="53"/>
        <v>-8135622.1806786219</v>
      </c>
      <c r="E590" s="353">
        <f t="shared" si="54"/>
        <v>-186480881.70041052</v>
      </c>
      <c r="F590" s="353">
        <f t="shared" si="55"/>
        <v>-1588125.1825099196</v>
      </c>
      <c r="G590" s="353">
        <f t="shared" si="56"/>
        <v>-96675.360761891425</v>
      </c>
    </row>
    <row r="591" spans="2:7" ht="15" customHeight="1">
      <c r="B591" s="193">
        <f t="shared" si="52"/>
        <v>-518897.31065064808</v>
      </c>
      <c r="C591" s="353">
        <f t="shared" si="51"/>
        <v>-1161376.3607016772</v>
      </c>
      <c r="D591" s="353">
        <f t="shared" si="53"/>
        <v>-8217728.4024854079</v>
      </c>
      <c r="E591" s="353">
        <f t="shared" si="54"/>
        <v>-190365945.06916907</v>
      </c>
      <c r="F591" s="353">
        <f t="shared" si="55"/>
        <v>-1605374.8719871105</v>
      </c>
      <c r="G591" s="353">
        <f t="shared" si="56"/>
        <v>-97123.174765065967</v>
      </c>
    </row>
    <row r="592" spans="2:7" ht="15" customHeight="1">
      <c r="B592" s="193">
        <f t="shared" si="52"/>
        <v>-522669.38277835911</v>
      </c>
      <c r="C592" s="353">
        <f t="shared" si="51"/>
        <v>-1165663.7084203905</v>
      </c>
      <c r="D592" s="353">
        <f t="shared" si="53"/>
        <v>-8300655.6865102621</v>
      </c>
      <c r="E592" s="353">
        <f t="shared" si="54"/>
        <v>-194331947.25811011</v>
      </c>
      <c r="F592" s="353">
        <f t="shared" si="55"/>
        <v>-1622811.4331003041</v>
      </c>
      <c r="G592" s="353">
        <f t="shared" si="56"/>
        <v>-97572.854659920413</v>
      </c>
    </row>
    <row r="593" spans="2:7" ht="15" customHeight="1">
      <c r="B593" s="193">
        <f t="shared" si="52"/>
        <v>-526457.1718732689</v>
      </c>
      <c r="C593" s="353">
        <f t="shared" ref="C593:C656" si="57">((C592*$D$3)/12)+C592+$B$14</f>
        <v>-1169963.5609032833</v>
      </c>
      <c r="D593" s="353">
        <f t="shared" si="53"/>
        <v>-8384412.2433753647</v>
      </c>
      <c r="E593" s="353">
        <f t="shared" si="54"/>
        <v>-198380574.49265406</v>
      </c>
      <c r="F593" s="353">
        <f t="shared" si="55"/>
        <v>-1640436.890292224</v>
      </c>
      <c r="G593" s="353">
        <f t="shared" si="56"/>
        <v>-98024.40822100341</v>
      </c>
    </row>
    <row r="594" spans="2:7" ht="15" customHeight="1">
      <c r="B594" s="193">
        <f t="shared" si="52"/>
        <v>-530260.74342274084</v>
      </c>
      <c r="C594" s="353">
        <f t="shared" si="57"/>
        <v>-1174275.9546225846</v>
      </c>
      <c r="D594" s="353">
        <f t="shared" si="53"/>
        <v>-8469006.3658091184</v>
      </c>
      <c r="E594" s="353">
        <f t="shared" si="54"/>
        <v>-202513548.12791768</v>
      </c>
      <c r="F594" s="353">
        <f t="shared" si="55"/>
        <v>-1658253.2899370564</v>
      </c>
      <c r="G594" s="353">
        <f t="shared" si="56"/>
        <v>-98477.843255257598</v>
      </c>
    </row>
    <row r="595" spans="2:7" ht="15" customHeight="1">
      <c r="B595" s="193">
        <f t="shared" si="52"/>
        <v>-534080.1631870023</v>
      </c>
      <c r="C595" s="353">
        <f t="shared" si="57"/>
        <v>-1178600.9261569006</v>
      </c>
      <c r="D595" s="353">
        <f t="shared" si="53"/>
        <v>-8554446.4294672087</v>
      </c>
      <c r="E595" s="353">
        <f t="shared" si="54"/>
        <v>-206732625.38058263</v>
      </c>
      <c r="F595" s="353">
        <f t="shared" si="55"/>
        <v>-1676262.7005780411</v>
      </c>
      <c r="G595" s="353">
        <f t="shared" si="56"/>
        <v>-98933.167602154499</v>
      </c>
    </row>
    <row r="596" spans="2:7" ht="15" customHeight="1">
      <c r="B596" s="193">
        <f t="shared" si="52"/>
        <v>-537915.49720028148</v>
      </c>
      <c r="C596" s="353">
        <f t="shared" si="57"/>
        <v>-1182938.512191525</v>
      </c>
      <c r="D596" s="353">
        <f t="shared" si="53"/>
        <v>-8640740.8937618807</v>
      </c>
      <c r="E596" s="353">
        <f t="shared" si="54"/>
        <v>-211039600.07601145</v>
      </c>
      <c r="F596" s="353">
        <f t="shared" si="55"/>
        <v>-1694467.2131676367</v>
      </c>
      <c r="G596" s="353">
        <f t="shared" si="56"/>
        <v>-99390.389133830147</v>
      </c>
    </row>
    <row r="597" spans="2:7" ht="15" customHeight="1">
      <c r="B597" s="193">
        <f t="shared" si="52"/>
        <v>-541766.81177194929</v>
      </c>
      <c r="C597" s="353">
        <f t="shared" si="57"/>
        <v>-1187288.7495187502</v>
      </c>
      <c r="D597" s="353">
        <f t="shared" si="53"/>
        <v>-8727898.3026994988</v>
      </c>
      <c r="E597" s="353">
        <f t="shared" si="54"/>
        <v>-215436303.41092837</v>
      </c>
      <c r="F597" s="353">
        <f t="shared" si="55"/>
        <v>-1712868.9413102861</v>
      </c>
      <c r="G597" s="353">
        <f t="shared" si="56"/>
        <v>-99849.515755221102</v>
      </c>
    </row>
    <row r="598" spans="2:7" ht="15" customHeight="1">
      <c r="B598" s="193">
        <f t="shared" si="52"/>
        <v>-545634.17348766571</v>
      </c>
      <c r="C598" s="353">
        <f t="shared" si="57"/>
        <v>-1191651.6750381798</v>
      </c>
      <c r="D598" s="353">
        <f t="shared" si="53"/>
        <v>-8815927.2857264932</v>
      </c>
      <c r="E598" s="353">
        <f t="shared" si="54"/>
        <v>-219924604.73198938</v>
      </c>
      <c r="F598" s="353">
        <f t="shared" si="55"/>
        <v>-1731470.0215078141</v>
      </c>
      <c r="G598" s="353">
        <f t="shared" si="56"/>
        <v>-100310.55540420119</v>
      </c>
    </row>
    <row r="599" spans="2:7" ht="15" customHeight="1">
      <c r="B599" s="193">
        <f t="shared" si="52"/>
        <v>-549517.64921053103</v>
      </c>
      <c r="C599" s="353">
        <f t="shared" si="57"/>
        <v>-1196027.3257570411</v>
      </c>
      <c r="D599" s="353">
        <f t="shared" si="53"/>
        <v>-8904836.5585837588</v>
      </c>
      <c r="E599" s="353">
        <f t="shared" si="54"/>
        <v>-224506412.33057249</v>
      </c>
      <c r="F599" s="353">
        <f t="shared" si="55"/>
        <v>-1750272.6134074822</v>
      </c>
      <c r="G599" s="353">
        <f t="shared" si="56"/>
        <v>-100773.5160517187</v>
      </c>
    </row>
    <row r="600" spans="2:7" ht="15" customHeight="1">
      <c r="B600" s="193">
        <f t="shared" si="52"/>
        <v>-553417.30608224159</v>
      </c>
      <c r="C600" s="353">
        <f t="shared" si="57"/>
        <v>-1200415.738790499</v>
      </c>
      <c r="D600" s="353">
        <f t="shared" si="53"/>
        <v>-8994634.9241695963</v>
      </c>
      <c r="E600" s="353">
        <f t="shared" si="54"/>
        <v>-229183674.25412607</v>
      </c>
      <c r="F600" s="353">
        <f t="shared" si="55"/>
        <v>-1769278.90005273</v>
      </c>
      <c r="G600" s="353">
        <f t="shared" si="56"/>
        <v>-101238.4057019342</v>
      </c>
    </row>
    <row r="601" spans="2:7" ht="15" customHeight="1">
      <c r="B601" s="193">
        <f t="shared" si="52"/>
        <v>-557333.21152425092</v>
      </c>
      <c r="C601" s="353">
        <f t="shared" si="57"/>
        <v>-1204816.9513619714</v>
      </c>
      <c r="D601" s="353">
        <f t="shared" si="53"/>
        <v>-9085331.2734112926</v>
      </c>
      <c r="E601" s="353">
        <f t="shared" si="54"/>
        <v>-233958379.13442037</v>
      </c>
      <c r="F601" s="353">
        <f t="shared" si="55"/>
        <v>-1788491.0881366346</v>
      </c>
      <c r="G601" s="353">
        <f t="shared" si="56"/>
        <v>-101705.23239235893</v>
      </c>
    </row>
    <row r="602" spans="2:7" ht="15" customHeight="1">
      <c r="B602" s="193">
        <f t="shared" si="52"/>
        <v>-561265.43323893531</v>
      </c>
      <c r="C602" s="353">
        <f t="shared" si="57"/>
        <v>-1209231.0008034438</v>
      </c>
      <c r="D602" s="353">
        <f t="shared" si="53"/>
        <v>-9176934.5861454047</v>
      </c>
      <c r="E602" s="353">
        <f t="shared" si="54"/>
        <v>-238832557.03305411</v>
      </c>
      <c r="F602" s="353">
        <f t="shared" si="55"/>
        <v>-1807911.4082581147</v>
      </c>
      <c r="G602" s="353">
        <f t="shared" si="56"/>
        <v>-102174.00419399375</v>
      </c>
    </row>
    <row r="603" spans="2:7" ht="15" customHeight="1">
      <c r="B603" s="193">
        <f t="shared" si="52"/>
        <v>-565214.03921076423</v>
      </c>
      <c r="C603" s="353">
        <f t="shared" si="57"/>
        <v>-1213657.9245557871</v>
      </c>
      <c r="D603" s="353">
        <f t="shared" si="53"/>
        <v>-9269453.9320068583</v>
      </c>
      <c r="E603" s="353">
        <f t="shared" si="54"/>
        <v>-243808280.30457607</v>
      </c>
      <c r="F603" s="353">
        <f t="shared" si="55"/>
        <v>-1827542.115180911</v>
      </c>
      <c r="G603" s="353">
        <f t="shared" si="56"/>
        <v>-102644.72921146873</v>
      </c>
    </row>
    <row r="604" spans="2:7" ht="15" customHeight="1">
      <c r="B604" s="193">
        <f t="shared" si="52"/>
        <v>-569179.09770747577</v>
      </c>
      <c r="C604" s="353">
        <f t="shared" si="57"/>
        <v>-1218097.7601690749</v>
      </c>
      <c r="D604" s="353">
        <f t="shared" si="53"/>
        <v>-9362898.4713269267</v>
      </c>
      <c r="E604" s="353">
        <f t="shared" si="54"/>
        <v>-248887664.47758806</v>
      </c>
      <c r="F604" s="353">
        <f t="shared" si="55"/>
        <v>-1847385.4880953708</v>
      </c>
      <c r="G604" s="353">
        <f t="shared" si="56"/>
        <v>-103117.41558318319</v>
      </c>
    </row>
    <row r="605" spans="2:7" ht="15" customHeight="1">
      <c r="B605" s="193">
        <f t="shared" ref="B605:B668" si="58">((B604*$D$2)/12)+B604+$B$12</f>
        <v>-573160.67728125688</v>
      </c>
      <c r="C605" s="353">
        <f t="shared" si="57"/>
        <v>-1222550.5453029014</v>
      </c>
      <c r="D605" s="353">
        <f t="shared" si="53"/>
        <v>-9457277.4560401961</v>
      </c>
      <c r="E605" s="353">
        <f t="shared" si="54"/>
        <v>-254072869.15420449</v>
      </c>
      <c r="F605" s="353">
        <f t="shared" si="55"/>
        <v>-1867443.8308830706</v>
      </c>
      <c r="G605" s="353">
        <f t="shared" si="56"/>
        <v>-103592.07148144646</v>
      </c>
    </row>
    <row r="606" spans="2:7" ht="15" customHeight="1">
      <c r="B606" s="193">
        <f t="shared" si="58"/>
        <v>-577158.84676992882</v>
      </c>
      <c r="C606" s="353">
        <f t="shared" si="57"/>
        <v>-1227016.3177267015</v>
      </c>
      <c r="D606" s="353">
        <f t="shared" si="53"/>
        <v>-9552600.2306005973</v>
      </c>
      <c r="E606" s="353">
        <f t="shared" si="54"/>
        <v>-259366098.9282504</v>
      </c>
      <c r="F606" s="353">
        <f t="shared" si="55"/>
        <v>-1887719.4723843038</v>
      </c>
      <c r="G606" s="353">
        <f t="shared" si="56"/>
        <v>-104068.70511261915</v>
      </c>
    </row>
    <row r="607" spans="2:7" ht="15" customHeight="1">
      <c r="B607" s="193">
        <f t="shared" si="58"/>
        <v>-581173.67529813689</v>
      </c>
      <c r="C607" s="353">
        <f t="shared" si="57"/>
        <v>-1231495.1153200711</v>
      </c>
      <c r="D607" s="353">
        <f t="shared" si="53"/>
        <v>-9648876.2329066042</v>
      </c>
      <c r="E607" s="353">
        <f t="shared" si="54"/>
        <v>-264769604.32258895</v>
      </c>
      <c r="F607" s="353">
        <f t="shared" si="55"/>
        <v>-1908214.7666684671</v>
      </c>
      <c r="G607" s="353">
        <f t="shared" si="56"/>
        <v>-104547.32471725506</v>
      </c>
    </row>
    <row r="608" spans="2:7" ht="15" customHeight="1">
      <c r="B608" s="193">
        <f t="shared" si="58"/>
        <v>-585205.23227854585</v>
      </c>
      <c r="C608" s="353">
        <f t="shared" si="57"/>
        <v>-1235986.9760730879</v>
      </c>
      <c r="D608" s="353">
        <f t="shared" si="53"/>
        <v>-9746114.9952356704</v>
      </c>
      <c r="E608" s="353">
        <f t="shared" si="54"/>
        <v>-270285682.74597621</v>
      </c>
      <c r="F608" s="353">
        <f t="shared" si="55"/>
        <v>-1928932.0933073754</v>
      </c>
      <c r="G608" s="353">
        <f t="shared" si="56"/>
        <v>-105027.93857024363</v>
      </c>
    </row>
    <row r="609" spans="2:7" ht="15" customHeight="1">
      <c r="B609" s="193">
        <f t="shared" si="58"/>
        <v>-589253.58741303976</v>
      </c>
      <c r="C609" s="353">
        <f t="shared" si="57"/>
        <v>-1240491.9380866345</v>
      </c>
      <c r="D609" s="353">
        <f t="shared" si="53"/>
        <v>-9844326.1451880261</v>
      </c>
      <c r="E609" s="353">
        <f t="shared" si="54"/>
        <v>-275916679.46985072</v>
      </c>
      <c r="F609" s="353">
        <f t="shared" si="55"/>
        <v>-1949873.8576515387</v>
      </c>
      <c r="G609" s="353">
        <f t="shared" si="56"/>
        <v>-105510.55498095298</v>
      </c>
    </row>
    <row r="610" spans="2:7" ht="15" customHeight="1">
      <c r="B610" s="193">
        <f t="shared" si="58"/>
        <v>-593318.81069392746</v>
      </c>
      <c r="C610" s="353">
        <f t="shared" si="57"/>
        <v>-1245010.0395727204</v>
      </c>
      <c r="D610" s="353">
        <f t="shared" si="53"/>
        <v>-9943519.4066399056</v>
      </c>
      <c r="E610" s="353">
        <f t="shared" si="54"/>
        <v>-281664988.62547261</v>
      </c>
      <c r="F610" s="353">
        <f t="shared" si="55"/>
        <v>-1971042.4911094303</v>
      </c>
      <c r="G610" s="353">
        <f t="shared" si="56"/>
        <v>-105995.18229337361</v>
      </c>
    </row>
    <row r="611" spans="2:7" ht="15" customHeight="1">
      <c r="B611" s="193">
        <f t="shared" si="58"/>
        <v>-597400.97240515216</v>
      </c>
      <c r="C611" s="353">
        <f t="shared" si="57"/>
        <v>-1249541.3188548074</v>
      </c>
      <c r="D611" s="353">
        <f t="shared" si="53"/>
        <v>-10043704.600706305</v>
      </c>
      <c r="E611" s="353">
        <f t="shared" si="54"/>
        <v>-287533054.22183663</v>
      </c>
      <c r="F611" s="353">
        <f t="shared" si="55"/>
        <v>-1992440.4514297824</v>
      </c>
      <c r="G611" s="353">
        <f t="shared" si="56"/>
        <v>-106481.82888626267</v>
      </c>
    </row>
    <row r="612" spans="2:7" ht="15" customHeight="1">
      <c r="B612" s="193">
        <f t="shared" si="58"/>
        <v>-601500.14312350692</v>
      </c>
      <c r="C612" s="353">
        <f t="shared" si="57"/>
        <v>-1254085.8143681339</v>
      </c>
      <c r="D612" s="353">
        <f t="shared" ref="D612:D675" si="59">((D611*$D$4)/12)+D611+$B$16</f>
        <v>-10144891.646713369</v>
      </c>
      <c r="E612" s="353">
        <f t="shared" ref="E612:E675" si="60">((E611*$D$5)/12)+E611+$B$18</f>
        <v>-293523371.18479156</v>
      </c>
      <c r="F612" s="353">
        <f t="shared" ref="F612:F675" si="61">((F611*$D$6)/12)+F611+$B$20</f>
        <v>-2014070.2229869384</v>
      </c>
      <c r="G612" s="353">
        <f t="shared" ref="G612:G675" si="62">((G611*$D$7)/12)+G611+$B$22</f>
        <v>-106970.50317328876</v>
      </c>
    </row>
    <row r="613" spans="2:7" ht="15" customHeight="1">
      <c r="B613" s="193">
        <f t="shared" si="58"/>
        <v>-605616.39371985488</v>
      </c>
      <c r="C613" s="353">
        <f t="shared" si="57"/>
        <v>-1258643.5646600409</v>
      </c>
      <c r="D613" s="353">
        <f t="shared" si="59"/>
        <v>-10247090.563180503</v>
      </c>
      <c r="E613" s="353">
        <f t="shared" si="60"/>
        <v>-299638486.41780806</v>
      </c>
      <c r="F613" s="353">
        <f t="shared" si="61"/>
        <v>-2035934.317069297</v>
      </c>
      <c r="G613" s="353">
        <f t="shared" si="62"/>
        <v>-107461.21360317746</v>
      </c>
    </row>
    <row r="614" spans="2:7" ht="15" customHeight="1">
      <c r="B614" s="193">
        <f t="shared" si="58"/>
        <v>-609749.79536035424</v>
      </c>
      <c r="C614" s="353">
        <f t="shared" si="57"/>
        <v>-1263214.6083902994</v>
      </c>
      <c r="D614" s="353">
        <f t="shared" si="59"/>
        <v>-10350311.468812307</v>
      </c>
      <c r="E614" s="353">
        <f t="shared" si="60"/>
        <v>-305880999.88484573</v>
      </c>
      <c r="F614" s="353">
        <f t="shared" si="61"/>
        <v>-2058035.272170881</v>
      </c>
      <c r="G614" s="353">
        <f t="shared" si="62"/>
        <v>-107953.96865985736</v>
      </c>
    </row>
    <row r="615" spans="2:7" ht="15" customHeight="1">
      <c r="B615" s="193">
        <f t="shared" si="58"/>
        <v>-613900.41950768908</v>
      </c>
      <c r="C615" s="353">
        <f t="shared" si="57"/>
        <v>-1267798.9843314379</v>
      </c>
      <c r="D615" s="353">
        <f t="shared" si="59"/>
        <v>-10454564.58350043</v>
      </c>
      <c r="E615" s="353">
        <f t="shared" si="60"/>
        <v>-312253565.71578002</v>
      </c>
      <c r="F615" s="353">
        <f t="shared" si="61"/>
        <v>-2080375.6542860656</v>
      </c>
      <c r="G615" s="353">
        <f t="shared" si="62"/>
        <v>-108448.77686260677</v>
      </c>
    </row>
    <row r="616" spans="2:7" ht="15" customHeight="1">
      <c r="B616" s="193">
        <f t="shared" si="58"/>
        <v>-618068.3379223044</v>
      </c>
      <c r="C616" s="353">
        <f t="shared" si="57"/>
        <v>-1272396.7313690712</v>
      </c>
      <c r="D616" s="353">
        <f t="shared" si="59"/>
        <v>-10559860.229335435</v>
      </c>
      <c r="E616" s="353">
        <f t="shared" si="60"/>
        <v>-318758893.33485878</v>
      </c>
      <c r="F616" s="353">
        <f t="shared" si="61"/>
        <v>-2102958.0572074978</v>
      </c>
      <c r="G616" s="353">
        <f t="shared" si="62"/>
        <v>-108945.64676620097</v>
      </c>
    </row>
    <row r="617" spans="2:7" ht="15" customHeight="1">
      <c r="B617" s="193">
        <f t="shared" si="58"/>
        <v>-622253.62266364729</v>
      </c>
      <c r="C617" s="353">
        <f t="shared" si="57"/>
        <v>-1277007.8885022309</v>
      </c>
      <c r="D617" s="353">
        <f t="shared" si="59"/>
        <v>-10666208.831628788</v>
      </c>
      <c r="E617" s="353">
        <f t="shared" si="60"/>
        <v>-325399748.61266834</v>
      </c>
      <c r="F617" s="353">
        <f t="shared" si="61"/>
        <v>-2125785.1028272458</v>
      </c>
      <c r="G617" s="353">
        <f t="shared" si="62"/>
        <v>-109444.58696106014</v>
      </c>
    </row>
    <row r="618" spans="2:7" ht="15" customHeight="1">
      <c r="B618" s="193">
        <f t="shared" si="58"/>
        <v>-626456.34609141247</v>
      </c>
      <c r="C618" s="353">
        <f t="shared" si="57"/>
        <v>-1281632.4948436958</v>
      </c>
      <c r="D618" s="353">
        <f t="shared" si="59"/>
        <v>-10773620.919945076</v>
      </c>
      <c r="E618" s="353">
        <f t="shared" si="60"/>
        <v>-332178955.04209894</v>
      </c>
      <c r="F618" s="353">
        <f t="shared" si="61"/>
        <v>-2148859.4414412077</v>
      </c>
      <c r="G618" s="353">
        <f t="shared" si="62"/>
        <v>-109945.60607339788</v>
      </c>
    </row>
    <row r="619" spans="2:7" ht="15" customHeight="1">
      <c r="B619" s="193">
        <f t="shared" si="58"/>
        <v>-630676.5808667934</v>
      </c>
      <c r="C619" s="353">
        <f t="shared" si="57"/>
        <v>-1286270.5896203232</v>
      </c>
      <c r="D619" s="353">
        <f t="shared" si="59"/>
        <v>-10882107.129144527</v>
      </c>
      <c r="E619" s="353">
        <f t="shared" si="60"/>
        <v>-339099394.93880934</v>
      </c>
      <c r="F619" s="353">
        <f t="shared" si="61"/>
        <v>-2172183.7520568208</v>
      </c>
      <c r="G619" s="353">
        <f t="shared" si="62"/>
        <v>-110448.71276537038</v>
      </c>
    </row>
    <row r="620" spans="2:7" ht="15" customHeight="1">
      <c r="B620" s="193">
        <f t="shared" si="58"/>
        <v>-634914.39995373832</v>
      </c>
      <c r="C620" s="353">
        <f t="shared" si="57"/>
        <v>-1290922.2121733825</v>
      </c>
      <c r="D620" s="353">
        <f t="shared" si="59"/>
        <v>-10991678.200435972</v>
      </c>
      <c r="E620" s="353">
        <f t="shared" si="60"/>
        <v>-346164010.6667012</v>
      </c>
      <c r="F620" s="353">
        <f t="shared" si="61"/>
        <v>-2195760.7427041032</v>
      </c>
      <c r="G620" s="353">
        <f t="shared" si="62"/>
        <v>-110953.9157352261</v>
      </c>
    </row>
    <row r="621" spans="2:7" ht="15" customHeight="1">
      <c r="B621" s="193">
        <f t="shared" si="58"/>
        <v>-639169.87662021222</v>
      </c>
      <c r="C621" s="353">
        <f t="shared" si="57"/>
        <v>-1295587.4019588882</v>
      </c>
      <c r="D621" s="353">
        <f t="shared" si="59"/>
        <v>-11102344.982440332</v>
      </c>
      <c r="E621" s="353">
        <f t="shared" si="60"/>
        <v>-353375805.88892412</v>
      </c>
      <c r="F621" s="353">
        <f t="shared" si="61"/>
        <v>-2219593.1507500643</v>
      </c>
      <c r="G621" s="353">
        <f t="shared" si="62"/>
        <v>-111461.2237174562</v>
      </c>
    </row>
    <row r="622" spans="2:7" ht="15" customHeight="1">
      <c r="B622" s="193">
        <f t="shared" si="58"/>
        <v>-643443.0844394631</v>
      </c>
      <c r="C622" s="353">
        <f t="shared" si="57"/>
        <v>-1300266.1985479349</v>
      </c>
      <c r="D622" s="353">
        <f t="shared" si="59"/>
        <v>-11214118.432264736</v>
      </c>
      <c r="E622" s="353">
        <f t="shared" si="60"/>
        <v>-360737846.8449434</v>
      </c>
      <c r="F622" s="353">
        <f t="shared" si="61"/>
        <v>-2243683.7432165234</v>
      </c>
      <c r="G622" s="353">
        <f t="shared" si="62"/>
        <v>-111970.64548294561</v>
      </c>
    </row>
    <row r="623" spans="2:7" ht="15" customHeight="1">
      <c r="B623" s="193">
        <f t="shared" si="58"/>
        <v>-647734.09729129425</v>
      </c>
      <c r="C623" s="353">
        <f t="shared" si="57"/>
        <v>-1304958.641627033</v>
      </c>
      <c r="D623" s="353">
        <f t="shared" si="59"/>
        <v>-11327009.616587384</v>
      </c>
      <c r="E623" s="353">
        <f t="shared" si="60"/>
        <v>-368253263.65421307</v>
      </c>
      <c r="F623" s="353">
        <f t="shared" si="61"/>
        <v>-2268035.3171013691</v>
      </c>
      <c r="G623" s="353">
        <f t="shared" si="62"/>
        <v>-112482.18983912455</v>
      </c>
    </row>
    <row r="624" spans="2:7" ht="15" customHeight="1">
      <c r="B624" s="193">
        <f t="shared" si="58"/>
        <v>-652042.98936334136</v>
      </c>
      <c r="C624" s="353">
        <f t="shared" si="57"/>
        <v>-1309664.7709984451</v>
      </c>
      <c r="D624" s="353">
        <f t="shared" si="59"/>
        <v>-11441029.712753257</v>
      </c>
      <c r="E624" s="353">
        <f t="shared" si="60"/>
        <v>-375925251.64700919</v>
      </c>
      <c r="F624" s="353">
        <f t="shared" si="61"/>
        <v>-2292650.6997033008</v>
      </c>
      <c r="G624" s="353">
        <f t="shared" si="62"/>
        <v>-112995.8656301209</v>
      </c>
    </row>
    <row r="625" spans="2:7" ht="15" customHeight="1">
      <c r="B625" s="193">
        <f t="shared" si="58"/>
        <v>-656369.83515235526</v>
      </c>
      <c r="C625" s="353">
        <f t="shared" si="57"/>
        <v>-1314384.6265805238</v>
      </c>
      <c r="D625" s="353">
        <f t="shared" si="59"/>
        <v>-11556190.009880789</v>
      </c>
      <c r="E625" s="353">
        <f t="shared" si="60"/>
        <v>-383757072.72298855</v>
      </c>
      <c r="F625" s="353">
        <f t="shared" si="61"/>
        <v>-2317532.7489500865</v>
      </c>
      <c r="G625" s="353">
        <f t="shared" si="62"/>
        <v>-113511.68173691307</v>
      </c>
    </row>
    <row r="626" spans="2:7" ht="15" customHeight="1">
      <c r="B626" s="193">
        <f t="shared" si="58"/>
        <v>-660714.70946549007</v>
      </c>
      <c r="C626" s="353">
        <f t="shared" si="57"/>
        <v>-1319118.2484080503</v>
      </c>
      <c r="D626" s="353">
        <f t="shared" si="59"/>
        <v>-11672501.909979597</v>
      </c>
      <c r="E626" s="353">
        <f t="shared" si="60"/>
        <v>-391752056.73805082</v>
      </c>
      <c r="F626" s="353">
        <f t="shared" si="61"/>
        <v>-2342684.3537303791</v>
      </c>
      <c r="G626" s="353">
        <f t="shared" si="62"/>
        <v>-114029.64707748355</v>
      </c>
    </row>
    <row r="627" spans="2:7" ht="15" customHeight="1">
      <c r="B627" s="193">
        <f t="shared" si="58"/>
        <v>-665077.68742159626</v>
      </c>
      <c r="C627" s="353">
        <f t="shared" si="57"/>
        <v>-1323865.6766325738</v>
      </c>
      <c r="D627" s="353">
        <f t="shared" si="59"/>
        <v>-11789976.929079393</v>
      </c>
      <c r="E627" s="353">
        <f t="shared" si="60"/>
        <v>-399913602.92009354</v>
      </c>
      <c r="F627" s="353">
        <f t="shared" si="61"/>
        <v>-2368108.4342291248</v>
      </c>
      <c r="G627" s="353">
        <f t="shared" si="62"/>
        <v>-114549.77060697306</v>
      </c>
    </row>
    <row r="628" spans="2:7" ht="15" customHeight="1">
      <c r="B628" s="193">
        <f t="shared" si="58"/>
        <v>-669458.84445251955</v>
      </c>
      <c r="C628" s="353">
        <f t="shared" si="57"/>
        <v>-1328626.9515227522</v>
      </c>
      <c r="D628" s="353">
        <f t="shared" si="59"/>
        <v>-11908626.698370187</v>
      </c>
      <c r="E628" s="353">
        <f t="shared" si="60"/>
        <v>-408245181.31426215</v>
      </c>
      <c r="F628" s="353">
        <f t="shared" si="61"/>
        <v>-2393807.9422666072</v>
      </c>
      <c r="G628" s="353">
        <f t="shared" si="62"/>
        <v>-115072.06131783545</v>
      </c>
    </row>
    <row r="629" spans="2:7" ht="15" customHeight="1">
      <c r="B629" s="193">
        <f t="shared" si="58"/>
        <v>-673858.25630440505</v>
      </c>
      <c r="C629" s="353">
        <f t="shared" si="57"/>
        <v>-1333402.1134646935</v>
      </c>
      <c r="D629" s="353">
        <f t="shared" si="59"/>
        <v>-12028462.965353889</v>
      </c>
      <c r="E629" s="353">
        <f t="shared" si="60"/>
        <v>-416750334.2583093</v>
      </c>
      <c r="F629" s="353">
        <f t="shared" si="61"/>
        <v>-2419785.8616411621</v>
      </c>
      <c r="G629" s="353">
        <f t="shared" si="62"/>
        <v>-115596.5282399931</v>
      </c>
    </row>
    <row r="630" spans="2:7" ht="15" customHeight="1">
      <c r="B630" s="193">
        <f t="shared" si="58"/>
        <v>-678275.99903900677</v>
      </c>
      <c r="C630" s="353">
        <f t="shared" si="57"/>
        <v>-1338191.2029622989</v>
      </c>
      <c r="D630" s="353">
        <f t="shared" si="59"/>
        <v>-12149497.595007429</v>
      </c>
      <c r="E630" s="353">
        <f t="shared" si="60"/>
        <v>-425432677.88869077</v>
      </c>
      <c r="F630" s="353">
        <f t="shared" si="61"/>
        <v>-2446045.2084756079</v>
      </c>
      <c r="G630" s="353">
        <f t="shared" si="62"/>
        <v>-116123.18044099308</v>
      </c>
    </row>
    <row r="631" spans="2:7" ht="15" customHeight="1">
      <c r="B631" s="193">
        <f t="shared" si="58"/>
        <v>-682712.14903500269</v>
      </c>
      <c r="C631" s="353">
        <f t="shared" si="57"/>
        <v>-1342994.2606376056</v>
      </c>
      <c r="D631" s="353">
        <f t="shared" si="59"/>
        <v>-12271742.570957502</v>
      </c>
      <c r="E631" s="353">
        <f t="shared" si="60"/>
        <v>-434295903.67803848</v>
      </c>
      <c r="F631" s="353">
        <f t="shared" si="61"/>
        <v>-2472589.0315674269</v>
      </c>
      <c r="G631" s="353">
        <f t="shared" si="62"/>
        <v>-116652.02702616388</v>
      </c>
    </row>
    <row r="632" spans="2:7" ht="15" customHeight="1">
      <c r="B632" s="193">
        <f t="shared" si="58"/>
        <v>-687166.78298931522</v>
      </c>
      <c r="C632" s="353">
        <f t="shared" si="57"/>
        <v>-1347811.327231132</v>
      </c>
      <c r="D632" s="353">
        <f t="shared" si="59"/>
        <v>-12395209.996667078</v>
      </c>
      <c r="E632" s="353">
        <f t="shared" si="60"/>
        <v>-443343780.0046643</v>
      </c>
      <c r="F632" s="353">
        <f t="shared" si="61"/>
        <v>-2499420.4127427405</v>
      </c>
      <c r="G632" s="353">
        <f t="shared" si="62"/>
        <v>-117183.07713877289</v>
      </c>
    </row>
    <row r="633" spans="2:7" ht="15" customHeight="1">
      <c r="B633" s="193">
        <f t="shared" si="58"/>
        <v>-691639.97791843733</v>
      </c>
      <c r="C633" s="353">
        <f t="shared" si="57"/>
        <v>-1352642.4436022227</v>
      </c>
      <c r="D633" s="353">
        <f t="shared" si="59"/>
        <v>-12519912.096633749</v>
      </c>
      <c r="E633" s="353">
        <f t="shared" si="60"/>
        <v>-452580153.75476146</v>
      </c>
      <c r="F633" s="353">
        <f t="shared" si="61"/>
        <v>-2526542.4672141201</v>
      </c>
      <c r="G633" s="353">
        <f t="shared" si="62"/>
        <v>-117716.33996018444</v>
      </c>
    </row>
    <row r="634" spans="2:7" ht="15" customHeight="1">
      <c r="B634" s="193">
        <f t="shared" si="58"/>
        <v>-696131.81115976418</v>
      </c>
      <c r="C634" s="353">
        <f t="shared" si="57"/>
        <v>-1357487.6507293959</v>
      </c>
      <c r="D634" s="353">
        <f t="shared" si="59"/>
        <v>-12645861.217600087</v>
      </c>
      <c r="E634" s="353">
        <f t="shared" si="60"/>
        <v>-462008951.95798564</v>
      </c>
      <c r="F634" s="353">
        <f t="shared" si="61"/>
        <v>-2553958.3439422729</v>
      </c>
      <c r="G634" s="353">
        <f t="shared" si="62"/>
        <v>-118251.82471001854</v>
      </c>
    </row>
    <row r="635" spans="2:7" ht="15" customHeight="1">
      <c r="B635" s="193">
        <f t="shared" si="58"/>
        <v>-700642.36037292983</v>
      </c>
      <c r="C635" s="353">
        <f t="shared" si="57"/>
        <v>-1362346.98971069</v>
      </c>
      <c r="D635" s="353">
        <f t="shared" si="59"/>
        <v>-12773069.829776088</v>
      </c>
      <c r="E635" s="353">
        <f t="shared" si="60"/>
        <v>-471634183.45711035</v>
      </c>
      <c r="F635" s="353">
        <f t="shared" si="61"/>
        <v>-2581671.2260016478</v>
      </c>
      <c r="G635" s="353">
        <f t="shared" si="62"/>
        <v>-118789.54064631028</v>
      </c>
    </row>
    <row r="636" spans="2:7" ht="15" customHeight="1">
      <c r="B636" s="193">
        <f t="shared" si="58"/>
        <v>-705171.70354115032</v>
      </c>
      <c r="C636" s="353">
        <f t="shared" si="57"/>
        <v>-1367220.5017640127</v>
      </c>
      <c r="D636" s="353">
        <f t="shared" si="59"/>
        <v>-12901550.528073849</v>
      </c>
      <c r="E636" s="353">
        <f t="shared" si="60"/>
        <v>-481459940.61246681</v>
      </c>
      <c r="F636" s="353">
        <f t="shared" si="61"/>
        <v>-2609684.3309499989</v>
      </c>
      <c r="G636" s="353">
        <f t="shared" si="62"/>
        <v>-119329.49706566992</v>
      </c>
    </row>
    <row r="637" spans="2:7" ht="15" customHeight="1">
      <c r="B637" s="193">
        <f t="shared" si="58"/>
        <v>-709719.91897257173</v>
      </c>
      <c r="C637" s="353">
        <f t="shared" si="57"/>
        <v>-1372108.228227491</v>
      </c>
      <c r="D637" s="353">
        <f t="shared" si="59"/>
        <v>-13031316.033354588</v>
      </c>
      <c r="E637" s="353">
        <f t="shared" si="60"/>
        <v>-491490401.04189318</v>
      </c>
      <c r="F637" s="353">
        <f t="shared" si="61"/>
        <v>-2638000.9112019571</v>
      </c>
      <c r="G637" s="353">
        <f t="shared" si="62"/>
        <v>-119871.70330344354</v>
      </c>
    </row>
    <row r="638" spans="2:7" ht="15" customHeight="1">
      <c r="B638" s="193">
        <f t="shared" si="58"/>
        <v>-714287.08530162415</v>
      </c>
      <c r="C638" s="353">
        <f t="shared" si="57"/>
        <v>-1377010.2105598212</v>
      </c>
      <c r="D638" s="353">
        <f t="shared" si="59"/>
        <v>-13162379.193688134</v>
      </c>
      <c r="E638" s="353">
        <f t="shared" si="60"/>
        <v>-501729829.3969326</v>
      </c>
      <c r="F638" s="353">
        <f t="shared" si="61"/>
        <v>-2666624.254406645</v>
      </c>
      <c r="G638" s="353">
        <f t="shared" si="62"/>
        <v>-120416.16873387455</v>
      </c>
    </row>
    <row r="639" spans="2:7" ht="15" customHeight="1">
      <c r="B639" s="193">
        <f t="shared" si="58"/>
        <v>-718873.28149038088</v>
      </c>
      <c r="C639" s="353">
        <f t="shared" si="57"/>
        <v>-1381926.4903406207</v>
      </c>
      <c r="D639" s="353">
        <f t="shared" si="59"/>
        <v>-13294752.985625016</v>
      </c>
      <c r="E639" s="353">
        <f t="shared" si="60"/>
        <v>-512182579.17603534</v>
      </c>
      <c r="F639" s="353">
        <f t="shared" si="61"/>
        <v>-2695557.6838293835</v>
      </c>
      <c r="G639" s="353">
        <f t="shared" si="62"/>
        <v>-120962.9027702657</v>
      </c>
    </row>
    <row r="640" spans="2:7" ht="15" customHeight="1">
      <c r="B640" s="193">
        <f t="shared" si="58"/>
        <v>-723478.58682992414</v>
      </c>
      <c r="C640" s="353">
        <f t="shared" si="57"/>
        <v>-1386857.1092707808</v>
      </c>
      <c r="D640" s="353">
        <f t="shared" si="59"/>
        <v>-13428450.515481265</v>
      </c>
      <c r="E640" s="353">
        <f t="shared" si="60"/>
        <v>-522853094.57553607</v>
      </c>
      <c r="F640" s="353">
        <f t="shared" si="61"/>
        <v>-2724804.558737535</v>
      </c>
      <c r="G640" s="353">
        <f t="shared" si="62"/>
        <v>-121511.91486514181</v>
      </c>
    </row>
    <row r="641" spans="2:7" ht="15" customHeight="1">
      <c r="B641" s="193">
        <f t="shared" si="58"/>
        <v>-728103.08094171551</v>
      </c>
      <c r="C641" s="353">
        <f t="shared" si="57"/>
        <v>-1391802.1091728206</v>
      </c>
      <c r="D641" s="353">
        <f t="shared" si="59"/>
        <v>-13563485.020636078</v>
      </c>
      <c r="E641" s="353">
        <f t="shared" si="60"/>
        <v>-533745912.37919307</v>
      </c>
      <c r="F641" s="353">
        <f t="shared" si="61"/>
        <v>-2754368.274790525</v>
      </c>
      <c r="G641" s="353">
        <f t="shared" si="62"/>
        <v>-122063.21451041324</v>
      </c>
    </row>
    <row r="642" spans="2:7" ht="15" customHeight="1">
      <c r="B642" s="193">
        <f t="shared" si="58"/>
        <v>-732746.84377897263</v>
      </c>
      <c r="C642" s="353">
        <f t="shared" si="57"/>
        <v>-1396761.5319912413</v>
      </c>
      <c r="D642" s="353">
        <f t="shared" si="59"/>
        <v>-13699869.870842438</v>
      </c>
      <c r="E642" s="353">
        <f t="shared" si="60"/>
        <v>-544865663.88709295</v>
      </c>
      <c r="F642" s="353">
        <f t="shared" si="61"/>
        <v>-2784252.264434089</v>
      </c>
      <c r="G642" s="353">
        <f t="shared" si="62"/>
        <v>-122616.81123753995</v>
      </c>
    </row>
    <row r="643" spans="2:7" ht="15" customHeight="1">
      <c r="B643" s="193">
        <f t="shared" si="58"/>
        <v>-737409.95562805166</v>
      </c>
      <c r="C643" s="353">
        <f t="shared" si="57"/>
        <v>-1401735.4197928824</v>
      </c>
      <c r="D643" s="353">
        <f t="shared" si="59"/>
        <v>-13837618.569550863</v>
      </c>
      <c r="E643" s="353">
        <f t="shared" si="60"/>
        <v>-556217076.88474071</v>
      </c>
      <c r="F643" s="353">
        <f t="shared" si="61"/>
        <v>-2814459.9972987915</v>
      </c>
      <c r="G643" s="353">
        <f t="shared" si="62"/>
        <v>-123172.71461769637</v>
      </c>
    </row>
    <row r="644" spans="2:7" ht="15" customHeight="1">
      <c r="B644" s="193">
        <f t="shared" si="58"/>
        <v>-742092.49710983515</v>
      </c>
      <c r="C644" s="353">
        <f t="shared" si="57"/>
        <v>-1406723.8147672783</v>
      </c>
      <c r="D644" s="353">
        <f t="shared" si="59"/>
        <v>-13976744.755246371</v>
      </c>
      <c r="E644" s="353">
        <f t="shared" si="60"/>
        <v>-567804977.65317285</v>
      </c>
      <c r="F644" s="353">
        <f t="shared" si="61"/>
        <v>-2844994.9806028618</v>
      </c>
      <c r="G644" s="353">
        <f t="shared" si="62"/>
        <v>-123730.93426193677</v>
      </c>
    </row>
    <row r="645" spans="2:7" ht="15" customHeight="1">
      <c r="B645" s="193">
        <f t="shared" si="58"/>
        <v>-746794.54918112617</v>
      </c>
      <c r="C645" s="353">
        <f t="shared" si="57"/>
        <v>-1411726.7592270162</v>
      </c>
      <c r="D645" s="353">
        <f t="shared" si="59"/>
        <v>-14117262.202798834</v>
      </c>
      <c r="E645" s="353">
        <f t="shared" si="60"/>
        <v>-579634293.02094734</v>
      </c>
      <c r="F645" s="353">
        <f t="shared" si="61"/>
        <v>-2875860.7595593929</v>
      </c>
      <c r="G645" s="353">
        <f t="shared" si="62"/>
        <v>-124291.4798213615</v>
      </c>
    </row>
    <row r="646" spans="2:7" ht="15" customHeight="1">
      <c r="B646" s="193">
        <f t="shared" si="58"/>
        <v>-751516.19313604757</v>
      </c>
      <c r="C646" s="353">
        <f t="shared" si="57"/>
        <v>-1416744.2956080951</v>
      </c>
      <c r="D646" s="353">
        <f t="shared" si="59"/>
        <v>-14259184.824826822</v>
      </c>
      <c r="E646" s="353">
        <f t="shared" si="60"/>
        <v>-591710052.45888376</v>
      </c>
      <c r="F646" s="353">
        <f t="shared" si="61"/>
        <v>-2907060.9177879528</v>
      </c>
      <c r="G646" s="353">
        <f t="shared" si="62"/>
        <v>-124854.36098728384</v>
      </c>
    </row>
    <row r="647" spans="2:7" ht="15" customHeight="1">
      <c r="B647" s="193">
        <f t="shared" si="58"/>
        <v>-756257.51060744782</v>
      </c>
      <c r="C647" s="353">
        <f t="shared" si="57"/>
        <v>-1421776.4664702853</v>
      </c>
      <c r="D647" s="353">
        <f t="shared" si="59"/>
        <v>-14402526.673075089</v>
      </c>
      <c r="E647" s="353">
        <f t="shared" si="60"/>
        <v>-604037390.21844387</v>
      </c>
      <c r="F647" s="353">
        <f t="shared" si="61"/>
        <v>-2938599.0777306557</v>
      </c>
      <c r="G647" s="353">
        <f t="shared" si="62"/>
        <v>-125419.58749139753</v>
      </c>
    </row>
    <row r="648" spans="2:7" ht="15" customHeight="1">
      <c r="B648" s="193">
        <f t="shared" si="58"/>
        <v>-761018.58356831223</v>
      </c>
      <c r="C648" s="353">
        <f t="shared" si="57"/>
        <v>-1426823.3144974904</v>
      </c>
      <c r="D648" s="353">
        <f t="shared" si="59"/>
        <v>-14547301.939805839</v>
      </c>
      <c r="E648" s="353">
        <f t="shared" si="60"/>
        <v>-616621547.51466143</v>
      </c>
      <c r="F648" s="353">
        <f t="shared" si="61"/>
        <v>-2970478.9010727378</v>
      </c>
      <c r="G648" s="353">
        <f t="shared" si="62"/>
        <v>-125987.16910594502</v>
      </c>
    </row>
    <row r="649" spans="2:7" ht="15" customHeight="1">
      <c r="B649" s="193">
        <f t="shared" si="58"/>
        <v>-765799.49433318025</v>
      </c>
      <c r="C649" s="353">
        <f t="shared" si="57"/>
        <v>-1431884.8824981081</v>
      </c>
      <c r="D649" s="353">
        <f t="shared" si="59"/>
        <v>-14693524.959203897</v>
      </c>
      <c r="E649" s="353">
        <f t="shared" si="60"/>
        <v>-629467874.75455022</v>
      </c>
      <c r="F649" s="353">
        <f t="shared" si="61"/>
        <v>-3002704.0891676922</v>
      </c>
      <c r="G649" s="353">
        <f t="shared" si="62"/>
        <v>-126557.11564388646</v>
      </c>
    </row>
    <row r="650" spans="2:7" ht="15" customHeight="1">
      <c r="B650" s="193">
        <f t="shared" si="58"/>
        <v>-770600.32555956848</v>
      </c>
      <c r="C650" s="353">
        <f t="shared" si="57"/>
        <v>-1436961.2134053942</v>
      </c>
      <c r="D650" s="353">
        <f t="shared" si="59"/>
        <v>-14841210.208795937</v>
      </c>
      <c r="E650" s="353">
        <f t="shared" si="60"/>
        <v>-642581833.81193674</v>
      </c>
      <c r="F650" s="353">
        <f t="shared" si="61"/>
        <v>-3035278.3834670088</v>
      </c>
      <c r="G650" s="353">
        <f t="shared" si="62"/>
        <v>-127129.43695906931</v>
      </c>
    </row>
    <row r="651" spans="2:7" ht="15" customHeight="1">
      <c r="B651" s="193">
        <f t="shared" si="58"/>
        <v>-775421.16024939995</v>
      </c>
      <c r="C651" s="353">
        <f t="shared" si="57"/>
        <v>-1442052.3502778267</v>
      </c>
      <c r="D651" s="353">
        <f t="shared" si="59"/>
        <v>-14990372.310883896</v>
      </c>
      <c r="E651" s="353">
        <f t="shared" si="60"/>
        <v>-655969000.34968543</v>
      </c>
      <c r="F651" s="353">
        <f t="shared" si="61"/>
        <v>-3068205.5659545679</v>
      </c>
      <c r="G651" s="353">
        <f t="shared" si="62"/>
        <v>-127704.14294639876</v>
      </c>
    </row>
    <row r="652" spans="2:7" ht="15" customHeight="1">
      <c r="B652" s="193">
        <f t="shared" si="58"/>
        <v>-780262.08175043913</v>
      </c>
      <c r="C652" s="353">
        <f t="shared" si="57"/>
        <v>-1447158.3362994704</v>
      </c>
      <c r="D652" s="353">
        <f t="shared" si="59"/>
        <v>-15141026.033992736</v>
      </c>
      <c r="E652" s="353">
        <f t="shared" si="60"/>
        <v>-669635066.19030392</v>
      </c>
      <c r="F652" s="353">
        <f t="shared" si="61"/>
        <v>-3101489.4595857426</v>
      </c>
      <c r="G652" s="353">
        <f t="shared" si="62"/>
        <v>-128281.24354200876</v>
      </c>
    </row>
    <row r="653" spans="2:7" ht="15" customHeight="1">
      <c r="B653" s="193">
        <f t="shared" si="58"/>
        <v>-785123.17375773261</v>
      </c>
      <c r="C653" s="353">
        <f t="shared" si="57"/>
        <v>-1452279.2147803439</v>
      </c>
      <c r="D653" s="353">
        <f t="shared" si="59"/>
        <v>-15293186.294332663</v>
      </c>
      <c r="E653" s="353">
        <f t="shared" si="60"/>
        <v>-683585841.73593521</v>
      </c>
      <c r="F653" s="353">
        <f t="shared" si="61"/>
        <v>-3135133.9287312548</v>
      </c>
      <c r="G653" s="353">
        <f t="shared" si="62"/>
        <v>-128860.74872343379</v>
      </c>
    </row>
    <row r="654" spans="2:7" ht="15" customHeight="1">
      <c r="B654" s="193">
        <f t="shared" si="58"/>
        <v>-790004.52031505655</v>
      </c>
      <c r="C654" s="353">
        <f t="shared" si="57"/>
        <v>-1457415.0291567866</v>
      </c>
      <c r="D654" s="353">
        <f t="shared" si="59"/>
        <v>-15446868.15727599</v>
      </c>
      <c r="E654" s="353">
        <f t="shared" si="60"/>
        <v>-697827258.43876719</v>
      </c>
      <c r="F654" s="353">
        <f t="shared" si="61"/>
        <v>-3169142.8796258434</v>
      </c>
      <c r="G654" s="353">
        <f t="shared" si="62"/>
        <v>-129442.66850978143</v>
      </c>
    </row>
    <row r="655" spans="2:7" ht="15" customHeight="1">
      <c r="B655" s="193">
        <f t="shared" si="58"/>
        <v>-794906.20581636927</v>
      </c>
      <c r="C655" s="353">
        <f t="shared" si="57"/>
        <v>-1462565.8229918273</v>
      </c>
      <c r="D655" s="353">
        <f t="shared" si="59"/>
        <v>-15602086.838848749</v>
      </c>
      <c r="E655" s="353">
        <f t="shared" si="60"/>
        <v>-712365371.32290816</v>
      </c>
      <c r="F655" s="353">
        <f t="shared" si="61"/>
        <v>-3203520.26082179</v>
      </c>
      <c r="G655" s="353">
        <f t="shared" si="62"/>
        <v>-130027.01296190552</v>
      </c>
    </row>
    <row r="656" spans="2:7" ht="15" customHeight="1">
      <c r="B656" s="193">
        <f t="shared" si="58"/>
        <v>-799828.31500727078</v>
      </c>
      <c r="C656" s="353">
        <f t="shared" si="57"/>
        <v>-1467731.6399755534</v>
      </c>
      <c r="D656" s="353">
        <f t="shared" si="59"/>
        <v>-15758857.707237236</v>
      </c>
      <c r="E656" s="353">
        <f t="shared" si="60"/>
        <v>-727206361.55880213</v>
      </c>
      <c r="F656" s="353">
        <f t="shared" si="61"/>
        <v>-3238270.0636473591</v>
      </c>
      <c r="G656" s="353">
        <f t="shared" si="62"/>
        <v>-130613.79218258013</v>
      </c>
    </row>
    <row r="657" spans="2:7" ht="15" customHeight="1">
      <c r="B657" s="193">
        <f t="shared" si="58"/>
        <v>-804770.93298646773</v>
      </c>
      <c r="C657" s="353">
        <f t="shared" ref="C657:C720" si="63">((C656*$D$3)/12)+C656+$B$14</f>
        <v>-1472912.5239254821</v>
      </c>
      <c r="D657" s="353">
        <f t="shared" si="59"/>
        <v>-15917196.284309609</v>
      </c>
      <c r="E657" s="353">
        <f t="shared" si="60"/>
        <v>-742356539.09127712</v>
      </c>
      <c r="F657" s="353">
        <f t="shared" si="61"/>
        <v>-3273396.3226702055</v>
      </c>
      <c r="G657" s="353">
        <f t="shared" si="62"/>
        <v>-131203.01631667421</v>
      </c>
    </row>
    <row r="658" spans="2:7" ht="15" customHeight="1">
      <c r="B658" s="193">
        <f t="shared" si="58"/>
        <v>-809734.14520724467</v>
      </c>
      <c r="C658" s="353">
        <f t="shared" si="63"/>
        <v>-1478108.5187869314</v>
      </c>
      <c r="D658" s="353">
        <f t="shared" si="59"/>
        <v>-16077118.247152705</v>
      </c>
      <c r="E658" s="353">
        <f t="shared" si="60"/>
        <v>-757822345.32234538</v>
      </c>
      <c r="F658" s="353">
        <f t="shared" si="61"/>
        <v>-3308903.1161657996</v>
      </c>
      <c r="G658" s="353">
        <f t="shared" si="62"/>
        <v>-131794.69555132702</v>
      </c>
    </row>
    <row r="659" spans="2:7" ht="15" customHeight="1">
      <c r="B659" s="193">
        <f t="shared" si="58"/>
        <v>-814718.03747894149</v>
      </c>
      <c r="C659" s="353">
        <f t="shared" si="63"/>
        <v>-1483319.6686333932</v>
      </c>
      <c r="D659" s="353">
        <f t="shared" si="59"/>
        <v>-16238639.429624232</v>
      </c>
      <c r="E659" s="353">
        <f t="shared" si="60"/>
        <v>-773610355.84989429</v>
      </c>
      <c r="F659" s="353">
        <f t="shared" si="61"/>
        <v>-3344794.5665909289</v>
      </c>
      <c r="G659" s="353">
        <f t="shared" si="62"/>
        <v>-132388.84011612422</v>
      </c>
    </row>
    <row r="660" spans="2:7" ht="15" customHeight="1">
      <c r="B660" s="193">
        <f t="shared" si="58"/>
        <v>-819722.69596843712</v>
      </c>
      <c r="C660" s="353">
        <f t="shared" si="63"/>
        <v>-1488546.0176669073</v>
      </c>
      <c r="D660" s="353">
        <f t="shared" si="59"/>
        <v>-16401775.823920473</v>
      </c>
      <c r="E660" s="353">
        <f t="shared" si="60"/>
        <v>-789727283.26343369</v>
      </c>
      <c r="F660" s="353">
        <f t="shared" si="61"/>
        <v>-3381074.8410623306</v>
      </c>
      <c r="G660" s="353">
        <f t="shared" si="62"/>
        <v>-132985.46028327473</v>
      </c>
    </row>
    <row r="661" spans="2:7" ht="15" customHeight="1">
      <c r="B661" s="193">
        <f t="shared" si="58"/>
        <v>-824748.20720163896</v>
      </c>
      <c r="C661" s="353">
        <f t="shared" si="63"/>
        <v>-1493787.6102184358</v>
      </c>
      <c r="D661" s="353">
        <f t="shared" si="59"/>
        <v>-16566543.582159678</v>
      </c>
      <c r="E661" s="353">
        <f t="shared" si="60"/>
        <v>-806179979.9980886</v>
      </c>
      <c r="F661" s="353">
        <f t="shared" si="61"/>
        <v>-3417748.1518405061</v>
      </c>
      <c r="G661" s="353">
        <f t="shared" si="62"/>
        <v>-133584.56636778839</v>
      </c>
    </row>
    <row r="662" spans="2:7" ht="15" customHeight="1">
      <c r="B662" s="193">
        <f t="shared" si="58"/>
        <v>-829794.65806497913</v>
      </c>
      <c r="C662" s="353">
        <f t="shared" si="63"/>
        <v>-1499044.4907482394</v>
      </c>
      <c r="D662" s="353">
        <f t="shared" si="59"/>
        <v>-16732959.017981274</v>
      </c>
      <c r="E662" s="353">
        <f t="shared" si="60"/>
        <v>-822975441.24804878</v>
      </c>
      <c r="F662" s="353">
        <f t="shared" si="61"/>
        <v>-3454818.7568187783</v>
      </c>
      <c r="G662" s="353">
        <f t="shared" si="62"/>
        <v>-134186.16872765418</v>
      </c>
    </row>
    <row r="663" spans="2:7" ht="15" customHeight="1">
      <c r="B663" s="193">
        <f t="shared" si="58"/>
        <v>-834862.13580691651</v>
      </c>
      <c r="C663" s="353">
        <f t="shared" si="63"/>
        <v>-1504316.7038462551</v>
      </c>
      <c r="D663" s="353">
        <f t="shared" si="59"/>
        <v>-16901038.608161088</v>
      </c>
      <c r="E663" s="353">
        <f t="shared" si="60"/>
        <v>-840120807.94071651</v>
      </c>
      <c r="F663" s="353">
        <f t="shared" si="61"/>
        <v>-3492290.9600176485</v>
      </c>
      <c r="G663" s="353">
        <f t="shared" si="62"/>
        <v>-134790.27776401941</v>
      </c>
    </row>
    <row r="664" spans="2:7" ht="15" customHeight="1">
      <c r="B664" s="193">
        <f t="shared" si="58"/>
        <v>-839950.72803944536</v>
      </c>
      <c r="C664" s="353">
        <f t="shared" si="63"/>
        <v>-1509604.2942324732</v>
      </c>
      <c r="D664" s="353">
        <f t="shared" si="59"/>
        <v>-17070798.994242698</v>
      </c>
      <c r="E664" s="353">
        <f t="shared" si="60"/>
        <v>-857623369.77281475</v>
      </c>
      <c r="F664" s="353">
        <f t="shared" si="61"/>
        <v>-3530169.1120845065</v>
      </c>
      <c r="G664" s="353">
        <f t="shared" si="62"/>
        <v>-135396.90392136949</v>
      </c>
    </row>
    <row r="665" spans="2:7" ht="15" customHeight="1">
      <c r="B665" s="193">
        <f t="shared" si="58"/>
        <v>-845060.5227396097</v>
      </c>
      <c r="C665" s="353">
        <f t="shared" si="63"/>
        <v>-1514907.3067573179</v>
      </c>
      <c r="D665" s="353">
        <f t="shared" si="59"/>
        <v>-17242256.984185126</v>
      </c>
      <c r="E665" s="353">
        <f t="shared" si="60"/>
        <v>-875490568.30974841</v>
      </c>
      <c r="F665" s="353">
        <f t="shared" si="61"/>
        <v>-3568457.6107987552</v>
      </c>
      <c r="G665" s="353">
        <f t="shared" si="62"/>
        <v>-136006.05768770853</v>
      </c>
    </row>
    <row r="666" spans="2:7" ht="15" customHeight="1">
      <c r="B666" s="193">
        <f t="shared" si="58"/>
        <v>-850191.60825102474</v>
      </c>
      <c r="C666" s="353">
        <f t="shared" si="63"/>
        <v>-1520225.7864020267</v>
      </c>
      <c r="D666" s="353">
        <f t="shared" si="59"/>
        <v>-17415429.554026976</v>
      </c>
      <c r="E666" s="353">
        <f t="shared" si="60"/>
        <v>-893730000.14953482</v>
      </c>
      <c r="F666" s="353">
        <f t="shared" si="61"/>
        <v>-3607160.9015824082</v>
      </c>
      <c r="G666" s="353">
        <f t="shared" si="62"/>
        <v>-136617.74959474066</v>
      </c>
    </row>
    <row r="667" spans="2:7" ht="15" customHeight="1">
      <c r="B667" s="193">
        <f t="shared" si="58"/>
        <v>-855344.07328540401</v>
      </c>
      <c r="C667" s="353">
        <f t="shared" si="63"/>
        <v>-1525559.7782790326</v>
      </c>
      <c r="D667" s="353">
        <f t="shared" si="59"/>
        <v>-17590333.849567246</v>
      </c>
      <c r="E667" s="353">
        <f t="shared" si="60"/>
        <v>-912349420.15265012</v>
      </c>
      <c r="F667" s="353">
        <f t="shared" si="61"/>
        <v>-3646283.4780162177</v>
      </c>
      <c r="G667" s="353">
        <f t="shared" si="62"/>
        <v>-137231.99021805209</v>
      </c>
    </row>
    <row r="668" spans="2:7" ht="15" customHeight="1">
      <c r="B668" s="193">
        <f t="shared" si="58"/>
        <v>-860518.00692409324</v>
      </c>
      <c r="C668" s="353">
        <f t="shared" si="63"/>
        <v>-1530909.3276323464</v>
      </c>
      <c r="D668" s="353">
        <f t="shared" si="59"/>
        <v>-17766987.188062917</v>
      </c>
      <c r="E668" s="353">
        <f t="shared" si="60"/>
        <v>-931356744.73916364</v>
      </c>
      <c r="F668" s="353">
        <f t="shared" si="61"/>
        <v>-3685829.8823613934</v>
      </c>
      <c r="G668" s="353">
        <f t="shared" si="62"/>
        <v>-137848.79017729397</v>
      </c>
    </row>
    <row r="669" spans="2:7" ht="15" customHeight="1">
      <c r="B669" s="193">
        <f t="shared" ref="B669:B732" si="64">((B668*$D$2)/12)+B668+$B$12</f>
        <v>-865713.49861961033</v>
      </c>
      <c r="C669" s="353">
        <f t="shared" si="63"/>
        <v>-1536274.4798379408</v>
      </c>
      <c r="D669" s="353">
        <f t="shared" si="59"/>
        <v>-17945407.059943546</v>
      </c>
      <c r="E669" s="353">
        <f t="shared" si="60"/>
        <v>-950760055.25456285</v>
      </c>
      <c r="F669" s="353">
        <f t="shared" si="61"/>
        <v>-3725804.7060869751</v>
      </c>
      <c r="G669" s="353">
        <f t="shared" si="62"/>
        <v>-138468.16013636603</v>
      </c>
    </row>
    <row r="670" spans="2:7" ht="15" customHeight="1">
      <c r="B670" s="193">
        <f t="shared" si="64"/>
        <v>-870930.63819719199</v>
      </c>
      <c r="C670" s="353">
        <f t="shared" si="63"/>
        <v>-1541655.2804041347</v>
      </c>
      <c r="D670" s="353">
        <f t="shared" si="59"/>
        <v>-18125611.130542982</v>
      </c>
      <c r="E670" s="353">
        <f t="shared" si="60"/>
        <v>-970567601.40569961</v>
      </c>
      <c r="F670" s="353">
        <f t="shared" si="61"/>
        <v>-3766212.5904029175</v>
      </c>
      <c r="G670" s="353">
        <f t="shared" si="62"/>
        <v>-139090.1108036009</v>
      </c>
    </row>
    <row r="671" spans="2:7" ht="15" customHeight="1">
      <c r="B671" s="193">
        <f t="shared" si="64"/>
        <v>-876169.51585634693</v>
      </c>
      <c r="C671" s="353">
        <f t="shared" si="63"/>
        <v>-1547051.7749719801</v>
      </c>
      <c r="D671" s="353">
        <f t="shared" si="59"/>
        <v>-18307617.241848413</v>
      </c>
      <c r="E671" s="353">
        <f t="shared" si="60"/>
        <v>-990787804.7683183</v>
      </c>
      <c r="F671" s="353">
        <f t="shared" si="61"/>
        <v>-3807058.2267989493</v>
      </c>
      <c r="G671" s="353">
        <f t="shared" si="62"/>
        <v>-139714.65293194924</v>
      </c>
    </row>
    <row r="672" spans="2:7" ht="15" customHeight="1">
      <c r="B672" s="193">
        <f t="shared" si="64"/>
        <v>-881430.222172415</v>
      </c>
      <c r="C672" s="353">
        <f t="shared" si="63"/>
        <v>-1552464.0093156483</v>
      </c>
      <c r="D672" s="353">
        <f t="shared" si="59"/>
        <v>-18491443.414266896</v>
      </c>
      <c r="E672" s="353">
        <f t="shared" si="60"/>
        <v>-1011429262.3676583</v>
      </c>
      <c r="F672" s="353">
        <f t="shared" si="61"/>
        <v>-3848346.3575892714</v>
      </c>
      <c r="G672" s="353">
        <f t="shared" si="62"/>
        <v>-140341.79731916569</v>
      </c>
    </row>
    <row r="673" spans="2:7" ht="15" customHeight="1">
      <c r="B673" s="193">
        <f t="shared" si="64"/>
        <v>-886712.84809813334</v>
      </c>
      <c r="C673" s="353">
        <f t="shared" si="63"/>
        <v>-1557892.029342819</v>
      </c>
      <c r="D673" s="353">
        <f t="shared" si="59"/>
        <v>-18677107.848409563</v>
      </c>
      <c r="E673" s="353">
        <f t="shared" si="60"/>
        <v>-1032500750.3336512</v>
      </c>
      <c r="F673" s="353">
        <f t="shared" si="61"/>
        <v>-3890081.7764631552</v>
      </c>
      <c r="G673" s="353">
        <f t="shared" si="62"/>
        <v>-140971.55480799556</v>
      </c>
    </row>
    <row r="674" spans="2:7" ht="15" customHeight="1">
      <c r="B674" s="193">
        <f t="shared" si="64"/>
        <v>-892017.48496520892</v>
      </c>
      <c r="C674" s="353">
        <f t="shared" si="63"/>
        <v>-1563335.881095069</v>
      </c>
      <c r="D674" s="353">
        <f t="shared" si="59"/>
        <v>-18864628.926893659</v>
      </c>
      <c r="E674" s="353">
        <f t="shared" si="60"/>
        <v>-1054011227.6322689</v>
      </c>
      <c r="F674" s="353">
        <f t="shared" si="61"/>
        <v>-3932269.3290415062</v>
      </c>
      <c r="G674" s="353">
        <f t="shared" si="62"/>
        <v>-141603.93628636221</v>
      </c>
    </row>
    <row r="675" spans="2:7" ht="15" customHeight="1">
      <c r="B675" s="193">
        <f t="shared" si="64"/>
        <v>-897344.22448589734</v>
      </c>
      <c r="C675" s="353">
        <f t="shared" si="63"/>
        <v>-1568795.6107482628</v>
      </c>
      <c r="D675" s="353">
        <f t="shared" si="59"/>
        <v>-19054025.216162596</v>
      </c>
      <c r="E675" s="353">
        <f t="shared" si="60"/>
        <v>-1075969839.8746078</v>
      </c>
      <c r="F675" s="353">
        <f t="shared" si="61"/>
        <v>-3974913.9134394559</v>
      </c>
      <c r="G675" s="353">
        <f t="shared" si="62"/>
        <v>-142238.95268755537</v>
      </c>
    </row>
    <row r="676" spans="2:7" ht="15" customHeight="1">
      <c r="B676" s="193">
        <f t="shared" si="64"/>
        <v>-902693.15875458857</v>
      </c>
      <c r="C676" s="353">
        <f t="shared" si="63"/>
        <v>-1574271.2646129453</v>
      </c>
      <c r="D676" s="353">
        <f t="shared" ref="D676:D739" si="65">((D675*$D$4)/12)+D675+$B$16</f>
        <v>-19245315.468324222</v>
      </c>
      <c r="E676" s="353">
        <f t="shared" ref="E676:E739" si="66">((E675*$D$5)/12)+E675+$B$18</f>
        <v>-1098385923.2053287</v>
      </c>
      <c r="F676" s="353">
        <f t="shared" ref="F676:F739" si="67">((F675*$D$6)/12)+F675+$B$20</f>
        <v>-4018020.4808350499</v>
      </c>
      <c r="G676" s="353">
        <f t="shared" ref="G676:G739" si="68">((G675*$D$7)/12)+G675+$B$22</f>
        <v>-142876.61499042017</v>
      </c>
    </row>
    <row r="677" spans="2:7" ht="15" customHeight="1">
      <c r="B677" s="193">
        <f t="shared" si="64"/>
        <v>-908064.38024939934</v>
      </c>
      <c r="C677" s="353">
        <f t="shared" si="63"/>
        <v>-1579762.889134733</v>
      </c>
      <c r="D677" s="353">
        <f t="shared" si="65"/>
        <v>-19438518.623007465</v>
      </c>
      <c r="E677" s="353">
        <f t="shared" si="66"/>
        <v>-1121269008.2721064</v>
      </c>
      <c r="F677" s="353">
        <f t="shared" si="67"/>
        <v>-4061594.0360440961</v>
      </c>
      <c r="G677" s="353">
        <f t="shared" si="68"/>
        <v>-143516.93421954694</v>
      </c>
    </row>
    <row r="678" spans="2:7" ht="15" customHeight="1">
      <c r="B678" s="193">
        <f t="shared" si="64"/>
        <v>-913457.9818337718</v>
      </c>
      <c r="C678" s="353">
        <f t="shared" si="63"/>
        <v>-1585270.5308947093</v>
      </c>
      <c r="D678" s="353">
        <f t="shared" si="65"/>
        <v>-19633653.80923754</v>
      </c>
      <c r="E678" s="353">
        <f t="shared" si="66"/>
        <v>-1144628824.2777753</v>
      </c>
      <c r="F678" s="353">
        <f t="shared" si="67"/>
        <v>-4105639.6381012406</v>
      </c>
      <c r="G678" s="353">
        <f t="shared" si="68"/>
        <v>-144159.92144546172</v>
      </c>
    </row>
    <row r="679" spans="2:7" ht="15" customHeight="1">
      <c r="B679" s="193">
        <f t="shared" si="64"/>
        <v>-918874.05675807921</v>
      </c>
      <c r="C679" s="353">
        <f t="shared" si="63"/>
        <v>-1590794.2366098189</v>
      </c>
      <c r="D679" s="353">
        <f t="shared" si="65"/>
        <v>-19830740.347329915</v>
      </c>
      <c r="E679" s="353">
        <f t="shared" si="66"/>
        <v>-1168475303.1168957</v>
      </c>
      <c r="F679" s="353">
        <f t="shared" si="67"/>
        <v>-4150162.4008473372</v>
      </c>
      <c r="G679" s="353">
        <f t="shared" si="68"/>
        <v>-144805.58778481782</v>
      </c>
    </row>
    <row r="680" spans="2:7" ht="15" customHeight="1">
      <c r="B680" s="193">
        <f t="shared" si="64"/>
        <v>-924312.69866123784</v>
      </c>
      <c r="C680" s="353">
        <f t="shared" si="63"/>
        <v>-1596334.0531332642</v>
      </c>
      <c r="D680" s="353">
        <f t="shared" si="65"/>
        <v>-20029797.750803214</v>
      </c>
      <c r="E680" s="353">
        <f t="shared" si="66"/>
        <v>-1192818583.5984976</v>
      </c>
      <c r="F680" s="353">
        <f t="shared" si="67"/>
        <v>-4195167.4935231833</v>
      </c>
      <c r="G680" s="353">
        <f t="shared" si="68"/>
        <v>-145453.9444005879</v>
      </c>
    </row>
    <row r="681" spans="2:7" ht="15" customHeight="1">
      <c r="B681" s="193">
        <f t="shared" si="64"/>
        <v>-929774.00157232629</v>
      </c>
      <c r="C681" s="353">
        <f t="shared" si="63"/>
        <v>-1601890.0274549029</v>
      </c>
      <c r="D681" s="353">
        <f t="shared" si="65"/>
        <v>-20230845.728311244</v>
      </c>
      <c r="E681" s="353">
        <f t="shared" si="66"/>
        <v>-1217669015.7567997</v>
      </c>
      <c r="F681" s="353">
        <f t="shared" si="67"/>
        <v>-4240660.1413696846</v>
      </c>
      <c r="G681" s="353">
        <f t="shared" si="68"/>
        <v>-146105.00250225703</v>
      </c>
    </row>
    <row r="682" spans="2:7" ht="15" customHeight="1">
      <c r="B682" s="193">
        <f t="shared" si="64"/>
        <v>-935258.05991221103</v>
      </c>
      <c r="C682" s="353">
        <f t="shared" si="63"/>
        <v>-1607462.2067016463</v>
      </c>
      <c r="D682" s="353">
        <f t="shared" si="65"/>
        <v>-20433904.185594358</v>
      </c>
      <c r="E682" s="353">
        <f t="shared" si="66"/>
        <v>-1243037165.2517331</v>
      </c>
      <c r="F682" s="353">
        <f t="shared" si="67"/>
        <v>-4286645.626234523</v>
      </c>
      <c r="G682" s="353">
        <f t="shared" si="68"/>
        <v>-146758.77334601645</v>
      </c>
    </row>
    <row r="683" spans="2:7" ht="15" customHeight="1">
      <c r="B683" s="193">
        <f t="shared" si="64"/>
        <v>-940764.96849517862</v>
      </c>
      <c r="C683" s="353">
        <f t="shared" si="63"/>
        <v>-1613050.6381378595</v>
      </c>
      <c r="D683" s="353">
        <f t="shared" si="65"/>
        <v>-20638993.2274503</v>
      </c>
      <c r="E683" s="353">
        <f t="shared" si="66"/>
        <v>-1268933817.8611441</v>
      </c>
      <c r="F683" s="353">
        <f t="shared" si="67"/>
        <v>-4333129.287185397</v>
      </c>
      <c r="G683" s="353">
        <f t="shared" si="68"/>
        <v>-147415.26823495817</v>
      </c>
    </row>
    <row r="684" spans="2:7" ht="15" customHeight="1">
      <c r="B684" s="193">
        <f t="shared" si="64"/>
        <v>-946294.82253057521</v>
      </c>
      <c r="C684" s="353">
        <f t="shared" si="63"/>
        <v>-1618655.3691657616</v>
      </c>
      <c r="D684" s="353">
        <f t="shared" si="65"/>
        <v>-20846133.159724802</v>
      </c>
      <c r="E684" s="353">
        <f t="shared" si="66"/>
        <v>-1295369984.0665846</v>
      </c>
      <c r="F684" s="353">
        <f t="shared" si="67"/>
        <v>-4380116.5211299052</v>
      </c>
      <c r="G684" s="353">
        <f t="shared" si="68"/>
        <v>-148074.49851927051</v>
      </c>
    </row>
    <row r="685" spans="2:7" ht="15" customHeight="1">
      <c r="B685" s="193">
        <f t="shared" si="64"/>
        <v>-951847.71762445266</v>
      </c>
      <c r="C685" s="353">
        <f t="shared" si="63"/>
        <v>-1624276.4473258285</v>
      </c>
      <c r="D685" s="353">
        <f t="shared" si="65"/>
        <v>-21055344.491322048</v>
      </c>
      <c r="E685" s="353">
        <f t="shared" si="66"/>
        <v>-1322356903.7346385</v>
      </c>
      <c r="F685" s="353">
        <f t="shared" si="67"/>
        <v>-4427612.7834421461</v>
      </c>
      <c r="G685" s="353">
        <f t="shared" si="68"/>
        <v>-148736.47559643415</v>
      </c>
    </row>
    <row r="686" spans="2:7" ht="15" customHeight="1">
      <c r="B686" s="193">
        <f t="shared" si="64"/>
        <v>-957423.74978122127</v>
      </c>
      <c r="C686" s="353">
        <f t="shared" si="63"/>
        <v>-1629913.9202971954</v>
      </c>
      <c r="D686" s="353">
        <f t="shared" si="65"/>
        <v>-21266647.936235268</v>
      </c>
      <c r="E686" s="353">
        <f t="shared" si="66"/>
        <v>-1349906050.8957767</v>
      </c>
      <c r="F686" s="353">
        <f t="shared" si="67"/>
        <v>-4475623.5885961028</v>
      </c>
      <c r="G686" s="353">
        <f t="shared" si="68"/>
        <v>-149401.2109114193</v>
      </c>
    </row>
    <row r="687" spans="2:7" ht="15" customHeight="1">
      <c r="B687" s="193">
        <f t="shared" si="64"/>
        <v>-963023.01540530974</v>
      </c>
      <c r="C687" s="353">
        <f t="shared" si="63"/>
        <v>-1635567.8358980622</v>
      </c>
      <c r="D687" s="353">
        <f t="shared" si="65"/>
        <v>-21480064.415597621</v>
      </c>
      <c r="E687" s="353">
        <f t="shared" si="66"/>
        <v>-1378029138.6227722</v>
      </c>
      <c r="F687" s="353">
        <f t="shared" si="67"/>
        <v>-4524154.5108058937</v>
      </c>
      <c r="G687" s="353">
        <f t="shared" si="68"/>
        <v>-150068.71595688353</v>
      </c>
    </row>
    <row r="688" spans="2:7" ht="15" customHeight="1">
      <c r="B688" s="193">
        <f t="shared" si="64"/>
        <v>-968645.61130283191</v>
      </c>
      <c r="C688" s="353">
        <f t="shared" si="63"/>
        <v>-1641238.2420860983</v>
      </c>
      <c r="D688" s="353">
        <f t="shared" si="65"/>
        <v>-21695615.059753597</v>
      </c>
      <c r="E688" s="353">
        <f t="shared" si="66"/>
        <v>-1406738124.0107467</v>
      </c>
      <c r="F688" s="353">
        <f t="shared" si="67"/>
        <v>-4573211.1846729573</v>
      </c>
      <c r="G688" s="353">
        <f t="shared" si="68"/>
        <v>-150739.00227337054</v>
      </c>
    </row>
    <row r="689" spans="2:7" ht="15" customHeight="1">
      <c r="B689" s="193">
        <f t="shared" si="64"/>
        <v>-974291.63468326034</v>
      </c>
      <c r="C689" s="353">
        <f t="shared" si="63"/>
        <v>-1646925.1869588494</v>
      </c>
      <c r="D689" s="353">
        <f t="shared" si="65"/>
        <v>-21913321.210351132</v>
      </c>
      <c r="E689" s="353">
        <f t="shared" si="66"/>
        <v>-1436045213.2609706</v>
      </c>
      <c r="F689" s="353">
        <f t="shared" si="67"/>
        <v>-4622799.3058402473</v>
      </c>
      <c r="G689" s="353">
        <f t="shared" si="68"/>
        <v>-151412.0814495096</v>
      </c>
    </row>
    <row r="690" spans="2:7" ht="15" customHeight="1">
      <c r="B690" s="193">
        <f t="shared" si="64"/>
        <v>-979961.18316110724</v>
      </c>
      <c r="C690" s="353">
        <f t="shared" si="63"/>
        <v>-1652628.718754146</v>
      </c>
      <c r="D690" s="353">
        <f t="shared" si="65"/>
        <v>-22133204.422454644</v>
      </c>
      <c r="E690" s="353">
        <f t="shared" si="66"/>
        <v>-1465962866.8705742</v>
      </c>
      <c r="F690" s="353">
        <f t="shared" si="67"/>
        <v>-4672924.6316535166</v>
      </c>
      <c r="G690" s="353">
        <f t="shared" si="68"/>
        <v>-152087.96512221589</v>
      </c>
    </row>
    <row r="691" spans="2:7" ht="15" customHeight="1">
      <c r="B691" s="193">
        <f t="shared" si="64"/>
        <v>-985654.35475761187</v>
      </c>
      <c r="C691" s="353">
        <f t="shared" si="63"/>
        <v>-1658348.8858505122</v>
      </c>
      <c r="D691" s="353">
        <f t="shared" si="65"/>
        <v>-22355286.466679189</v>
      </c>
      <c r="E691" s="353">
        <f t="shared" si="66"/>
        <v>-1496503804.930378</v>
      </c>
      <c r="F691" s="353">
        <f t="shared" si="67"/>
        <v>-4723592.9818297634</v>
      </c>
      <c r="G691" s="353">
        <f t="shared" si="68"/>
        <v>-152766.6649768918</v>
      </c>
    </row>
    <row r="692" spans="2:7" ht="15" customHeight="1">
      <c r="B692" s="193">
        <f t="shared" si="64"/>
        <v>-991371.24790243525</v>
      </c>
      <c r="C692" s="353">
        <f t="shared" si="63"/>
        <v>-1664085.7367675761</v>
      </c>
      <c r="D692" s="353">
        <f t="shared" si="65"/>
        <v>-22579589.331345983</v>
      </c>
      <c r="E692" s="353">
        <f t="shared" si="66"/>
        <v>-1527681012.5330942</v>
      </c>
      <c r="F692" s="353">
        <f t="shared" si="67"/>
        <v>-4774810.2391329193</v>
      </c>
      <c r="G692" s="353">
        <f t="shared" si="68"/>
        <v>-153448.19274762884</v>
      </c>
    </row>
    <row r="693" spans="2:7" ht="15" customHeight="1">
      <c r="B693" s="193">
        <f t="shared" si="64"/>
        <v>-997111.96143536211</v>
      </c>
      <c r="C693" s="353">
        <f t="shared" si="63"/>
        <v>-1669839.3201664814</v>
      </c>
      <c r="D693" s="353">
        <f t="shared" si="65"/>
        <v>-22806135.224659443</v>
      </c>
      <c r="E693" s="353">
        <f t="shared" si="66"/>
        <v>-1559507745.2942002</v>
      </c>
      <c r="F693" s="353">
        <f t="shared" si="67"/>
        <v>-4826582.3500568597</v>
      </c>
      <c r="G693" s="353">
        <f t="shared" si="68"/>
        <v>-154132.56021741062</v>
      </c>
    </row>
    <row r="694" spans="2:7" ht="15" customHeight="1">
      <c r="B694" s="193">
        <f t="shared" si="64"/>
        <v>-1002876.5946080094</v>
      </c>
      <c r="C694" s="353">
        <f t="shared" si="63"/>
        <v>-1675609.6848503004</v>
      </c>
      <c r="D694" s="353">
        <f t="shared" si="65"/>
        <v>-23034946.576906037</v>
      </c>
      <c r="E694" s="353">
        <f t="shared" si="66"/>
        <v>-1591997534.9878294</v>
      </c>
      <c r="F694" s="353">
        <f t="shared" si="67"/>
        <v>-4878915.3255158085</v>
      </c>
      <c r="G694" s="353">
        <f t="shared" si="68"/>
        <v>-154819.77921831649</v>
      </c>
    </row>
    <row r="695" spans="2:7" ht="15" customHeight="1">
      <c r="B695" s="193">
        <f t="shared" si="64"/>
        <v>-1008665.2470855428</v>
      </c>
      <c r="C695" s="353">
        <f t="shared" si="63"/>
        <v>-1681396.8797644472</v>
      </c>
      <c r="D695" s="353">
        <f t="shared" si="65"/>
        <v>-23266046.042675097</v>
      </c>
      <c r="E695" s="353">
        <f t="shared" si="66"/>
        <v>-1625164195.300076</v>
      </c>
      <c r="F695" s="353">
        <f t="shared" si="67"/>
        <v>-4931815.2415422294</v>
      </c>
      <c r="G695" s="353">
        <f t="shared" si="68"/>
        <v>-155509.86163172615</v>
      </c>
    </row>
    <row r="696" spans="2:7" ht="15" customHeight="1">
      <c r="B696" s="193">
        <f t="shared" si="64"/>
        <v>-1014478.0189483992</v>
      </c>
      <c r="C696" s="353">
        <f t="shared" si="63"/>
        <v>-1687200.9539970935</v>
      </c>
      <c r="D696" s="353">
        <f t="shared" si="65"/>
        <v>-23499456.503101848</v>
      </c>
      <c r="E696" s="353">
        <f t="shared" si="66"/>
        <v>-1659021827.7021608</v>
      </c>
      <c r="F696" s="353">
        <f t="shared" si="67"/>
        <v>-4985288.2399922702</v>
      </c>
      <c r="G696" s="353">
        <f t="shared" si="68"/>
        <v>-156202.81938852501</v>
      </c>
    </row>
    <row r="697" spans="2:7" ht="15" customHeight="1">
      <c r="B697" s="193">
        <f t="shared" si="64"/>
        <v>-1020315.0106940175</v>
      </c>
      <c r="C697" s="353">
        <f t="shared" si="63"/>
        <v>-1693021.956779585</v>
      </c>
      <c r="D697" s="353">
        <f t="shared" si="65"/>
        <v>-23735201.068132866</v>
      </c>
      <c r="E697" s="353">
        <f t="shared" si="66"/>
        <v>-1693584827.4459558</v>
      </c>
      <c r="F697" s="353">
        <f t="shared" si="67"/>
        <v>-5039340.5292588528</v>
      </c>
      <c r="G697" s="353">
        <f t="shared" si="68"/>
        <v>-156898.66446931052</v>
      </c>
    </row>
    <row r="698" spans="2:7" ht="15" customHeight="1">
      <c r="B698" s="193">
        <f t="shared" si="64"/>
        <v>-1026176.3232385759</v>
      </c>
      <c r="C698" s="353">
        <f t="shared" si="63"/>
        <v>-1698859.9374868588</v>
      </c>
      <c r="D698" s="353">
        <f t="shared" si="65"/>
        <v>-23973303.078814194</v>
      </c>
      <c r="E698" s="353">
        <f t="shared" si="66"/>
        <v>-1728867889.6844132</v>
      </c>
      <c r="F698" s="353">
        <f t="shared" si="67"/>
        <v>-5093978.3849924905</v>
      </c>
      <c r="G698" s="353">
        <f t="shared" si="68"/>
        <v>-157597.40890459932</v>
      </c>
    </row>
    <row r="699" spans="2:7" ht="15" customHeight="1">
      <c r="B699" s="193">
        <f t="shared" si="64"/>
        <v>-1032062.0579187367</v>
      </c>
      <c r="C699" s="353">
        <f t="shared" si="63"/>
        <v>-1704714.9456378622</v>
      </c>
      <c r="D699" s="353">
        <f t="shared" si="65"/>
        <v>-24213786.109602336</v>
      </c>
      <c r="E699" s="353">
        <f t="shared" si="66"/>
        <v>-1764886015.7195051</v>
      </c>
      <c r="F699" s="353">
        <f t="shared" si="67"/>
        <v>-5149208.1508299094</v>
      </c>
      <c r="G699" s="353">
        <f t="shared" si="68"/>
        <v>-158299.06477503513</v>
      </c>
    </row>
    <row r="700" spans="2:7" ht="15" customHeight="1">
      <c r="B700" s="193">
        <f t="shared" si="64"/>
        <v>-1037972.3164933982</v>
      </c>
      <c r="C700" s="353">
        <f t="shared" si="63"/>
        <v>-1710587.0308959726</v>
      </c>
      <c r="D700" s="353">
        <f t="shared" si="65"/>
        <v>-24456673.97069836</v>
      </c>
      <c r="E700" s="353">
        <f t="shared" si="66"/>
        <v>-1801654519.3803282</v>
      </c>
      <c r="F700" s="353">
        <f t="shared" si="67"/>
        <v>-5205036.2391305668</v>
      </c>
      <c r="G700" s="353">
        <f t="shared" si="68"/>
        <v>-159003.64421159777</v>
      </c>
    </row>
    <row r="701" spans="2:7" ht="15" customHeight="1">
      <c r="B701" s="193">
        <f t="shared" si="64"/>
        <v>-1043907.201145454</v>
      </c>
      <c r="C701" s="353">
        <f t="shared" si="63"/>
        <v>-1716476.2430694192</v>
      </c>
      <c r="D701" s="353">
        <f t="shared" si="65"/>
        <v>-24701990.710405342</v>
      </c>
      <c r="E701" s="353">
        <f t="shared" si="66"/>
        <v>-1839189033.534085</v>
      </c>
      <c r="F701" s="353">
        <f t="shared" si="67"/>
        <v>-5261469.1317211483</v>
      </c>
      <c r="G701" s="353">
        <f t="shared" si="68"/>
        <v>-159711.15939581275</v>
      </c>
    </row>
    <row r="702" spans="2:7" ht="15" customHeight="1">
      <c r="B702" s="193">
        <f t="shared" si="64"/>
        <v>-1049866.8144835602</v>
      </c>
      <c r="C702" s="353">
        <f t="shared" si="63"/>
        <v>-1722382.6321117049</v>
      </c>
      <c r="D702" s="353">
        <f t="shared" si="65"/>
        <v>-24949760.617509395</v>
      </c>
      <c r="E702" s="353">
        <f t="shared" si="66"/>
        <v>-1877505516.7327118</v>
      </c>
      <c r="F702" s="353">
        <f t="shared" si="67"/>
        <v>-5318513.3806481278</v>
      </c>
      <c r="G702" s="353">
        <f t="shared" si="68"/>
        <v>-160421.62255996198</v>
      </c>
    </row>
    <row r="703" spans="2:7" ht="15" customHeight="1">
      <c r="B703" s="193">
        <f t="shared" si="64"/>
        <v>-1055851.2595439083</v>
      </c>
      <c r="C703" s="353">
        <f t="shared" si="63"/>
        <v>-1728306.2481220306</v>
      </c>
      <c r="D703" s="353">
        <f t="shared" si="65"/>
        <v>-25200008.22368449</v>
      </c>
      <c r="E703" s="353">
        <f t="shared" si="66"/>
        <v>-1916620259.9979765</v>
      </c>
      <c r="F703" s="353">
        <f t="shared" si="67"/>
        <v>-5376175.6089384826</v>
      </c>
      <c r="G703" s="353">
        <f t="shared" si="68"/>
        <v>-161135.04598729516</v>
      </c>
    </row>
    <row r="704" spans="2:7" ht="15" customHeight="1">
      <c r="B704" s="193">
        <f t="shared" si="64"/>
        <v>-1061860.6397920079</v>
      </c>
      <c r="C704" s="353">
        <f t="shared" si="63"/>
        <v>-1734247.1413457198</v>
      </c>
      <c r="D704" s="353">
        <f t="shared" si="65"/>
        <v>-25452758.305921335</v>
      </c>
      <c r="E704" s="353">
        <f t="shared" si="66"/>
        <v>-1956549893.7479343</v>
      </c>
      <c r="F704" s="353">
        <f t="shared" si="67"/>
        <v>-5434462.5113686491</v>
      </c>
      <c r="G704" s="353">
        <f t="shared" si="68"/>
        <v>-161851.44201224222</v>
      </c>
    </row>
    <row r="705" spans="2:7" ht="15" customHeight="1">
      <c r="B705" s="193">
        <f t="shared" si="64"/>
        <v>-1067895.0591244746</v>
      </c>
      <c r="C705" s="353">
        <f t="shared" si="63"/>
        <v>-1740205.3621746448</v>
      </c>
      <c r="D705" s="353">
        <f t="shared" si="65"/>
        <v>-25708035.888980549</v>
      </c>
      <c r="E705" s="353">
        <f t="shared" si="66"/>
        <v>-1997311394.8676829</v>
      </c>
      <c r="F705" s="353">
        <f t="shared" si="67"/>
        <v>-5493380.855241809</v>
      </c>
      <c r="G705" s="353">
        <f t="shared" si="68"/>
        <v>-162570.82302062656</v>
      </c>
    </row>
    <row r="706" spans="2:7" ht="15" customHeight="1">
      <c r="B706" s="193">
        <f t="shared" si="64"/>
        <v>-1073954.6218708267</v>
      </c>
      <c r="C706" s="353">
        <f t="shared" si="63"/>
        <v>-1746180.9611476541</v>
      </c>
      <c r="D706" s="353">
        <f t="shared" si="65"/>
        <v>-25965866.247870356</v>
      </c>
      <c r="E706" s="353">
        <f t="shared" si="66"/>
        <v>-2038922093.9274263</v>
      </c>
      <c r="F706" s="353">
        <f t="shared" si="67"/>
        <v>-5552937.4811735954</v>
      </c>
      <c r="G706" s="353">
        <f t="shared" si="68"/>
        <v>-163293.20144987915</v>
      </c>
    </row>
    <row r="707" spans="2:7" ht="15" customHeight="1">
      <c r="B707" s="193">
        <f t="shared" si="64"/>
        <v>-1080039.4327952885</v>
      </c>
      <c r="C707" s="353">
        <f t="shared" si="63"/>
        <v>-1752173.9889510013</v>
      </c>
      <c r="D707" s="353">
        <f t="shared" si="65"/>
        <v>-26226274.91034906</v>
      </c>
      <c r="E707" s="353">
        <f t="shared" si="66"/>
        <v>-2081399682.5509143</v>
      </c>
      <c r="F707" s="353">
        <f t="shared" si="67"/>
        <v>-5613139.3038863093</v>
      </c>
      <c r="G707" s="353">
        <f t="shared" si="68"/>
        <v>-164018.58978925366</v>
      </c>
    </row>
    <row r="708" spans="2:7" ht="15" customHeight="1">
      <c r="B708" s="193">
        <f t="shared" si="64"/>
        <v>-1086149.5970986022</v>
      </c>
      <c r="C708" s="353">
        <f t="shared" si="63"/>
        <v>-1758184.4964187751</v>
      </c>
      <c r="D708" s="353">
        <f t="shared" si="65"/>
        <v>-26489287.65945255</v>
      </c>
      <c r="E708" s="353">
        <f t="shared" si="66"/>
        <v>-2124762220.9373918</v>
      </c>
      <c r="F708" s="353">
        <f t="shared" si="67"/>
        <v>-5673993.3130117441</v>
      </c>
      <c r="G708" s="353">
        <f t="shared" si="68"/>
        <v>-164747.00058004222</v>
      </c>
    </row>
    <row r="709" spans="2:7" ht="15" customHeight="1">
      <c r="B709" s="193">
        <f t="shared" si="64"/>
        <v>-1092285.2204198465</v>
      </c>
      <c r="C709" s="353">
        <f t="shared" si="63"/>
        <v>-1764212.5345333298</v>
      </c>
      <c r="D709" s="353">
        <f t="shared" si="65"/>
        <v>-26754930.536047075</v>
      </c>
      <c r="E709" s="353">
        <f t="shared" si="66"/>
        <v>-2169028145.5402541</v>
      </c>
      <c r="F709" s="353">
        <f t="shared" si="67"/>
        <v>-5735506.5739027048</v>
      </c>
      <c r="G709" s="353">
        <f t="shared" si="68"/>
        <v>-165478.44641579239</v>
      </c>
    </row>
    <row r="710" spans="2:7" ht="15" customHeight="1">
      <c r="B710" s="193">
        <f t="shared" si="64"/>
        <v>-1098446.4088382625</v>
      </c>
      <c r="C710" s="353">
        <f t="shared" si="63"/>
        <v>-1770258.1544257186</v>
      </c>
      <c r="D710" s="353">
        <f t="shared" si="65"/>
        <v>-27023229.841407545</v>
      </c>
      <c r="E710" s="353">
        <f t="shared" si="66"/>
        <v>-2214216276.9056759</v>
      </c>
      <c r="F710" s="353">
        <f t="shared" si="67"/>
        <v>-5797686.2284533177</v>
      </c>
      <c r="G710" s="353">
        <f t="shared" si="68"/>
        <v>-166212.93994252486</v>
      </c>
    </row>
    <row r="711" spans="2:7" ht="15" customHeight="1">
      <c r="B711" s="193">
        <f t="shared" si="64"/>
        <v>-1104633.2688750885</v>
      </c>
      <c r="C711" s="353">
        <f t="shared" si="63"/>
        <v>-1776321.4073761269</v>
      </c>
      <c r="D711" s="353">
        <f t="shared" si="65"/>
        <v>-27294212.139821619</v>
      </c>
      <c r="E711" s="353">
        <f t="shared" si="66"/>
        <v>-2260345827.6745443</v>
      </c>
      <c r="F711" s="353">
        <f t="shared" si="67"/>
        <v>-5860539.4959282288</v>
      </c>
      <c r="G711" s="353">
        <f t="shared" si="68"/>
        <v>-166950.49385895205</v>
      </c>
    </row>
    <row r="712" spans="2:7" ht="15" customHeight="1">
      <c r="B712" s="193">
        <f t="shared" si="64"/>
        <v>-1110845.9074954013</v>
      </c>
      <c r="C712" s="353">
        <f t="shared" si="63"/>
        <v>-1782402.3448143073</v>
      </c>
      <c r="D712" s="353">
        <f t="shared" si="65"/>
        <v>-27567904.261219837</v>
      </c>
      <c r="E712" s="353">
        <f t="shared" si="66"/>
        <v>-2307436410.7510972</v>
      </c>
      <c r="F712" s="353">
        <f t="shared" si="67"/>
        <v>-5924073.6738007851</v>
      </c>
      <c r="G712" s="353">
        <f t="shared" si="68"/>
        <v>-167691.12091669769</v>
      </c>
    </row>
    <row r="713" spans="2:7" ht="15" customHeight="1">
      <c r="B713" s="193">
        <f t="shared" si="64"/>
        <v>-1117084.4321099655</v>
      </c>
      <c r="C713" s="353">
        <f t="shared" si="63"/>
        <v>-1788501.0183200156</v>
      </c>
      <c r="D713" s="353">
        <f t="shared" si="65"/>
        <v>-27844333.303832036</v>
      </c>
      <c r="E713" s="353">
        <f t="shared" si="66"/>
        <v>-2355508047.6417451</v>
      </c>
      <c r="F713" s="353">
        <f t="shared" si="67"/>
        <v>-5988296.1386002935</v>
      </c>
      <c r="G713" s="353">
        <f t="shared" si="68"/>
        <v>-168434.83392051727</v>
      </c>
    </row>
    <row r="714" spans="2:7" ht="15" customHeight="1">
      <c r="B714" s="193">
        <f t="shared" si="64"/>
        <v>-1123348.9505770903</v>
      </c>
      <c r="C714" s="353">
        <f t="shared" si="63"/>
        <v>-1794617.479623449</v>
      </c>
      <c r="D714" s="353">
        <f t="shared" si="65"/>
        <v>-28123526.636870354</v>
      </c>
      <c r="E714" s="353">
        <f t="shared" si="66"/>
        <v>-2404581176.9676147</v>
      </c>
      <c r="F714" s="353">
        <f t="shared" si="67"/>
        <v>-6053214.346768463</v>
      </c>
      <c r="G714" s="353">
        <f t="shared" si="68"/>
        <v>-169181.64572851942</v>
      </c>
    </row>
    <row r="715" spans="2:7" ht="15" customHeight="1">
      <c r="B715" s="193">
        <f t="shared" si="64"/>
        <v>-1129639.5712044949</v>
      </c>
      <c r="C715" s="353">
        <f t="shared" si="63"/>
        <v>-1800751.780605684</v>
      </c>
      <c r="D715" s="353">
        <f t="shared" si="65"/>
        <v>-28405511.903239056</v>
      </c>
      <c r="E715" s="353">
        <f t="shared" si="66"/>
        <v>-2454676663.1544399</v>
      </c>
      <c r="F715" s="353">
        <f t="shared" si="67"/>
        <v>-6118835.8355251215</v>
      </c>
      <c r="G715" s="353">
        <f t="shared" si="68"/>
        <v>-169931.56925238826</v>
      </c>
    </row>
    <row r="716" spans="2:7" ht="15" customHeight="1">
      <c r="B716" s="193">
        <f t="shared" si="64"/>
        <v>-1135956.4027511803</v>
      </c>
      <c r="C716" s="353">
        <f t="shared" si="63"/>
        <v>-1806903.9732991173</v>
      </c>
      <c r="D716" s="353">
        <f t="shared" si="65"/>
        <v>-28690317.022271447</v>
      </c>
      <c r="E716" s="353">
        <f t="shared" si="66"/>
        <v>-2505815805.3034906</v>
      </c>
      <c r="F716" s="353">
        <f t="shared" si="67"/>
        <v>-6185168.2237433102</v>
      </c>
      <c r="G716" s="353">
        <f t="shared" si="68"/>
        <v>-170684.61745760654</v>
      </c>
    </row>
    <row r="717" spans="2:7" ht="15" customHeight="1">
      <c r="B717" s="193">
        <f t="shared" si="64"/>
        <v>-1142299.5544293104</v>
      </c>
      <c r="C717" s="353">
        <f t="shared" si="63"/>
        <v>-1813074.1098879064</v>
      </c>
      <c r="D717" s="353">
        <f t="shared" si="65"/>
        <v>-28977970.192494161</v>
      </c>
      <c r="E717" s="353">
        <f t="shared" si="66"/>
        <v>-2558020346.2473135</v>
      </c>
      <c r="F717" s="353">
        <f t="shared" si="67"/>
        <v>-6252219.2128338628</v>
      </c>
      <c r="G717" s="353">
        <f t="shared" si="68"/>
        <v>-171440.80336367991</v>
      </c>
    </row>
    <row r="718" spans="2:7" ht="15" customHeight="1">
      <c r="B718" s="193">
        <f t="shared" si="64"/>
        <v>-1148669.1359060991</v>
      </c>
      <c r="C718" s="353">
        <f t="shared" si="63"/>
        <v>-1819262.2427084127</v>
      </c>
      <c r="D718" s="353">
        <f t="shared" si="65"/>
        <v>-29268499.894419104</v>
      </c>
      <c r="E718" s="353">
        <f t="shared" si="66"/>
        <v>-2611312481.7941327</v>
      </c>
      <c r="F718" s="353">
        <f t="shared" si="67"/>
        <v>-6319996.5876395628</v>
      </c>
      <c r="G718" s="353">
        <f t="shared" si="68"/>
        <v>-172200.14004436191</v>
      </c>
    </row>
    <row r="719" spans="2:7" ht="15" customHeight="1">
      <c r="B719" s="193">
        <f t="shared" si="64"/>
        <v>-1155065.2573057078</v>
      </c>
      <c r="C719" s="353">
        <f t="shared" si="63"/>
        <v>-1825468.4242496456</v>
      </c>
      <c r="D719" s="353">
        <f t="shared" si="65"/>
        <v>-29561934.893363293</v>
      </c>
      <c r="E719" s="353">
        <f t="shared" si="66"/>
        <v>-2665714870.164844</v>
      </c>
      <c r="F719" s="353">
        <f t="shared" si="67"/>
        <v>-6388508.2173389914</v>
      </c>
      <c r="G719" s="353">
        <f t="shared" si="68"/>
        <v>-172962.64062788009</v>
      </c>
    </row>
    <row r="720" spans="2:7" ht="15" customHeight="1">
      <c r="B720" s="193">
        <f t="shared" si="64"/>
        <v>-1161488.0292111482</v>
      </c>
      <c r="C720" s="353">
        <f t="shared" si="63"/>
        <v>-1831692.707153707</v>
      </c>
      <c r="D720" s="353">
        <f t="shared" si="65"/>
        <v>-29858304.242296927</v>
      </c>
      <c r="E720" s="353">
        <f t="shared" si="66"/>
        <v>-2721250641.6266117</v>
      </c>
      <c r="F720" s="353">
        <f t="shared" si="67"/>
        <v>-6457762.0563601637</v>
      </c>
      <c r="G720" s="353">
        <f t="shared" si="68"/>
        <v>-173728.31829716291</v>
      </c>
    </row>
    <row r="721" spans="2:7" ht="15" customHeight="1">
      <c r="B721" s="193">
        <f t="shared" si="64"/>
        <v>-1167937.5626661945</v>
      </c>
      <c r="C721" s="353">
        <f t="shared" ref="C721:C784" si="69">((C720*$D$3)/12)+C720+$B$14</f>
        <v>-1837935.1442162388</v>
      </c>
      <c r="D721" s="353">
        <f t="shared" si="65"/>
        <v>-30157637.284719896</v>
      </c>
      <c r="E721" s="353">
        <f t="shared" si="66"/>
        <v>-2777943408.3271661</v>
      </c>
      <c r="F721" s="353">
        <f t="shared" si="67"/>
        <v>-6527766.1453040652</v>
      </c>
      <c r="G721" s="353">
        <f t="shared" si="68"/>
        <v>-174497.18629006777</v>
      </c>
    </row>
    <row r="722" spans="2:7" ht="15" customHeight="1">
      <c r="B722" s="193">
        <f t="shared" si="64"/>
        <v>-1174413.9691773036</v>
      </c>
      <c r="C722" s="353">
        <f t="shared" si="69"/>
        <v>-1844195.7883868695</v>
      </c>
      <c r="D722" s="353">
        <f t="shared" si="65"/>
        <v>-30459963.657567095</v>
      </c>
      <c r="E722" s="353">
        <f t="shared" si="66"/>
        <v>-2835817274.333982</v>
      </c>
      <c r="F722" s="353">
        <f t="shared" si="67"/>
        <v>-6598528.611878193</v>
      </c>
      <c r="G722" s="353">
        <f t="shared" si="68"/>
        <v>-175269.25789960971</v>
      </c>
    </row>
    <row r="723" spans="2:7" ht="15" customHeight="1">
      <c r="B723" s="193">
        <f t="shared" si="64"/>
        <v>-1180917.3607155425</v>
      </c>
      <c r="C723" s="353">
        <f t="shared" si="69"/>
        <v>-1850474.6927696646</v>
      </c>
      <c r="D723" s="353">
        <f t="shared" si="65"/>
        <v>-30765313.294142768</v>
      </c>
      <c r="E723" s="353">
        <f t="shared" si="66"/>
        <v>-2894896845.8826065</v>
      </c>
      <c r="F723" s="353">
        <f t="shared" si="67"/>
        <v>-6670057.6718402067</v>
      </c>
      <c r="G723" s="353">
        <f t="shared" si="68"/>
        <v>-176044.54647419142</v>
      </c>
    </row>
    <row r="724" spans="2:7" ht="15" customHeight="1">
      <c r="B724" s="193">
        <f t="shared" si="64"/>
        <v>-1187447.8497185239</v>
      </c>
      <c r="C724" s="353">
        <f t="shared" si="69"/>
        <v>-1856771.910623576</v>
      </c>
      <c r="D724" s="353">
        <f t="shared" si="65"/>
        <v>-31073716.427084196</v>
      </c>
      <c r="E724" s="353">
        <f t="shared" si="66"/>
        <v>-2955207241.8384943</v>
      </c>
      <c r="F724" s="353">
        <f t="shared" si="67"/>
        <v>-6742361.6299518086</v>
      </c>
      <c r="G724" s="353">
        <f t="shared" si="68"/>
        <v>-176823.06541783389</v>
      </c>
    </row>
    <row r="725" spans="2:7" ht="15" customHeight="1">
      <c r="B725" s="193">
        <f t="shared" si="64"/>
        <v>-1194005.549092351</v>
      </c>
      <c r="C725" s="353">
        <f t="shared" si="69"/>
        <v>-1863087.4953628948</v>
      </c>
      <c r="D725" s="353">
        <f t="shared" si="65"/>
        <v>-31385203.591355037</v>
      </c>
      <c r="E725" s="353">
        <f t="shared" si="66"/>
        <v>-3016774104.3767962</v>
      </c>
      <c r="F725" s="353">
        <f t="shared" si="67"/>
        <v>-6815448.8809429528</v>
      </c>
      <c r="G725" s="353">
        <f t="shared" si="68"/>
        <v>-177604.82819040821</v>
      </c>
    </row>
    <row r="726" spans="2:7" ht="15" customHeight="1">
      <c r="B726" s="193">
        <f t="shared" si="64"/>
        <v>-1200590.5722135692</v>
      </c>
      <c r="C726" s="353">
        <f t="shared" si="69"/>
        <v>-1869421.5005577032</v>
      </c>
      <c r="D726" s="353">
        <f t="shared" si="65"/>
        <v>-31699805.627268586</v>
      </c>
      <c r="E726" s="353">
        <f t="shared" si="66"/>
        <v>-3079623609.8846459</v>
      </c>
      <c r="F726" s="353">
        <f t="shared" si="67"/>
        <v>-6889327.9104865016</v>
      </c>
      <c r="G726" s="353">
        <f t="shared" si="68"/>
        <v>-178389.84830786823</v>
      </c>
    </row>
    <row r="727" spans="2:7" ht="15" customHeight="1">
      <c r="B727" s="193">
        <f t="shared" si="64"/>
        <v>-1207203.0329311257</v>
      </c>
      <c r="C727" s="353">
        <f t="shared" si="69"/>
        <v>-1875773.9799343299</v>
      </c>
      <c r="D727" s="353">
        <f t="shared" si="65"/>
        <v>-32017553.683541272</v>
      </c>
      <c r="E727" s="353">
        <f t="shared" si="66"/>
        <v>-3143782480.0905762</v>
      </c>
      <c r="F727" s="353">
        <f t="shared" si="67"/>
        <v>-6964007.296183439</v>
      </c>
      <c r="G727" s="353">
        <f t="shared" si="68"/>
        <v>-179178.13934248436</v>
      </c>
    </row>
    <row r="728" spans="2:7" ht="15" customHeight="1">
      <c r="B728" s="193">
        <f t="shared" si="64"/>
        <v>-1213843.0455683388</v>
      </c>
      <c r="C728" s="353">
        <f t="shared" si="69"/>
        <v>-1882144.9873758049</v>
      </c>
      <c r="D728" s="353">
        <f t="shared" si="65"/>
        <v>-32338479.220376685</v>
      </c>
      <c r="E728" s="353">
        <f t="shared" si="66"/>
        <v>-3209277993.4257965</v>
      </c>
      <c r="F728" s="353">
        <f t="shared" si="67"/>
        <v>-7039495.7085587597</v>
      </c>
      <c r="G728" s="353">
        <f t="shared" si="68"/>
        <v>-179969.71492307805</v>
      </c>
    </row>
    <row r="729" spans="2:7" ht="15" customHeight="1">
      <c r="B729" s="193">
        <f t="shared" si="64"/>
        <v>-1220510.7249248736</v>
      </c>
      <c r="C729" s="353">
        <f t="shared" si="69"/>
        <v>-1888534.5769223177</v>
      </c>
      <c r="D729" s="353">
        <f t="shared" si="65"/>
        <v>-32662614.012580451</v>
      </c>
      <c r="E729" s="353">
        <f t="shared" si="66"/>
        <v>-3276137996.6221671</v>
      </c>
      <c r="F729" s="353">
        <f t="shared" si="67"/>
        <v>-7115801.9120681463</v>
      </c>
      <c r="G729" s="353">
        <f t="shared" si="68"/>
        <v>-180764.58873525754</v>
      </c>
    </row>
    <row r="730" spans="2:7" ht="15" customHeight="1">
      <c r="B730" s="193">
        <f t="shared" si="64"/>
        <v>-1227206.1862787271</v>
      </c>
      <c r="C730" s="353">
        <f t="shared" si="69"/>
        <v>-1894942.8027716745</v>
      </c>
      <c r="D730" s="353">
        <f t="shared" si="65"/>
        <v>-32989990.152706254</v>
      </c>
      <c r="E730" s="353">
        <f t="shared" si="66"/>
        <v>-3344390916.5517955</v>
      </c>
      <c r="F730" s="353">
        <f t="shared" si="67"/>
        <v>-7192934.7661155509</v>
      </c>
      <c r="G730" s="353">
        <f t="shared" si="68"/>
        <v>-181562.77452165444</v>
      </c>
    </row>
    <row r="731" spans="2:7" ht="15" customHeight="1">
      <c r="B731" s="193">
        <f t="shared" si="64"/>
        <v>-1233929.5453882217</v>
      </c>
      <c r="C731" s="353">
        <f t="shared" si="69"/>
        <v>-1901369.7192797586</v>
      </c>
      <c r="D731" s="353">
        <f t="shared" si="65"/>
        <v>-33320640.054233316</v>
      </c>
      <c r="E731" s="353">
        <f t="shared" si="66"/>
        <v>-3414065772.3132911</v>
      </c>
      <c r="F731" s="353">
        <f t="shared" si="67"/>
        <v>-7270903.2260818025</v>
      </c>
      <c r="G731" s="353">
        <f t="shared" si="68"/>
        <v>-182364.28608216133</v>
      </c>
    </row>
    <row r="732" spans="2:7" ht="15" customHeight="1">
      <c r="B732" s="193">
        <f t="shared" si="64"/>
        <v>-1240680.9184940059</v>
      </c>
      <c r="C732" s="353">
        <f t="shared" si="69"/>
        <v>-1907815.3809609914</v>
      </c>
      <c r="D732" s="353">
        <f t="shared" si="65"/>
        <v>-33654596.454775646</v>
      </c>
      <c r="E732" s="353">
        <f t="shared" si="66"/>
        <v>-3485192187.569818</v>
      </c>
      <c r="F732" s="353">
        <f t="shared" si="67"/>
        <v>-7349716.3443643553</v>
      </c>
      <c r="G732" s="353">
        <f t="shared" si="68"/>
        <v>-183169.13727417032</v>
      </c>
    </row>
    <row r="733" spans="2:7" ht="15" customHeight="1">
      <c r="B733" s="193">
        <f t="shared" ref="B733:B796" si="70">((B732*$D$2)/12)+B732+$B$12</f>
        <v>-1247460.4223210642</v>
      </c>
      <c r="C733" s="353">
        <f t="shared" si="69"/>
        <v>-1914279.8424887944</v>
      </c>
      <c r="D733" s="353">
        <f t="shared" si="65"/>
        <v>-33991892.4193234</v>
      </c>
      <c r="E733" s="353">
        <f t="shared" si="66"/>
        <v>-3557800403.1441894</v>
      </c>
      <c r="F733" s="353">
        <f t="shared" si="67"/>
        <v>-7429383.2714283029</v>
      </c>
      <c r="G733" s="353">
        <f t="shared" si="68"/>
        <v>-183977.3420128127</v>
      </c>
    </row>
    <row r="734" spans="2:7" ht="15" customHeight="1">
      <c r="B734" s="193">
        <f t="shared" si="70"/>
        <v>-1254268.1740807353</v>
      </c>
      <c r="C734" s="353">
        <f t="shared" si="69"/>
        <v>-1920763.1586960533</v>
      </c>
      <c r="D734" s="353">
        <f t="shared" si="65"/>
        <v>-34332561.343516633</v>
      </c>
      <c r="E734" s="353">
        <f t="shared" si="66"/>
        <v>-3631921289.8763599</v>
      </c>
      <c r="F734" s="353">
        <f t="shared" si="67"/>
        <v>-7509913.2568687759</v>
      </c>
      <c r="G734" s="353">
        <f t="shared" si="68"/>
        <v>-184788.91427119944</v>
      </c>
    </row>
    <row r="735" spans="2:7" ht="15" customHeight="1">
      <c r="B735" s="193">
        <f t="shared" si="70"/>
        <v>-1261104.2914727384</v>
      </c>
      <c r="C735" s="353">
        <f t="shared" si="69"/>
        <v>-1927265.3845755835</v>
      </c>
      <c r="D735" s="353">
        <f t="shared" si="65"/>
        <v>-34676636.956951797</v>
      </c>
      <c r="E735" s="353">
        <f t="shared" si="66"/>
        <v>-3707586361.7487841</v>
      </c>
      <c r="F735" s="353">
        <f t="shared" si="67"/>
        <v>-7591315.6504848544</v>
      </c>
      <c r="G735" s="353">
        <f t="shared" si="68"/>
        <v>-185603.86808066277</v>
      </c>
    </row>
    <row r="736" spans="2:7" ht="15" customHeight="1">
      <c r="B736" s="193">
        <f t="shared" si="70"/>
        <v>-1267968.892687208</v>
      </c>
      <c r="C736" s="353">
        <f t="shared" si="69"/>
        <v>-1933786.5752805956</v>
      </c>
      <c r="D736" s="353">
        <f t="shared" si="65"/>
        <v>-35024153.326521315</v>
      </c>
      <c r="E736" s="353">
        <f t="shared" si="66"/>
        <v>-3784827789.2852173</v>
      </c>
      <c r="F736" s="353">
        <f t="shared" si="67"/>
        <v>-7673599.9033651073</v>
      </c>
      <c r="G736" s="353">
        <f t="shared" si="68"/>
        <v>-186422.21753099887</v>
      </c>
    </row>
    <row r="737" spans="2:7" ht="15" customHeight="1">
      <c r="B737" s="193">
        <f t="shared" si="70"/>
        <v>-1274862.096406738</v>
      </c>
      <c r="C737" s="353">
        <f t="shared" si="69"/>
        <v>-1940326.786125164</v>
      </c>
      <c r="D737" s="353">
        <f t="shared" si="65"/>
        <v>-35375144.859786525</v>
      </c>
      <c r="E737" s="353">
        <f t="shared" si="66"/>
        <v>-3863678413.2286592</v>
      </c>
      <c r="F737" s="353">
        <f t="shared" si="67"/>
        <v>-7756775.5689848959</v>
      </c>
      <c r="G737" s="353">
        <f t="shared" si="68"/>
        <v>-187243.97677071136</v>
      </c>
    </row>
    <row r="738" spans="2:7" ht="15" customHeight="1">
      <c r="B738" s="193">
        <f t="shared" si="70"/>
        <v>-1281784.0218084329</v>
      </c>
      <c r="C738" s="353">
        <f t="shared" si="69"/>
        <v>-1946886.0725846956</v>
      </c>
      <c r="D738" s="353">
        <f t="shared" si="65"/>
        <v>-35729646.308384389</v>
      </c>
      <c r="E738" s="353">
        <f t="shared" si="66"/>
        <v>-3944171758.5042562</v>
      </c>
      <c r="F738" s="353">
        <f t="shared" si="67"/>
        <v>-7840852.3043155661</v>
      </c>
      <c r="G738" s="353">
        <f t="shared" si="68"/>
        <v>-188069.160007256</v>
      </c>
    </row>
    <row r="739" spans="2:7" ht="15" customHeight="1">
      <c r="B739" s="193">
        <f t="shared" si="70"/>
        <v>-1288734.7885659679</v>
      </c>
      <c r="C739" s="353">
        <f t="shared" si="69"/>
        <v>-1953464.4902964011</v>
      </c>
      <c r="D739" s="353">
        <f t="shared" si="65"/>
        <v>-36087692.77146823</v>
      </c>
      <c r="E739" s="353">
        <f t="shared" si="66"/>
        <v>-4026342048.4730949</v>
      </c>
      <c r="F739" s="353">
        <f t="shared" si="67"/>
        <v>-7925839.8709456511</v>
      </c>
      <c r="G739" s="353">
        <f t="shared" si="68"/>
        <v>-188897.78150728624</v>
      </c>
    </row>
    <row r="740" spans="2:7" ht="15" customHeight="1">
      <c r="B740" s="193">
        <f t="shared" si="70"/>
        <v>-1295714.5168516594</v>
      </c>
      <c r="C740" s="353">
        <f t="shared" si="69"/>
        <v>-1960062.0950597655</v>
      </c>
      <c r="D740" s="353">
        <f t="shared" ref="D740:D803" si="71">((D739*$D$4)/12)+D739+$B$16</f>
        <v>-36449319.699182913</v>
      </c>
      <c r="E740" s="353">
        <f t="shared" ref="E740:E803" si="72">((E739*$D$5)/12)+E739+$B$18</f>
        <v>-4110224219.4829512</v>
      </c>
      <c r="F740" s="353">
        <f t="shared" ref="F740:F803" si="73">((F739*$D$6)/12)+F739+$B$20</f>
        <v>-8011748.1362142293</v>
      </c>
      <c r="G740" s="353">
        <f t="shared" ref="G740:G803" si="74">((G739*$D$7)/12)+G739+$B$22</f>
        <v>-189729.85559689993</v>
      </c>
    </row>
    <row r="741" spans="2:7" ht="15" customHeight="1">
      <c r="B741" s="193">
        <f t="shared" si="70"/>
        <v>-1302723.3273385414</v>
      </c>
      <c r="C741" s="353">
        <f t="shared" si="69"/>
        <v>-1966678.9428370232</v>
      </c>
      <c r="D741" s="353">
        <f t="shared" si="71"/>
        <v>-36814562.896174744</v>
      </c>
      <c r="E741" s="353">
        <f t="shared" si="72"/>
        <v>-4195853935.7221794</v>
      </c>
      <c r="F741" s="353">
        <f t="shared" si="73"/>
        <v>-8098587.0743565504</v>
      </c>
      <c r="G741" s="353">
        <f t="shared" si="74"/>
        <v>-190565.396661887</v>
      </c>
    </row>
    <row r="742" spans="2:7" ht="15" customHeight="1">
      <c r="B742" s="193">
        <f t="shared" si="70"/>
        <v>-1309761.3412024521</v>
      </c>
      <c r="C742" s="353">
        <f t="shared" si="69"/>
        <v>-1973315.0897536313</v>
      </c>
      <c r="D742" s="353">
        <f t="shared" si="71"/>
        <v>-37183458.525136493</v>
      </c>
      <c r="E742" s="353">
        <f t="shared" si="72"/>
        <v>-4283267604.3830581</v>
      </c>
      <c r="F742" s="353">
        <f t="shared" si="73"/>
        <v>-8186366.76766208</v>
      </c>
      <c r="G742" s="353">
        <f t="shared" si="74"/>
        <v>-191404.41914797819</v>
      </c>
    </row>
    <row r="743" spans="2:7" ht="15" customHeight="1">
      <c r="B743" s="193">
        <f t="shared" si="70"/>
        <v>-1316828.6801241289</v>
      </c>
      <c r="C743" s="353">
        <f t="shared" si="69"/>
        <v>-1979970.592098746</v>
      </c>
      <c r="D743" s="353">
        <f t="shared" si="71"/>
        <v>-37556043.110387862</v>
      </c>
      <c r="E743" s="353">
        <f t="shared" si="72"/>
        <v>-4372502391.1410389</v>
      </c>
      <c r="F743" s="353">
        <f t="shared" si="73"/>
        <v>-8275097.4076450858</v>
      </c>
      <c r="G743" s="353">
        <f t="shared" si="74"/>
        <v>-192246.93756109476</v>
      </c>
    </row>
    <row r="744" spans="2:7" ht="15" customHeight="1">
      <c r="B744" s="193">
        <f t="shared" si="70"/>
        <v>-1323925.4662913128</v>
      </c>
      <c r="C744" s="353">
        <f t="shared" si="69"/>
        <v>-1986645.5063257006</v>
      </c>
      <c r="D744" s="353">
        <f t="shared" si="71"/>
        <v>-37932353.541491739</v>
      </c>
      <c r="E744" s="353">
        <f t="shared" si="72"/>
        <v>-4463596235.9564772</v>
      </c>
      <c r="F744" s="353">
        <f t="shared" si="73"/>
        <v>-8364789.2962279078</v>
      </c>
      <c r="G744" s="353">
        <f t="shared" si="74"/>
        <v>-193092.96646759933</v>
      </c>
    </row>
    <row r="745" spans="2:7" ht="15" customHeight="1">
      <c r="B745" s="193">
        <f t="shared" si="70"/>
        <v>-1331051.82240086</v>
      </c>
      <c r="C745" s="353">
        <f t="shared" si="69"/>
        <v>-1993339.889052484</v>
      </c>
      <c r="D745" s="353">
        <f t="shared" si="71"/>
        <v>-38312427.076906659</v>
      </c>
      <c r="E745" s="353">
        <f t="shared" si="72"/>
        <v>-4556587869.2055702</v>
      </c>
      <c r="F745" s="353">
        <f t="shared" si="73"/>
        <v>-8455452.8469370436</v>
      </c>
      <c r="G745" s="353">
        <f t="shared" si="74"/>
        <v>-193942.52049454764</v>
      </c>
    </row>
    <row r="746" spans="2:7" ht="15" customHeight="1">
      <c r="B746" s="193">
        <f t="shared" si="70"/>
        <v>-1338207.8716608635</v>
      </c>
      <c r="C746" s="353">
        <f t="shared" si="69"/>
        <v>-2000053.7970622203</v>
      </c>
      <c r="D746" s="353">
        <f t="shared" si="71"/>
        <v>-38696301.347675726</v>
      </c>
      <c r="E746" s="353">
        <f t="shared" si="72"/>
        <v>-4651516828.1473532</v>
      </c>
      <c r="F746" s="353">
        <f t="shared" si="73"/>
        <v>-8547098.5861121956</v>
      </c>
      <c r="G746" s="353">
        <f t="shared" si="74"/>
        <v>-194795.6143299416</v>
      </c>
    </row>
    <row r="747" spans="2:7" ht="15" customHeight="1">
      <c r="B747" s="193">
        <f t="shared" si="70"/>
        <v>-1345393.7377927839</v>
      </c>
      <c r="C747" s="353">
        <f t="shared" si="69"/>
        <v>-2006787.2873036517</v>
      </c>
      <c r="D747" s="353">
        <f t="shared" si="71"/>
        <v>-39084014.361152485</v>
      </c>
      <c r="E747" s="353">
        <f t="shared" si="72"/>
        <v>-4748423473.7337561</v>
      </c>
      <c r="F747" s="353">
        <f t="shared" si="73"/>
        <v>-8639737.1541284118</v>
      </c>
      <c r="G747" s="353">
        <f t="shared" si="74"/>
        <v>-195652.26272298303</v>
      </c>
    </row>
    <row r="748" spans="2:7" ht="15" customHeight="1">
      <c r="B748" s="193">
        <f t="shared" si="70"/>
        <v>-1352609.5450335871</v>
      </c>
      <c r="C748" s="353">
        <f t="shared" si="69"/>
        <v>-2013540.4168916207</v>
      </c>
      <c r="D748" s="353">
        <f t="shared" si="71"/>
        <v>-39475604.504764013</v>
      </c>
      <c r="E748" s="353">
        <f t="shared" si="72"/>
        <v>-4847349007.7698755</v>
      </c>
      <c r="F748" s="353">
        <f t="shared" si="73"/>
        <v>-8733379.3066314701</v>
      </c>
      <c r="G748" s="353">
        <f t="shared" si="74"/>
        <v>-196512.48048432879</v>
      </c>
    </row>
    <row r="749" spans="2:7" ht="15" customHeight="1">
      <c r="B749" s="193">
        <f t="shared" si="70"/>
        <v>-1359855.4181378938</v>
      </c>
      <c r="C749" s="353">
        <f t="shared" si="69"/>
        <v>-2020313.2431075547</v>
      </c>
      <c r="D749" s="353">
        <f t="shared" si="71"/>
        <v>-39871110.549811654</v>
      </c>
      <c r="E749" s="353">
        <f t="shared" si="72"/>
        <v>-4948335490.4317484</v>
      </c>
      <c r="F749" s="353">
        <f t="shared" si="73"/>
        <v>-8828035.9157866444</v>
      </c>
      <c r="G749" s="353">
        <f t="shared" si="74"/>
        <v>-197376.28248634681</v>
      </c>
    </row>
    <row r="750" spans="2:7" ht="15" customHeight="1">
      <c r="B750" s="193">
        <f t="shared" si="70"/>
        <v>-1367131.482380135</v>
      </c>
      <c r="C750" s="353">
        <f t="shared" si="69"/>
        <v>-2027105.8233999517</v>
      </c>
      <c r="D750" s="353">
        <f t="shared" si="71"/>
        <v>-40270571.655309774</v>
      </c>
      <c r="E750" s="353">
        <f t="shared" si="72"/>
        <v>-5051425858.1490765</v>
      </c>
      <c r="F750" s="353">
        <f t="shared" si="73"/>
        <v>-8923717.9715410005</v>
      </c>
      <c r="G750" s="353">
        <f t="shared" si="74"/>
        <v>-198243.68366337326</v>
      </c>
    </row>
    <row r="751" spans="2:7" ht="15" customHeight="1">
      <c r="B751" s="193">
        <f t="shared" si="70"/>
        <v>-1374437.8635567189</v>
      </c>
      <c r="C751" s="353">
        <f t="shared" si="69"/>
        <v>-2033918.2153848682</v>
      </c>
      <c r="D751" s="353">
        <f t="shared" si="71"/>
        <v>-40674027.371862873</v>
      </c>
      <c r="E751" s="353">
        <f t="shared" si="72"/>
        <v>-5156663941.8605156</v>
      </c>
      <c r="F751" s="353">
        <f t="shared" si="73"/>
        <v>-9020436.5828993618</v>
      </c>
      <c r="G751" s="353">
        <f t="shared" si="74"/>
        <v>-199114.69901197066</v>
      </c>
    </row>
    <row r="752" spans="2:7" ht="15" customHeight="1">
      <c r="B752" s="193">
        <f t="shared" si="70"/>
        <v>-1381774.6879882053</v>
      </c>
      <c r="C752" s="353">
        <f t="shared" si="69"/>
        <v>-2040750.4768464074</v>
      </c>
      <c r="D752" s="353">
        <f t="shared" si="71"/>
        <v>-41081517.645581499</v>
      </c>
      <c r="E752" s="353">
        <f t="shared" si="72"/>
        <v>-5264094485.6492767</v>
      </c>
      <c r="F752" s="353">
        <f t="shared" si="73"/>
        <v>-9118202.9792141058</v>
      </c>
      <c r="G752" s="353">
        <f t="shared" si="74"/>
        <v>-199989.34359118721</v>
      </c>
    </row>
    <row r="753" spans="2:7" ht="15" customHeight="1">
      <c r="B753" s="193">
        <f t="shared" si="70"/>
        <v>-1389142.0825214896</v>
      </c>
      <c r="C753" s="353">
        <f t="shared" si="69"/>
        <v>-2047602.6657372094</v>
      </c>
      <c r="D753" s="353">
        <f t="shared" si="71"/>
        <v>-41493082.822037317</v>
      </c>
      <c r="E753" s="353">
        <f t="shared" si="72"/>
        <v>-5373763165.7669697</v>
      </c>
      <c r="F753" s="353">
        <f t="shared" si="73"/>
        <v>-9217028.5114889257</v>
      </c>
      <c r="G753" s="353">
        <f t="shared" si="74"/>
        <v>-200867.63252281715</v>
      </c>
    </row>
    <row r="754" spans="2:7" ht="15" customHeight="1">
      <c r="B754" s="193">
        <f t="shared" si="70"/>
        <v>-1396540.1745319958</v>
      </c>
      <c r="C754" s="353">
        <f t="shared" si="69"/>
        <v>-2054474.840178943</v>
      </c>
      <c r="D754" s="353">
        <f t="shared" si="71"/>
        <v>-41908763.650257692</v>
      </c>
      <c r="E754" s="353">
        <f t="shared" si="72"/>
        <v>-5485716610.0537815</v>
      </c>
      <c r="F754" s="353">
        <f t="shared" si="73"/>
        <v>-9316924.6536967233</v>
      </c>
      <c r="G754" s="353">
        <f t="shared" si="74"/>
        <v>-201749.58099166222</v>
      </c>
    </row>
    <row r="755" spans="2:7" ht="15" customHeight="1">
      <c r="B755" s="193">
        <f t="shared" si="70"/>
        <v>-1403969.091925879</v>
      </c>
      <c r="C755" s="353">
        <f t="shared" si="69"/>
        <v>-2061367.0584627984</v>
      </c>
      <c r="D755" s="353">
        <f t="shared" si="71"/>
        <v>-42328601.286760271</v>
      </c>
      <c r="E755" s="353">
        <f t="shared" si="72"/>
        <v>-5600002417.7632351</v>
      </c>
      <c r="F755" s="353">
        <f t="shared" si="73"/>
        <v>-9417903.0041117705</v>
      </c>
      <c r="G755" s="353">
        <f t="shared" si="74"/>
        <v>-202635.20424579416</v>
      </c>
    </row>
    <row r="756" spans="2:7" ht="15" customHeight="1">
      <c r="B756" s="193">
        <f t="shared" si="70"/>
        <v>-1411428.9631422369</v>
      </c>
      <c r="C756" s="353">
        <f t="shared" si="69"/>
        <v>-2068279.3790499815</v>
      </c>
      <c r="D756" s="353">
        <f t="shared" si="71"/>
        <v>-42752637.29962787</v>
      </c>
      <c r="E756" s="353">
        <f t="shared" si="72"/>
        <v>-5716669179.7999687</v>
      </c>
      <c r="F756" s="353">
        <f t="shared" si="73"/>
        <v>-9519975.2866563145</v>
      </c>
      <c r="G756" s="353">
        <f t="shared" si="74"/>
        <v>-203524.5175968183</v>
      </c>
    </row>
    <row r="757" spans="2:7" ht="15" customHeight="1">
      <c r="B757" s="193">
        <f t="shared" si="70"/>
        <v>-1418919.9171553296</v>
      </c>
      <c r="C757" s="353">
        <f t="shared" si="69"/>
        <v>-2075211.8605722105</v>
      </c>
      <c r="D757" s="353">
        <f t="shared" si="71"/>
        <v>-43180913.672624148</v>
      </c>
      <c r="E757" s="353">
        <f t="shared" si="72"/>
        <v>-5835766499.3791351</v>
      </c>
      <c r="F757" s="353">
        <f t="shared" si="73"/>
        <v>-9623153.3522617575</v>
      </c>
      <c r="G757" s="353">
        <f t="shared" si="74"/>
        <v>-204417.53642013838</v>
      </c>
    </row>
    <row r="758" spans="2:7" ht="15" customHeight="1">
      <c r="B758" s="193">
        <f t="shared" si="70"/>
        <v>-1426442.0834768103</v>
      </c>
      <c r="C758" s="353">
        <f t="shared" si="69"/>
        <v>-2082164.5618322128</v>
      </c>
      <c r="D758" s="353">
        <f t="shared" si="71"/>
        <v>-43613472.809350386</v>
      </c>
      <c r="E758" s="353">
        <f t="shared" si="72"/>
        <v>-5957345013.1162004</v>
      </c>
      <c r="F758" s="353">
        <f t="shared" si="73"/>
        <v>-9727449.1802445929</v>
      </c>
      <c r="G758" s="353">
        <f t="shared" si="74"/>
        <v>-205314.27615522229</v>
      </c>
    </row>
    <row r="759" spans="2:7" ht="15" customHeight="1">
      <c r="B759" s="193">
        <f t="shared" si="70"/>
        <v>-1433995.5921579637</v>
      </c>
      <c r="C759" s="353">
        <f t="shared" si="69"/>
        <v>-2089137.5418042236</v>
      </c>
      <c r="D759" s="353">
        <f t="shared" si="71"/>
        <v>-44050357.537443891</v>
      </c>
      <c r="E759" s="353">
        <f t="shared" si="72"/>
        <v>-6081456412.5561209</v>
      </c>
      <c r="F759" s="353">
        <f t="shared" si="73"/>
        <v>-9832874.8796972428</v>
      </c>
      <c r="G759" s="353">
        <f t="shared" si="74"/>
        <v>-206214.75230586904</v>
      </c>
    </row>
    <row r="760" spans="2:7" ht="15" customHeight="1">
      <c r="B760" s="193">
        <f t="shared" si="70"/>
        <v>-1441580.5737919551</v>
      </c>
      <c r="C760" s="353">
        <f t="shared" si="69"/>
        <v>-2096130.8596344858</v>
      </c>
      <c r="D760" s="353">
        <f t="shared" si="71"/>
        <v>-44491611.112818331</v>
      </c>
      <c r="E760" s="353">
        <f t="shared" si="72"/>
        <v>-6208153466.1510401</v>
      </c>
      <c r="F760" s="353">
        <f t="shared" si="73"/>
        <v>-9939442.690893963</v>
      </c>
      <c r="G760" s="353">
        <f t="shared" si="74"/>
        <v>-207118.98044047682</v>
      </c>
    </row>
    <row r="761" spans="2:7" ht="15" customHeight="1">
      <c r="B761" s="193">
        <f t="shared" si="70"/>
        <v>-1449197.1595160882</v>
      </c>
      <c r="C761" s="353">
        <f t="shared" si="69"/>
        <v>-2103144.574641753</v>
      </c>
      <c r="D761" s="353">
        <f t="shared" si="71"/>
        <v>-44937277.223946512</v>
      </c>
      <c r="E761" s="353">
        <f t="shared" si="72"/>
        <v>-6337490041.6958532</v>
      </c>
      <c r="F761" s="353">
        <f t="shared" si="73"/>
        <v>-10047164.986711981</v>
      </c>
      <c r="G761" s="353">
        <f t="shared" si="74"/>
        <v>-208026.97619231214</v>
      </c>
    </row>
    <row r="762" spans="2:7" ht="15" customHeight="1">
      <c r="B762" s="193">
        <f t="shared" si="70"/>
        <v>-1456845.481014072</v>
      </c>
      <c r="C762" s="353">
        <f t="shared" si="69"/>
        <v>-2110178.7463177913</v>
      </c>
      <c r="D762" s="353">
        <f t="shared" si="71"/>
        <v>-45387399.996185973</v>
      </c>
      <c r="E762" s="353">
        <f t="shared" si="72"/>
        <v>-6469521129.2311831</v>
      </c>
      <c r="F762" s="353">
        <f t="shared" si="73"/>
        <v>-10156054.274068028</v>
      </c>
      <c r="G762" s="353">
        <f t="shared" si="74"/>
        <v>-208938.7552597801</v>
      </c>
    </row>
    <row r="763" spans="2:7" ht="15" customHeight="1">
      <c r="B763" s="193">
        <f t="shared" si="70"/>
        <v>-1464525.6705182972</v>
      </c>
      <c r="C763" s="353">
        <f t="shared" si="69"/>
        <v>-2117233.434327885</v>
      </c>
      <c r="D763" s="353">
        <f t="shared" si="71"/>
        <v>-45842023.996147834</v>
      </c>
      <c r="E763" s="353">
        <f t="shared" si="72"/>
        <v>-6604302864.4234991</v>
      </c>
      <c r="F763" s="353">
        <f t="shared" si="73"/>
        <v>-10266123.195370432</v>
      </c>
      <c r="G763" s="353">
        <f t="shared" si="74"/>
        <v>-209854.33340669583</v>
      </c>
    </row>
    <row r="764" spans="2:7" ht="15" customHeight="1">
      <c r="B764" s="193">
        <f t="shared" si="70"/>
        <v>-1472237.8608121234</v>
      </c>
      <c r="C764" s="353">
        <f t="shared" si="69"/>
        <v>-2124308.6985113416</v>
      </c>
      <c r="D764" s="353">
        <f t="shared" si="71"/>
        <v>-46301194.236109309</v>
      </c>
      <c r="E764" s="353">
        <f t="shared" si="72"/>
        <v>-6741892552.4323215</v>
      </c>
      <c r="F764" s="353">
        <f t="shared" si="73"/>
        <v>-10377384.529986946</v>
      </c>
      <c r="G764" s="353">
        <f t="shared" si="74"/>
        <v>-210773.72646255707</v>
      </c>
    </row>
    <row r="765" spans="2:7" ht="15" customHeight="1">
      <c r="B765" s="193">
        <f t="shared" si="70"/>
        <v>-1479982.1852321739</v>
      </c>
      <c r="C765" s="353">
        <f t="shared" si="69"/>
        <v>-2131404.5988819995</v>
      </c>
      <c r="D765" s="353">
        <f t="shared" si="71"/>
        <v>-46764956.178470403</v>
      </c>
      <c r="E765" s="353">
        <f t="shared" si="72"/>
        <v>-6882348692.274662</v>
      </c>
      <c r="F765" s="353">
        <f t="shared" si="73"/>
        <v>-10489851.195728472</v>
      </c>
      <c r="G765" s="353">
        <f t="shared" si="74"/>
        <v>-211696.95032281772</v>
      </c>
    </row>
    <row r="766" spans="2:7" ht="15" customHeight="1">
      <c r="B766" s="193">
        <f t="shared" si="70"/>
        <v>-1487758.7776706412</v>
      </c>
      <c r="C766" s="353">
        <f t="shared" si="69"/>
        <v>-2138521.1956287385</v>
      </c>
      <c r="D766" s="353">
        <f t="shared" si="71"/>
        <v>-47233355.74025511</v>
      </c>
      <c r="E766" s="353">
        <f t="shared" si="72"/>
        <v>-7025731001.697051</v>
      </c>
      <c r="F766" s="353">
        <f t="shared" si="73"/>
        <v>-10603536.250348864</v>
      </c>
      <c r="G766" s="353">
        <f t="shared" si="74"/>
        <v>-212624.0209491628</v>
      </c>
    </row>
    <row r="767" spans="2:7" ht="15" customHeight="1">
      <c r="B767" s="193">
        <f t="shared" si="70"/>
        <v>-1495567.7725776022</v>
      </c>
      <c r="C767" s="353">
        <f t="shared" si="69"/>
        <v>-2145658.5491159889</v>
      </c>
      <c r="D767" s="353">
        <f t="shared" si="71"/>
        <v>-47706439.297657661</v>
      </c>
      <c r="E767" s="353">
        <f t="shared" si="72"/>
        <v>-7172100442.5657396</v>
      </c>
      <c r="F767" s="353">
        <f t="shared" si="73"/>
        <v>-10718452.893060977</v>
      </c>
      <c r="G767" s="353">
        <f t="shared" si="74"/>
        <v>-213554.9543697843</v>
      </c>
    </row>
    <row r="768" spans="2:7" ht="15" customHeight="1">
      <c r="B768" s="193">
        <f t="shared" si="70"/>
        <v>-1503409.3049633421</v>
      </c>
      <c r="C768" s="353">
        <f t="shared" si="69"/>
        <v>-2152816.7198842438</v>
      </c>
      <c r="D768" s="353">
        <f t="shared" si="71"/>
        <v>-48184253.690634236</v>
      </c>
      <c r="E768" s="353">
        <f t="shared" si="72"/>
        <v>-7321519246.7858591</v>
      </c>
      <c r="F768" s="353">
        <f t="shared" si="73"/>
        <v>-10834614.466069138</v>
      </c>
      <c r="G768" s="353">
        <f t="shared" si="74"/>
        <v>-214489.76667965841</v>
      </c>
    </row>
    <row r="769" spans="2:7" ht="15" customHeight="1">
      <c r="B769" s="193">
        <f t="shared" si="70"/>
        <v>-1511283.5104006894</v>
      </c>
      <c r="C769" s="353">
        <f t="shared" si="69"/>
        <v>-2159995.7686505727</v>
      </c>
      <c r="D769" s="353">
        <f t="shared" si="71"/>
        <v>-48666846.227540575</v>
      </c>
      <c r="E769" s="353">
        <f t="shared" si="72"/>
        <v>-7474050942.7605648</v>
      </c>
      <c r="F769" s="353">
        <f t="shared" si="73"/>
        <v>-10952034.45611822</v>
      </c>
      <c r="G769" s="353">
        <f t="shared" si="74"/>
        <v>-215428.47404082364</v>
      </c>
    </row>
    <row r="770" spans="2:7" ht="15" customHeight="1">
      <c r="B770" s="193">
        <f t="shared" si="70"/>
        <v>-1519190.5250273589</v>
      </c>
      <c r="C770" s="353">
        <f t="shared" si="69"/>
        <v>-2167195.7563091367</v>
      </c>
      <c r="D770" s="353">
        <f t="shared" si="71"/>
        <v>-49154264.689815983</v>
      </c>
      <c r="E770" s="353">
        <f t="shared" si="72"/>
        <v>-7629760382.4014101</v>
      </c>
      <c r="F770" s="353">
        <f t="shared" si="73"/>
        <v>-11070726.496059502</v>
      </c>
      <c r="G770" s="353">
        <f t="shared" si="74"/>
        <v>-216371.09268266041</v>
      </c>
    </row>
    <row r="771" spans="2:7" ht="15" customHeight="1">
      <c r="B771" s="193">
        <f t="shared" si="70"/>
        <v>-1527130.4855483063</v>
      </c>
      <c r="C771" s="353">
        <f t="shared" si="69"/>
        <v>-2174416.7439317051</v>
      </c>
      <c r="D771" s="353">
        <f t="shared" si="71"/>
        <v>-49646557.336714141</v>
      </c>
      <c r="E771" s="353">
        <f t="shared" si="72"/>
        <v>-7788713768.7014399</v>
      </c>
      <c r="F771" s="353">
        <f t="shared" si="73"/>
        <v>-11190704.366433479</v>
      </c>
      <c r="G771" s="353">
        <f t="shared" si="74"/>
        <v>-217317.63890217149</v>
      </c>
    </row>
    <row r="772" spans="2:7" ht="15" customHeight="1">
      <c r="B772" s="193">
        <f t="shared" si="70"/>
        <v>-1535103.5292380909</v>
      </c>
      <c r="C772" s="353">
        <f t="shared" si="69"/>
        <v>-2181658.7927681725</v>
      </c>
      <c r="D772" s="353">
        <f t="shared" si="71"/>
        <v>-50143772.910081282</v>
      </c>
      <c r="E772" s="353">
        <f t="shared" si="72"/>
        <v>-7950978683.88272</v>
      </c>
      <c r="F772" s="353">
        <f t="shared" si="73"/>
        <v>-11311981.997069841</v>
      </c>
      <c r="G772" s="353">
        <f t="shared" si="74"/>
        <v>-218268.12906426386</v>
      </c>
    </row>
    <row r="773" spans="2:7" ht="15" customHeight="1">
      <c r="B773" s="193">
        <f t="shared" si="70"/>
        <v>-1543109.7939432496</v>
      </c>
      <c r="C773" s="353">
        <f t="shared" si="69"/>
        <v>-2188921.9642470796</v>
      </c>
      <c r="D773" s="353">
        <f t="shared" si="71"/>
        <v>-50645960.639182098</v>
      </c>
      <c r="E773" s="353">
        <f t="shared" si="72"/>
        <v>-8116624118.1302767</v>
      </c>
      <c r="F773" s="353">
        <f t="shared" si="73"/>
        <v>-11434573.468704764</v>
      </c>
      <c r="G773" s="353">
        <f t="shared" si="74"/>
        <v>-219222.57960203162</v>
      </c>
    </row>
    <row r="774" spans="2:7" ht="15" customHeight="1">
      <c r="B774" s="193">
        <f t="shared" si="70"/>
        <v>-1551149.4180846799</v>
      </c>
      <c r="C774" s="353">
        <f t="shared" si="69"/>
        <v>-2196206.3199761338</v>
      </c>
      <c r="D774" s="353">
        <f t="shared" si="71"/>
        <v>-51153170.245573916</v>
      </c>
      <c r="E774" s="353">
        <f t="shared" si="72"/>
        <v>-8285720498.9246578</v>
      </c>
      <c r="F774" s="353">
        <f t="shared" si="73"/>
        <v>-11558493.014615731</v>
      </c>
      <c r="G774" s="353">
        <f t="shared" si="74"/>
        <v>-220181.00701704007</v>
      </c>
    </row>
    <row r="775" spans="2:7" ht="15" customHeight="1">
      <c r="B775" s="193">
        <f t="shared" si="70"/>
        <v>-1559222.5406600328</v>
      </c>
      <c r="C775" s="353">
        <f t="shared" si="69"/>
        <v>-2203511.9217427308</v>
      </c>
      <c r="D775" s="353">
        <f t="shared" si="71"/>
        <v>-51665451.948029652</v>
      </c>
      <c r="E775" s="353">
        <f t="shared" si="72"/>
        <v>-8458339720.9855881</v>
      </c>
      <c r="F775" s="353">
        <f t="shared" si="73"/>
        <v>-11683755.022274068</v>
      </c>
      <c r="G775" s="353">
        <f t="shared" si="74"/>
        <v>-221143.42787961106</v>
      </c>
    </row>
    <row r="776" spans="2:7" ht="15" customHeight="1">
      <c r="B776" s="193">
        <f t="shared" si="70"/>
        <v>-1567329.3012461162</v>
      </c>
      <c r="C776" s="353">
        <f t="shared" si="69"/>
        <v>-2210838.8315144805</v>
      </c>
      <c r="D776" s="353">
        <f t="shared" si="71"/>
        <v>-52182856.467509948</v>
      </c>
      <c r="E776" s="353">
        <f t="shared" si="72"/>
        <v>-8634555176.8394547</v>
      </c>
      <c r="F776" s="353">
        <f t="shared" si="73"/>
        <v>-11810374.035015371</v>
      </c>
      <c r="G776" s="353">
        <f t="shared" si="74"/>
        <v>-222109.85882910943</v>
      </c>
    </row>
    <row r="777" spans="2:7" ht="15" customHeight="1">
      <c r="B777" s="193">
        <f t="shared" si="70"/>
        <v>-1575469.8400013084</v>
      </c>
      <c r="C777" s="353">
        <f t="shared" si="69"/>
        <v>-2218187.111439731</v>
      </c>
      <c r="D777" s="353">
        <f t="shared" si="71"/>
        <v>-52705435.032185048</v>
      </c>
      <c r="E777" s="353">
        <f t="shared" si="72"/>
        <v>-8814441788.0236092</v>
      </c>
      <c r="F777" s="353">
        <f t="shared" si="73"/>
        <v>-11938364.753728038</v>
      </c>
      <c r="G777" s="353">
        <f t="shared" si="74"/>
        <v>-223080.31657423073</v>
      </c>
    </row>
    <row r="778" spans="2:7" ht="15" customHeight="1">
      <c r="B778" s="193">
        <f t="shared" si="70"/>
        <v>-1583644.2976679804</v>
      </c>
      <c r="C778" s="353">
        <f t="shared" si="69"/>
        <v>-2225556.8238480967</v>
      </c>
      <c r="D778" s="353">
        <f t="shared" si="71"/>
        <v>-53233239.3825069</v>
      </c>
      <c r="E778" s="353">
        <f t="shared" si="72"/>
        <v>-8998076036.9407673</v>
      </c>
      <c r="F778" s="353">
        <f t="shared" si="73"/>
        <v>-12067742.038560091</v>
      </c>
      <c r="G778" s="353">
        <f t="shared" si="74"/>
        <v>-224054.81789329002</v>
      </c>
    </row>
    <row r="779" spans="2:7" ht="15" customHeight="1">
      <c r="B779" s="193">
        <f t="shared" si="70"/>
        <v>-1591852.8155749303</v>
      </c>
      <c r="C779" s="353">
        <f t="shared" si="69"/>
        <v>-2232948.0312509867</v>
      </c>
      <c r="D779" s="353">
        <f t="shared" si="71"/>
        <v>-53766321.776331969</v>
      </c>
      <c r="E779" s="353">
        <f t="shared" si="72"/>
        <v>-9185535999.3770332</v>
      </c>
      <c r="F779" s="353">
        <f t="shared" si="73"/>
        <v>-12198520.910644492</v>
      </c>
      <c r="G779" s="353">
        <f t="shared" si="74"/>
        <v>-225033.37963451206</v>
      </c>
    </row>
    <row r="780" spans="2:7" ht="15" customHeight="1">
      <c r="B780" s="193">
        <f t="shared" si="70"/>
        <v>-1600095.5356398257</v>
      </c>
      <c r="C780" s="353">
        <f t="shared" si="69"/>
        <v>-2240360.7963421354</v>
      </c>
      <c r="D780" s="353">
        <f t="shared" si="71"/>
        <v>-54304734.994095288</v>
      </c>
      <c r="E780" s="353">
        <f t="shared" si="72"/>
        <v>-9376901377.6973877</v>
      </c>
      <c r="F780" s="353">
        <f t="shared" si="73"/>
        <v>-12330716.553843141</v>
      </c>
      <c r="G780" s="353">
        <f t="shared" si="74"/>
        <v>-226016.01871632252</v>
      </c>
    </row>
    <row r="781" spans="2:7" ht="15" customHeight="1">
      <c r="B781" s="193">
        <f t="shared" si="70"/>
        <v>-1608372.6003716583</v>
      </c>
      <c r="C781" s="353">
        <f t="shared" si="69"/>
        <v>-2247795.1819981332</v>
      </c>
      <c r="D781" s="353">
        <f t="shared" si="71"/>
        <v>-54848532.344036244</v>
      </c>
      <c r="E781" s="353">
        <f t="shared" si="72"/>
        <v>-9572253534.7327499</v>
      </c>
      <c r="F781" s="353">
        <f t="shared" si="73"/>
        <v>-12464344.316509774</v>
      </c>
      <c r="G781" s="353">
        <f t="shared" si="74"/>
        <v>-227002.75212764053</v>
      </c>
    </row>
    <row r="782" spans="2:7" ht="15" customHeight="1">
      <c r="B782" s="193">
        <f t="shared" si="70"/>
        <v>-1616684.1528732069</v>
      </c>
      <c r="C782" s="353">
        <f t="shared" si="69"/>
        <v>-2255251.2512789611</v>
      </c>
      <c r="D782" s="353">
        <f t="shared" si="71"/>
        <v>-55397767.667476609</v>
      </c>
      <c r="E782" s="353">
        <f t="shared" si="72"/>
        <v>-9771675528.3730164</v>
      </c>
      <c r="F782" s="353">
        <f t="shared" si="73"/>
        <v>-12599419.713271962</v>
      </c>
      <c r="G782" s="353">
        <f t="shared" si="74"/>
        <v>-227993.59692817237</v>
      </c>
    </row>
    <row r="783" spans="2:7" ht="15" customHeight="1">
      <c r="B783" s="193">
        <f t="shared" si="70"/>
        <v>-1625030.336843512</v>
      </c>
      <c r="C783" s="353">
        <f t="shared" si="69"/>
        <v>-2262729.0674285246</v>
      </c>
      <c r="D783" s="353">
        <f t="shared" si="71"/>
        <v>-55952495.344151378</v>
      </c>
      <c r="E783" s="353">
        <f t="shared" si="72"/>
        <v>-9975252146.8807869</v>
      </c>
      <c r="F783" s="353">
        <f t="shared" si="73"/>
        <v>-12735958.42683241</v>
      </c>
      <c r="G783" s="353">
        <f t="shared" si="74"/>
        <v>-228988.57024870641</v>
      </c>
    </row>
    <row r="784" spans="2:7" ht="15" customHeight="1">
      <c r="B784" s="193">
        <f t="shared" si="70"/>
        <v>-1633411.29658036</v>
      </c>
      <c r="C784" s="353">
        <f t="shared" si="69"/>
        <v>-2270228.6938751913</v>
      </c>
      <c r="D784" s="353">
        <f t="shared" si="71"/>
        <v>-56512770.297592893</v>
      </c>
      <c r="E784" s="353">
        <f t="shared" si="72"/>
        <v>-10183069944.940804</v>
      </c>
      <c r="F784" s="353">
        <f t="shared" si="73"/>
        <v>-12873976.30978976</v>
      </c>
      <c r="G784" s="353">
        <f t="shared" si="74"/>
        <v>-229987.68929140936</v>
      </c>
    </row>
    <row r="785" spans="2:7" ht="15" customHeight="1">
      <c r="B785" s="193">
        <f t="shared" si="70"/>
        <v>-1641827.1769827781</v>
      </c>
      <c r="C785" s="353">
        <f t="shared" ref="C785:C823" si="75">((C784*$D$3)/12)+C784+$B$14</f>
        <v>-2277750.1942323274</v>
      </c>
      <c r="D785" s="353">
        <f t="shared" si="71"/>
        <v>-57078648.000568822</v>
      </c>
      <c r="E785" s="353">
        <f t="shared" si="72"/>
        <v>-10395217280.460403</v>
      </c>
      <c r="F785" s="353">
        <f t="shared" si="73"/>
        <v>-13013489.386479149</v>
      </c>
      <c r="G785" s="353">
        <f t="shared" si="74"/>
        <v>-230990.97133012358</v>
      </c>
    </row>
    <row r="786" spans="2:7" ht="15" customHeight="1">
      <c r="B786" s="193">
        <f t="shared" si="70"/>
        <v>-1650278.1235535396</v>
      </c>
      <c r="C786" s="353">
        <f t="shared" si="75"/>
        <v>-2285293.6322988383</v>
      </c>
      <c r="D786" s="353">
        <f t="shared" si="71"/>
        <v>-57650184.480574511</v>
      </c>
      <c r="E786" s="353">
        <f t="shared" si="72"/>
        <v>-10611784352.136662</v>
      </c>
      <c r="F786" s="353">
        <f t="shared" si="73"/>
        <v>-13154513.854832673</v>
      </c>
      <c r="G786" s="353">
        <f t="shared" si="74"/>
        <v>-231998.43371066576</v>
      </c>
    </row>
    <row r="787" spans="2:7" ht="15" customHeight="1">
      <c r="B787" s="193">
        <f t="shared" si="70"/>
        <v>-1658764.2824016793</v>
      </c>
      <c r="C787" s="353">
        <f t="shared" si="75"/>
        <v>-2292859.07205971</v>
      </c>
      <c r="D787" s="353">
        <f t="shared" si="71"/>
        <v>-58227436.325380258</v>
      </c>
      <c r="E787" s="353">
        <f t="shared" si="72"/>
        <v>-10832863237.806175</v>
      </c>
      <c r="F787" s="353">
        <f t="shared" si="73"/>
        <v>-13297066.088260027</v>
      </c>
      <c r="G787" s="353">
        <f t="shared" si="74"/>
        <v>-233010.09385112688</v>
      </c>
    </row>
    <row r="788" spans="2:7" ht="15" customHeight="1">
      <c r="B788" s="193">
        <f t="shared" si="70"/>
        <v>-1667285.8002450196</v>
      </c>
      <c r="C788" s="353">
        <f t="shared" si="75"/>
        <v>-2300446.577686551</v>
      </c>
      <c r="D788" s="353">
        <f t="shared" si="71"/>
        <v>-58810460.68863406</v>
      </c>
      <c r="E788" s="353">
        <f t="shared" si="72"/>
        <v>-11058547933.593803</v>
      </c>
      <c r="F788" s="353">
        <f t="shared" si="73"/>
        <v>-13441162.63754951</v>
      </c>
      <c r="G788" s="353">
        <f t="shared" si="74"/>
        <v>-234025.96924217325</v>
      </c>
    </row>
    <row r="789" spans="2:7" ht="15" customHeight="1">
      <c r="B789" s="193">
        <f t="shared" si="70"/>
        <v>-1675842.8244127072</v>
      </c>
      <c r="C789" s="353">
        <f t="shared" si="75"/>
        <v>-2308056.2135381368</v>
      </c>
      <c r="D789" s="353">
        <f t="shared" si="71"/>
        <v>-59399315.295520402</v>
      </c>
      <c r="E789" s="353">
        <f t="shared" si="72"/>
        <v>-11288934393.877008</v>
      </c>
      <c r="F789" s="353">
        <f t="shared" si="73"/>
        <v>-13586820.23278963</v>
      </c>
      <c r="G789" s="353">
        <f t="shared" si="74"/>
        <v>-235046.07744734897</v>
      </c>
    </row>
    <row r="790" spans="2:7" ht="15" customHeight="1">
      <c r="B790" s="193">
        <f t="shared" si="70"/>
        <v>-1684435.5028477602</v>
      </c>
      <c r="C790" s="353">
        <f t="shared" si="75"/>
        <v>-2315688.0441609565</v>
      </c>
      <c r="D790" s="353">
        <f t="shared" si="71"/>
        <v>-59994058.448475607</v>
      </c>
      <c r="E790" s="353">
        <f t="shared" si="72"/>
        <v>-11524120572.082779</v>
      </c>
      <c r="F790" s="353">
        <f t="shared" si="73"/>
        <v>-13734055.785311518</v>
      </c>
      <c r="G790" s="353">
        <f t="shared" si="74"/>
        <v>-236070.43610337959</v>
      </c>
    </row>
    <row r="791" spans="2:7" ht="15" customHeight="1">
      <c r="B791" s="193">
        <f t="shared" si="70"/>
        <v>-1693063.9841096259</v>
      </c>
      <c r="C791" s="353">
        <f t="shared" si="75"/>
        <v>-2323342.1342897592</v>
      </c>
      <c r="D791" s="353">
        <f t="shared" si="71"/>
        <v>-60594749.032960363</v>
      </c>
      <c r="E791" s="353">
        <f t="shared" si="72"/>
        <v>-11764206462.334503</v>
      </c>
      <c r="F791" s="353">
        <f t="shared" si="73"/>
        <v>-13882886.389652394</v>
      </c>
      <c r="G791" s="353">
        <f t="shared" si="74"/>
        <v>-237099.06292047701</v>
      </c>
    </row>
    <row r="792" spans="2:7" ht="15" customHeight="1">
      <c r="B792" s="193">
        <f t="shared" si="70"/>
        <v>-1701728.4173767495</v>
      </c>
      <c r="C792" s="353">
        <f t="shared" si="75"/>
        <v>-2331018.5488481042</v>
      </c>
      <c r="D792" s="353">
        <f t="shared" si="71"/>
        <v>-61201446.523289964</v>
      </c>
      <c r="E792" s="353">
        <f t="shared" si="72"/>
        <v>-12009294141.966473</v>
      </c>
      <c r="F792" s="353">
        <f t="shared" si="73"/>
        <v>-14033329.325540295</v>
      </c>
      <c r="G792" s="353">
        <f t="shared" si="74"/>
        <v>-238131.97568264566</v>
      </c>
    </row>
    <row r="793" spans="2:7" ht="15" customHeight="1">
      <c r="B793" s="193">
        <f t="shared" si="70"/>
        <v>-1710428.9524491525</v>
      </c>
      <c r="C793" s="353">
        <f t="shared" si="75"/>
        <v>-2338717.352948911</v>
      </c>
      <c r="D793" s="353">
        <f t="shared" si="71"/>
        <v>-61814210.988522865</v>
      </c>
      <c r="E793" s="353">
        <f t="shared" si="72"/>
        <v>-12259487814.924107</v>
      </c>
      <c r="F793" s="353">
        <f t="shared" si="73"/>
        <v>-14185402.059900315</v>
      </c>
      <c r="G793" s="353">
        <f t="shared" si="74"/>
        <v>-239169.19224799002</v>
      </c>
    </row>
    <row r="794" spans="2:7" ht="15" customHeight="1">
      <c r="B794" s="193">
        <f t="shared" si="70"/>
        <v>-1719165.7397510239</v>
      </c>
      <c r="C794" s="353">
        <f t="shared" si="75"/>
        <v>-2346438.6118950122</v>
      </c>
      <c r="D794" s="353">
        <f t="shared" si="71"/>
        <v>-62433103.098408096</v>
      </c>
      <c r="E794" s="353">
        <f t="shared" si="72"/>
        <v>-12514893856.068359</v>
      </c>
      <c r="F794" s="353">
        <f t="shared" si="73"/>
        <v>-14339122.248882569</v>
      </c>
      <c r="G794" s="353">
        <f t="shared" si="74"/>
        <v>-240210.73054902331</v>
      </c>
    </row>
    <row r="795" spans="2:7" ht="15" customHeight="1">
      <c r="B795" s="193">
        <f t="shared" si="70"/>
        <v>-1727938.9303333198</v>
      </c>
      <c r="C795" s="353">
        <f t="shared" si="75"/>
        <v>-2354182.391179706</v>
      </c>
      <c r="D795" s="353">
        <f t="shared" si="71"/>
        <v>-63058184.129392177</v>
      </c>
      <c r="E795" s="353">
        <f t="shared" si="72"/>
        <v>-12775620856.403116</v>
      </c>
      <c r="F795" s="353">
        <f t="shared" si="73"/>
        <v>-14494507.73991213</v>
      </c>
      <c r="G795" s="353">
        <f t="shared" si="74"/>
        <v>-241256.60859297757</v>
      </c>
    </row>
    <row r="796" spans="2:7" ht="15" customHeight="1">
      <c r="B796" s="193">
        <f t="shared" si="70"/>
        <v>-1736748.6758763753</v>
      </c>
      <c r="C796" s="353">
        <f t="shared" si="75"/>
        <v>-2361948.7564873137</v>
      </c>
      <c r="D796" s="353">
        <f t="shared" si="71"/>
        <v>-63689515.9706861</v>
      </c>
      <c r="E796" s="353">
        <f t="shared" si="72"/>
        <v>-13041779669.244848</v>
      </c>
      <c r="F796" s="353">
        <f t="shared" si="73"/>
        <v>-14651576.573761178</v>
      </c>
      <c r="G796" s="353">
        <f t="shared" si="74"/>
        <v>-242306.84446211497</v>
      </c>
    </row>
    <row r="797" spans="2:7" ht="15" customHeight="1">
      <c r="B797" s="193">
        <f t="shared" ref="B797:B823" si="76">((B796*$D$2)/12)+B796+$B$12</f>
        <v>-1745595.1286925268</v>
      </c>
      <c r="C797" s="353">
        <f t="shared" si="75"/>
        <v>-2369737.7736937348</v>
      </c>
      <c r="D797" s="353">
        <f t="shared" si="71"/>
        <v>-64327161.130392961</v>
      </c>
      <c r="E797" s="353">
        <f t="shared" si="72"/>
        <v>-13313483457.354116</v>
      </c>
      <c r="F797" s="353">
        <f t="shared" si="73"/>
        <v>-14810346.98664359</v>
      </c>
      <c r="G797" s="353">
        <f t="shared" si="74"/>
        <v>-243361.45631404044</v>
      </c>
    </row>
    <row r="798" spans="2:7" ht="15" customHeight="1">
      <c r="B798" s="193">
        <f t="shared" si="76"/>
        <v>-1754478.4417287456</v>
      </c>
      <c r="C798" s="353">
        <f t="shared" si="75"/>
        <v>-2377549.5088670081</v>
      </c>
      <c r="D798" s="353">
        <f t="shared" si="71"/>
        <v>-64971182.741696894</v>
      </c>
      <c r="E798" s="353">
        <f t="shared" si="72"/>
        <v>-13590847741.048994</v>
      </c>
      <c r="F798" s="353">
        <f t="shared" si="73"/>
        <v>-14970837.412332229</v>
      </c>
      <c r="G798" s="353">
        <f t="shared" si="74"/>
        <v>-244420.4623820156</v>
      </c>
    </row>
    <row r="799" spans="2:7" ht="15" customHeight="1">
      <c r="B799" s="193">
        <f t="shared" si="76"/>
        <v>-1763398.768569282</v>
      </c>
      <c r="C799" s="353">
        <f t="shared" si="75"/>
        <v>-2385384.0282678702</v>
      </c>
      <c r="D799" s="353">
        <f t="shared" si="71"/>
        <v>-65621644.569113865</v>
      </c>
      <c r="E799" s="353">
        <f t="shared" si="72"/>
        <v>-13873990447.320848</v>
      </c>
      <c r="F799" s="353">
        <f t="shared" si="73"/>
        <v>-15133066.484299162</v>
      </c>
      <c r="G799" s="353">
        <f t="shared" si="74"/>
        <v>-245483.88097527399</v>
      </c>
    </row>
    <row r="800" spans="2:7" ht="15" customHeight="1">
      <c r="B800" s="193">
        <f t="shared" si="76"/>
        <v>-1772356.2634383207</v>
      </c>
      <c r="C800" s="353">
        <f t="shared" si="75"/>
        <v>-2393241.398350318</v>
      </c>
      <c r="D800" s="353">
        <f t="shared" si="71"/>
        <v>-66278611.014805004</v>
      </c>
      <c r="E800" s="353">
        <f t="shared" si="72"/>
        <v>-14163031959.973366</v>
      </c>
      <c r="F800" s="353">
        <f t="shared" si="73"/>
        <v>-15297053.03787907</v>
      </c>
      <c r="G800" s="353">
        <f t="shared" si="74"/>
        <v>-246551.73047933762</v>
      </c>
    </row>
    <row r="801" spans="2:7" ht="15" customHeight="1">
      <c r="B801" s="193">
        <f t="shared" si="76"/>
        <v>-1781351.081202647</v>
      </c>
      <c r="C801" s="353">
        <f t="shared" si="75"/>
        <v>-2401121.685762173</v>
      </c>
      <c r="D801" s="353">
        <f t="shared" si="71"/>
        <v>-66942147.124953054</v>
      </c>
      <c r="E801" s="353">
        <f t="shared" si="72"/>
        <v>-14458095170.806145</v>
      </c>
      <c r="F801" s="353">
        <f t="shared" si="73"/>
        <v>-15462816.112456094</v>
      </c>
      <c r="G801" s="353">
        <f t="shared" si="74"/>
        <v>-247624.02935633485</v>
      </c>
    </row>
    <row r="802" spans="2:7" ht="15" customHeight="1">
      <c r="B802" s="193">
        <f t="shared" si="76"/>
        <v>-1790383.3773743247</v>
      </c>
      <c r="C802" s="353">
        <f t="shared" si="75"/>
        <v>-2409024.9573456459</v>
      </c>
      <c r="D802" s="353">
        <f t="shared" si="71"/>
        <v>-67612318.596202582</v>
      </c>
      <c r="E802" s="353">
        <f t="shared" si="72"/>
        <v>-14759305531.864607</v>
      </c>
      <c r="F802" s="353">
        <f t="shared" si="73"/>
        <v>-15630374.953674369</v>
      </c>
      <c r="G802" s="353">
        <f t="shared" si="74"/>
        <v>-248700.79614531959</v>
      </c>
    </row>
    <row r="803" spans="2:7" ht="15" customHeight="1">
      <c r="B803" s="193">
        <f t="shared" si="76"/>
        <v>-1799453.3081133843</v>
      </c>
      <c r="C803" s="353">
        <f t="shared" si="75"/>
        <v>-2416951.280137904</v>
      </c>
      <c r="D803" s="353">
        <f t="shared" si="71"/>
        <v>-68289191.782164603</v>
      </c>
      <c r="E803" s="353">
        <f t="shared" si="72"/>
        <v>-15066791108.778452</v>
      </c>
      <c r="F803" s="353">
        <f t="shared" si="73"/>
        <v>-15799749.015672507</v>
      </c>
      <c r="G803" s="353">
        <f t="shared" si="74"/>
        <v>-249782.04946259176</v>
      </c>
    </row>
    <row r="804" spans="2:7" ht="15" customHeight="1">
      <c r="B804" s="193">
        <f t="shared" si="76"/>
        <v>-1808561.0302305233</v>
      </c>
      <c r="C804" s="353">
        <f t="shared" si="75"/>
        <v>-2424900.7213716395</v>
      </c>
      <c r="D804" s="353">
        <f t="shared" ref="D804:D823" si="77">((D803*$D$4)/12)+D803+$B$16</f>
        <v>-68972833.699986249</v>
      </c>
      <c r="E804" s="353">
        <f t="shared" ref="E804:E823" si="78">((E803*$D$5)/12)+E803+$B$18</f>
        <v>-15380682635.211336</v>
      </c>
      <c r="F804" s="353">
        <f t="shared" ref="F804:F823" si="79">((F803*$D$6)/12)+F803+$B$20</f>
        <v>-15970957.963342292</v>
      </c>
      <c r="G804" s="353">
        <f t="shared" ref="G804:G823" si="80">((G803*$D$7)/12)+G803+$B$22</f>
        <v>-250867.80800201924</v>
      </c>
    </row>
    <row r="805" spans="2:7" ht="15" customHeight="1">
      <c r="B805" s="193">
        <f t="shared" si="76"/>
        <v>-1817706.7011898172</v>
      </c>
      <c r="C805" s="353">
        <f t="shared" si="75"/>
        <v>-2432873.3484756402</v>
      </c>
      <c r="D805" s="353">
        <f t="shared" si="77"/>
        <v>-69663312.036986113</v>
      </c>
      <c r="E805" s="353">
        <f t="shared" si="78"/>
        <v>-15701113568.444906</v>
      </c>
      <c r="F805" s="353">
        <f t="shared" si="79"/>
        <v>-16144021.674611833</v>
      </c>
      <c r="G805" s="353">
        <f t="shared" si="80"/>
        <v>-251958.090535361</v>
      </c>
    </row>
    <row r="806" spans="2:7" ht="15" customHeight="1">
      <c r="B806" s="193">
        <f t="shared" si="76"/>
        <v>-1826890.4791114414</v>
      </c>
      <c r="C806" s="353">
        <f t="shared" si="75"/>
        <v>-2440869.2290753606</v>
      </c>
      <c r="D806" s="353">
        <f t="shared" si="77"/>
        <v>-70360695.157355979</v>
      </c>
      <c r="E806" s="353">
        <f t="shared" si="78"/>
        <v>-16028220146.120842</v>
      </c>
      <c r="F806" s="353">
        <f t="shared" si="79"/>
        <v>-16318960.242753461</v>
      </c>
      <c r="G806" s="353">
        <f t="shared" si="80"/>
        <v>-253052.91591259168</v>
      </c>
    </row>
    <row r="807" spans="2:7" ht="15" customHeight="1">
      <c r="B807" s="193">
        <f t="shared" si="76"/>
        <v>-1836112.5227744058</v>
      </c>
      <c r="C807" s="353">
        <f t="shared" si="75"/>
        <v>-2448888.4309934969</v>
      </c>
      <c r="D807" s="353">
        <f t="shared" si="77"/>
        <v>-71065052.108929545</v>
      </c>
      <c r="E807" s="353">
        <f t="shared" si="78"/>
        <v>-16362141444.165026</v>
      </c>
      <c r="F807" s="353">
        <f t="shared" si="79"/>
        <v>-16495793.978716623</v>
      </c>
      <c r="G807" s="353">
        <f t="shared" si="80"/>
        <v>-254152.30306222747</v>
      </c>
    </row>
    <row r="808" spans="2:7" ht="15" customHeight="1">
      <c r="B808" s="193">
        <f t="shared" si="76"/>
        <v>-1845372.9916192992</v>
      </c>
      <c r="C808" s="353">
        <f t="shared" si="75"/>
        <v>-2456931.022250561</v>
      </c>
      <c r="D808" s="353">
        <f t="shared" si="77"/>
        <v>-71776452.630018845</v>
      </c>
      <c r="E808" s="353">
        <f t="shared" si="78"/>
        <v>-16703019435.918465</v>
      </c>
      <c r="F808" s="353">
        <f t="shared" si="79"/>
        <v>-16674543.413486052</v>
      </c>
      <c r="G808" s="353">
        <f t="shared" si="80"/>
        <v>-255256.27099165341</v>
      </c>
    </row>
    <row r="809" spans="2:7" ht="15" customHeight="1">
      <c r="B809" s="193">
        <f t="shared" si="76"/>
        <v>-1854672.0457510462</v>
      </c>
      <c r="C809" s="353">
        <f t="shared" si="75"/>
        <v>-2464997.0710654585</v>
      </c>
      <c r="D809" s="353">
        <f t="shared" si="77"/>
        <v>-72494967.156319037</v>
      </c>
      <c r="E809" s="353">
        <f t="shared" si="78"/>
        <v>-17050999052.500099</v>
      </c>
      <c r="F809" s="353">
        <f t="shared" si="79"/>
        <v>-16855229.300465483</v>
      </c>
      <c r="G809" s="353">
        <f t="shared" si="80"/>
        <v>-256364.83878745197</v>
      </c>
    </row>
    <row r="810" spans="2:7" ht="15" customHeight="1">
      <c r="B810" s="193">
        <f t="shared" si="76"/>
        <v>-1864009.8459416756</v>
      </c>
      <c r="C810" s="353">
        <f t="shared" si="75"/>
        <v>-2473086.6458560661</v>
      </c>
      <c r="D810" s="353">
        <f t="shared" si="77"/>
        <v>-73220666.82788223</v>
      </c>
      <c r="E810" s="353">
        <f t="shared" si="78"/>
        <v>-17406228244.427185</v>
      </c>
      <c r="F810" s="353">
        <f t="shared" si="79"/>
        <v>-17037872.617887191</v>
      </c>
      <c r="G810" s="353">
        <f t="shared" si="80"/>
        <v>-257478.02561573303</v>
      </c>
    </row>
    <row r="811" spans="2:7" ht="15" customHeight="1">
      <c r="B811" s="193">
        <f t="shared" si="76"/>
        <v>-1873386.5536330992</v>
      </c>
      <c r="C811" s="353">
        <f t="shared" si="75"/>
        <v>-2481199.8152398132</v>
      </c>
      <c r="D811" s="353">
        <f t="shared" si="77"/>
        <v>-73953623.496161059</v>
      </c>
      <c r="E811" s="353">
        <f t="shared" si="78"/>
        <v>-17768858044.519417</v>
      </c>
      <c r="F811" s="353">
        <f t="shared" si="79"/>
        <v>-17222494.571247637</v>
      </c>
      <c r="G811" s="353">
        <f t="shared" si="80"/>
        <v>-258595.85072246526</v>
      </c>
    </row>
    <row r="812" spans="2:7" ht="15" customHeight="1">
      <c r="B812" s="193">
        <f t="shared" si="76"/>
        <v>-1882802.3309399039</v>
      </c>
      <c r="C812" s="353">
        <f t="shared" si="75"/>
        <v>-2489336.6480342625</v>
      </c>
      <c r="D812" s="353">
        <f t="shared" si="77"/>
        <v>-74693909.731122673</v>
      </c>
      <c r="E812" s="353">
        <f t="shared" si="78"/>
        <v>-18139042632.113571</v>
      </c>
      <c r="F812" s="353">
        <f t="shared" si="79"/>
        <v>-17409116.595769487</v>
      </c>
      <c r="G812" s="353">
        <f t="shared" si="80"/>
        <v>-259718.33343380888</v>
      </c>
    </row>
    <row r="813" spans="2:7" ht="15" customHeight="1">
      <c r="B813" s="193">
        <f t="shared" si="76"/>
        <v>-1892257.3406521534</v>
      </c>
      <c r="C813" s="353">
        <f t="shared" si="75"/>
        <v>-2497497.2132576955</v>
      </c>
      <c r="D813" s="353">
        <f t="shared" si="77"/>
        <v>-75441598.828433901</v>
      </c>
      <c r="E813" s="353">
        <f t="shared" si="78"/>
        <v>-18516939398.615936</v>
      </c>
      <c r="F813" s="353">
        <f t="shared" si="79"/>
        <v>-17597760.358890325</v>
      </c>
      <c r="G813" s="353">
        <f t="shared" si="80"/>
        <v>-260845.49315644975</v>
      </c>
    </row>
    <row r="814" spans="2:7" ht="15" customHeight="1">
      <c r="B814" s="193">
        <f t="shared" si="76"/>
        <v>-1901751.746238204</v>
      </c>
      <c r="C814" s="353">
        <f t="shared" si="75"/>
        <v>-2505681.580129697</v>
      </c>
      <c r="D814" s="353">
        <f t="shared" si="77"/>
        <v>-76196764.816718236</v>
      </c>
      <c r="E814" s="353">
        <f t="shared" si="78"/>
        <v>-18902709014.420433</v>
      </c>
      <c r="F814" s="353">
        <f t="shared" si="79"/>
        <v>-17788447.762778305</v>
      </c>
      <c r="G814" s="353">
        <f t="shared" si="80"/>
        <v>-261977.34937793497</v>
      </c>
    </row>
    <row r="815" spans="2:7" ht="15" customHeight="1">
      <c r="B815" s="193">
        <f t="shared" si="76"/>
        <v>-1911285.7118475297</v>
      </c>
      <c r="C815" s="353">
        <f t="shared" si="75"/>
        <v>-2513889.8180717421</v>
      </c>
      <c r="D815" s="353">
        <f t="shared" si="77"/>
        <v>-76959482.464885414</v>
      </c>
      <c r="E815" s="353">
        <f t="shared" si="78"/>
        <v>-19296515497.22086</v>
      </c>
      <c r="F815" s="353">
        <f t="shared" si="79"/>
        <v>-17981200.946875069</v>
      </c>
      <c r="G815" s="353">
        <f t="shared" si="80"/>
        <v>-263113.92166700971</v>
      </c>
    </row>
    <row r="816" spans="2:7" ht="15" customHeight="1">
      <c r="B816" s="193">
        <f t="shared" si="76"/>
        <v>-1920859.4023135612</v>
      </c>
      <c r="C816" s="353">
        <f t="shared" si="75"/>
        <v>-2522121.9967077845</v>
      </c>
      <c r="D816" s="353">
        <f t="shared" si="77"/>
        <v>-77729827.289534271</v>
      </c>
      <c r="E816" s="353">
        <f t="shared" si="78"/>
        <v>-19698526281.746296</v>
      </c>
      <c r="F816" s="353">
        <f t="shared" si="79"/>
        <v>-18176042.290466215</v>
      </c>
      <c r="G816" s="353">
        <f t="shared" si="80"/>
        <v>-264255.22967395559</v>
      </c>
    </row>
    <row r="817" spans="2:7" ht="15" customHeight="1">
      <c r="B817" s="193">
        <f t="shared" si="76"/>
        <v>-1930472.9831565344</v>
      </c>
      <c r="C817" s="353">
        <f t="shared" si="75"/>
        <v>-2530378.185864849</v>
      </c>
      <c r="D817" s="353">
        <f t="shared" si="77"/>
        <v>-78507875.562429607</v>
      </c>
      <c r="E817" s="353">
        <f t="shared" si="78"/>
        <v>-20108912290.949345</v>
      </c>
      <c r="F817" s="353">
        <f t="shared" si="79"/>
        <v>-18372994.415279601</v>
      </c>
      <c r="G817" s="353">
        <f t="shared" si="80"/>
        <v>-265401.2931309304</v>
      </c>
    </row>
    <row r="818" spans="2:7" ht="15" customHeight="1">
      <c r="B818" s="193">
        <f t="shared" si="76"/>
        <v>-1940126.6205863534</v>
      </c>
      <c r="C818" s="353">
        <f t="shared" si="75"/>
        <v>-2538658.4555736217</v>
      </c>
      <c r="D818" s="353">
        <f t="shared" si="77"/>
        <v>-79293704.318053901</v>
      </c>
      <c r="E818" s="353">
        <f t="shared" si="78"/>
        <v>-20527848008.677456</v>
      </c>
      <c r="F818" s="353">
        <f t="shared" si="79"/>
        <v>-18572080.188111797</v>
      </c>
      <c r="G818" s="353">
        <f t="shared" si="80"/>
        <v>-266552.13185230928</v>
      </c>
    </row>
    <row r="819" spans="2:7" ht="15" customHeight="1">
      <c r="B819" s="193">
        <f t="shared" si="76"/>
        <v>-1949820.4815054631</v>
      </c>
      <c r="C819" s="353">
        <f t="shared" si="75"/>
        <v>-2546962.8760690447</v>
      </c>
      <c r="D819" s="353">
        <f t="shared" si="77"/>
        <v>-80087391.361234441</v>
      </c>
      <c r="E819" s="353">
        <f t="shared" si="78"/>
        <v>-20955511553.858234</v>
      </c>
      <c r="F819" s="353">
        <f t="shared" si="79"/>
        <v>-18773322.723483007</v>
      </c>
      <c r="G819" s="353">
        <f t="shared" si="80"/>
        <v>-267707.76573502721</v>
      </c>
    </row>
    <row r="820" spans="2:7" ht="15" customHeight="1">
      <c r="B820" s="193">
        <f t="shared" si="76"/>
        <v>-1959554.7335117359</v>
      </c>
      <c r="C820" s="353">
        <f t="shared" si="75"/>
        <v>-2555291.5177909127</v>
      </c>
      <c r="D820" s="353">
        <f t="shared" si="77"/>
        <v>-80889015.274846792</v>
      </c>
      <c r="E820" s="353">
        <f t="shared" si="78"/>
        <v>-21392084756.230282</v>
      </c>
      <c r="F820" s="353">
        <f t="shared" si="79"/>
        <v>-18976745.38632074</v>
      </c>
      <c r="G820" s="353">
        <f t="shared" si="80"/>
        <v>-268868.21475892316</v>
      </c>
    </row>
    <row r="821" spans="2:7" ht="15" customHeight="1">
      <c r="B821" s="193">
        <f t="shared" si="76"/>
        <v>-1969329.5449013682</v>
      </c>
      <c r="C821" s="353">
        <f t="shared" si="75"/>
        <v>-2563644.4513844694</v>
      </c>
      <c r="D821" s="353">
        <f t="shared" si="77"/>
        <v>-81698655.427595258</v>
      </c>
      <c r="E821" s="353">
        <f t="shared" si="78"/>
        <v>-21837753233.651745</v>
      </c>
      <c r="F821" s="353">
        <f t="shared" si="79"/>
        <v>-19182371.794672549</v>
      </c>
      <c r="G821" s="353">
        <f t="shared" si="80"/>
        <v>-270033.49898708536</v>
      </c>
    </row>
    <row r="822" spans="2:7" ht="15" customHeight="1">
      <c r="B822" s="193">
        <f t="shared" si="76"/>
        <v>-1979145.0846717905</v>
      </c>
      <c r="C822" s="353">
        <f t="shared" si="75"/>
        <v>-2572021.7477010074</v>
      </c>
      <c r="D822" s="353">
        <f t="shared" si="77"/>
        <v>-82516391.981871217</v>
      </c>
      <c r="E822" s="353">
        <f t="shared" si="78"/>
        <v>-22292706471.019489</v>
      </c>
      <c r="F822" s="353">
        <f t="shared" si="79"/>
        <v>-19390225.822448168</v>
      </c>
      <c r="G822" s="353">
        <f t="shared" si="80"/>
        <v>-271203.63856619823</v>
      </c>
    </row>
    <row r="823" spans="2:7" ht="15" customHeight="1">
      <c r="B823" s="193">
        <f t="shared" si="76"/>
        <v>-1989001.5225245897</v>
      </c>
      <c r="C823" s="353">
        <f t="shared" si="75"/>
        <v>-2580423.4777984689</v>
      </c>
      <c r="D823" s="353">
        <f t="shared" si="77"/>
        <v>-83342305.901689932</v>
      </c>
      <c r="E823" s="353">
        <f t="shared" si="78"/>
        <v>-22757137900.832394</v>
      </c>
      <c r="F823" s="353">
        <f t="shared" si="79"/>
        <v>-19600331.602191355</v>
      </c>
      <c r="G823" s="353">
        <f t="shared" si="80"/>
        <v>-272378.65372689074</v>
      </c>
    </row>
  </sheetData>
  <mergeCells count="8">
    <mergeCell ref="A17:A18"/>
    <mergeCell ref="A19:A20"/>
    <mergeCell ref="A21:A22"/>
    <mergeCell ref="I1:J1"/>
    <mergeCell ref="A9:E10"/>
    <mergeCell ref="A11:A12"/>
    <mergeCell ref="A13:A14"/>
    <mergeCell ref="A15:A16"/>
  </mergeCells>
  <printOptions horizontalCentered="1" gridLines="1"/>
  <pageMargins left="0.25" right="0.25" top="0.75" bottom="0.75" header="0" footer="0"/>
  <pageSetup pageOrder="overThenDown" orientation="landscape" cellComments="atEn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F29D1-92D9-4FB0-865B-F61AFF443B2E}">
  <sheetPr>
    <tabColor rgb="FF002060"/>
  </sheetPr>
  <dimension ref="A1:B6"/>
  <sheetViews>
    <sheetView workbookViewId="0">
      <selection activeCell="B2" sqref="B2"/>
    </sheetView>
  </sheetViews>
  <sheetFormatPr defaultRowHeight="14.25"/>
  <cols>
    <col min="1" max="1" width="35.265625" customWidth="1"/>
    <col min="2" max="2" width="22.265625" customWidth="1"/>
  </cols>
  <sheetData>
    <row r="1" spans="1:2" ht="21.75" thickTop="1" thickBot="1">
      <c r="A1" s="90" t="s">
        <v>80</v>
      </c>
      <c r="B1" s="85">
        <f>'SAVE&amp;INVEST'!D11</f>
        <v>1000</v>
      </c>
    </row>
    <row r="2" spans="1:2" ht="21.4" thickBot="1">
      <c r="A2" s="91" t="s">
        <v>81</v>
      </c>
      <c r="B2" s="86">
        <f>'SAVE&amp;INVEST'!D23</f>
        <v>300</v>
      </c>
    </row>
    <row r="3" spans="1:2" ht="21.4" thickBot="1">
      <c r="A3" s="92" t="s">
        <v>83</v>
      </c>
      <c r="B3" s="86">
        <f>'DEBTS&amp;ASSETS'!B8+'DEBTS&amp;ASSETS'!G8</f>
        <v>336000</v>
      </c>
    </row>
    <row r="4" spans="1:2" ht="21.4" thickBot="1">
      <c r="A4" s="93" t="s">
        <v>82</v>
      </c>
      <c r="B4" s="87">
        <f>'DEBTS&amp;ASSETS'!C8</f>
        <v>371500</v>
      </c>
    </row>
    <row r="5" spans="1:2" ht="21.75" thickTop="1" thickBot="1">
      <c r="A5" s="89" t="s">
        <v>103</v>
      </c>
      <c r="B5" s="88">
        <f>B1+B2-B4+B3</f>
        <v>-34200</v>
      </c>
    </row>
    <row r="6" spans="1:2" ht="14.65" thickTop="1"/>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985"/>
  <sheetViews>
    <sheetView workbookViewId="0">
      <selection activeCell="D39" sqref="D39"/>
    </sheetView>
  </sheetViews>
  <sheetFormatPr defaultColWidth="14.3984375" defaultRowHeight="15" customHeight="1"/>
  <cols>
    <col min="6" max="6" width="17.73046875" customWidth="1"/>
    <col min="7" max="20" width="19.265625" customWidth="1"/>
    <col min="21" max="21" width="16.59765625" customWidth="1"/>
    <col min="22" max="22" width="16.265625" customWidth="1"/>
    <col min="23" max="23" width="20.73046875" customWidth="1"/>
  </cols>
  <sheetData>
    <row r="1" spans="1:26" ht="384.75" customHeight="1" thickBot="1">
      <c r="A1" s="67"/>
      <c r="B1" s="67"/>
      <c r="C1" s="67"/>
      <c r="D1" s="67"/>
      <c r="E1" s="67"/>
      <c r="F1" s="67"/>
      <c r="G1" s="67"/>
      <c r="H1" s="67"/>
      <c r="I1" s="67"/>
      <c r="J1" s="67"/>
      <c r="K1" s="67"/>
      <c r="L1" s="67"/>
      <c r="M1" s="67"/>
      <c r="N1" s="67"/>
      <c r="O1" s="67"/>
      <c r="P1" s="67"/>
      <c r="Q1" s="67"/>
      <c r="R1" s="67"/>
      <c r="S1" s="67"/>
      <c r="T1" s="67"/>
      <c r="U1" s="67"/>
      <c r="V1" s="67"/>
      <c r="W1" s="67"/>
      <c r="X1" s="67"/>
      <c r="Y1" s="67"/>
      <c r="Z1" s="67"/>
    </row>
    <row r="2" spans="1:26" ht="14.25">
      <c r="A2" s="67"/>
      <c r="B2" s="67"/>
      <c r="C2" s="67"/>
      <c r="D2" s="67"/>
      <c r="E2" s="67"/>
      <c r="F2" s="67"/>
      <c r="G2" s="240" t="s">
        <v>72</v>
      </c>
      <c r="H2" s="258">
        <v>7.0000000000000007E-2</v>
      </c>
      <c r="I2" s="240" t="s">
        <v>72</v>
      </c>
      <c r="J2" s="258">
        <v>7.0000000000000007E-2</v>
      </c>
      <c r="K2" s="240" t="s">
        <v>72</v>
      </c>
      <c r="L2" s="258">
        <v>7.0000000000000007E-2</v>
      </c>
      <c r="M2" s="240" t="s">
        <v>72</v>
      </c>
      <c r="N2" s="258">
        <v>7.0000000000000007E-2</v>
      </c>
      <c r="O2" s="240" t="s">
        <v>72</v>
      </c>
      <c r="P2" s="258">
        <v>7.0000000000000007E-2</v>
      </c>
      <c r="Q2" s="240" t="s">
        <v>72</v>
      </c>
      <c r="R2" s="258">
        <v>0.03</v>
      </c>
      <c r="S2" s="240" t="s">
        <v>72</v>
      </c>
      <c r="T2" s="259">
        <v>0.03</v>
      </c>
      <c r="U2" s="67"/>
      <c r="V2" s="67"/>
      <c r="W2" s="68"/>
      <c r="X2" s="67"/>
      <c r="Y2" s="67"/>
      <c r="Z2" s="67"/>
    </row>
    <row r="3" spans="1:26" ht="14.65" thickBot="1">
      <c r="A3" s="67"/>
      <c r="B3" s="67"/>
      <c r="C3" s="67"/>
      <c r="D3" s="67"/>
      <c r="E3" s="67"/>
      <c r="F3" s="67"/>
      <c r="G3" s="241" t="s">
        <v>73</v>
      </c>
      <c r="H3" s="69">
        <v>0.04</v>
      </c>
      <c r="I3" s="241" t="s">
        <v>73</v>
      </c>
      <c r="J3" s="69">
        <v>0.04</v>
      </c>
      <c r="K3" s="241" t="s">
        <v>73</v>
      </c>
      <c r="L3" s="69">
        <v>0.04</v>
      </c>
      <c r="M3" s="241" t="s">
        <v>73</v>
      </c>
      <c r="N3" s="69">
        <v>0.04</v>
      </c>
      <c r="O3" s="241" t="s">
        <v>73</v>
      </c>
      <c r="P3" s="69">
        <v>0.04</v>
      </c>
      <c r="Q3" s="241" t="s">
        <v>73</v>
      </c>
      <c r="R3" s="69">
        <v>0.01</v>
      </c>
      <c r="S3" s="241" t="s">
        <v>73</v>
      </c>
      <c r="T3" s="260">
        <v>0.01</v>
      </c>
      <c r="U3" s="67"/>
      <c r="V3" s="67"/>
      <c r="W3" s="68"/>
      <c r="X3" s="67"/>
      <c r="Y3" s="67"/>
      <c r="Z3" s="67"/>
    </row>
    <row r="4" spans="1:26" ht="14.65" thickBot="1">
      <c r="C4" s="255">
        <f>INCOME!C15</f>
        <v>3125</v>
      </c>
      <c r="D4" s="256">
        <f>INCOME!G15</f>
        <v>3100</v>
      </c>
      <c r="E4" s="255">
        <f>INCOME!K15</f>
        <v>0</v>
      </c>
      <c r="F4" s="257">
        <f>INCOME!C26</f>
        <v>0</v>
      </c>
      <c r="G4" s="261" t="s">
        <v>32</v>
      </c>
      <c r="H4" s="262">
        <f>'SAVE&amp;INVEST'!C16</f>
        <v>500</v>
      </c>
      <c r="I4" s="261" t="s">
        <v>32</v>
      </c>
      <c r="J4" s="262">
        <f>'SAVE&amp;INVEST'!C17</f>
        <v>500</v>
      </c>
      <c r="K4" s="261" t="s">
        <v>32</v>
      </c>
      <c r="L4" s="262">
        <f>'SAVE&amp;INVEST'!C18</f>
        <v>0</v>
      </c>
      <c r="M4" s="261" t="s">
        <v>32</v>
      </c>
      <c r="N4" s="262">
        <f>'SAVE&amp;INVEST'!C19</f>
        <v>0</v>
      </c>
      <c r="O4" s="261" t="s">
        <v>32</v>
      </c>
      <c r="P4" s="262">
        <f>'SAVE&amp;INVEST'!C20</f>
        <v>200</v>
      </c>
      <c r="Q4" s="261" t="s">
        <v>32</v>
      </c>
      <c r="R4" s="262">
        <f>'SAVE&amp;INVEST'!C21</f>
        <v>0</v>
      </c>
      <c r="S4" s="261" t="s">
        <v>32</v>
      </c>
      <c r="T4" s="263">
        <f>'SAVE&amp;INVEST'!C22</f>
        <v>0</v>
      </c>
      <c r="U4" s="70"/>
      <c r="V4" s="70"/>
      <c r="W4" s="82"/>
      <c r="X4" s="67"/>
      <c r="Y4" s="67"/>
      <c r="Z4" s="67"/>
    </row>
    <row r="5" spans="1:26" ht="34.5" customHeight="1">
      <c r="A5" s="224" t="s">
        <v>74</v>
      </c>
      <c r="B5" s="227" t="s">
        <v>74</v>
      </c>
      <c r="C5" s="230" t="s">
        <v>2</v>
      </c>
      <c r="D5" s="233" t="s">
        <v>2</v>
      </c>
      <c r="E5" s="230" t="s">
        <v>2</v>
      </c>
      <c r="F5" s="233" t="s">
        <v>2</v>
      </c>
      <c r="G5" s="242" t="s">
        <v>69</v>
      </c>
      <c r="H5" s="233" t="s">
        <v>104</v>
      </c>
      <c r="I5" s="242" t="s">
        <v>69</v>
      </c>
      <c r="J5" s="233" t="s">
        <v>104</v>
      </c>
      <c r="K5" s="242" t="s">
        <v>69</v>
      </c>
      <c r="L5" s="233" t="s">
        <v>104</v>
      </c>
      <c r="M5" s="242" t="s">
        <v>69</v>
      </c>
      <c r="N5" s="233" t="s">
        <v>104</v>
      </c>
      <c r="O5" s="242" t="s">
        <v>69</v>
      </c>
      <c r="P5" s="233" t="s">
        <v>104</v>
      </c>
      <c r="Q5" s="242" t="s">
        <v>69</v>
      </c>
      <c r="R5" s="233" t="s">
        <v>104</v>
      </c>
      <c r="S5" s="242" t="s">
        <v>69</v>
      </c>
      <c r="T5" s="233" t="s">
        <v>104</v>
      </c>
      <c r="U5" s="230" t="s">
        <v>29</v>
      </c>
      <c r="V5" s="351" t="s">
        <v>106</v>
      </c>
      <c r="W5" s="230" t="s">
        <v>69</v>
      </c>
      <c r="X5" s="67"/>
      <c r="Y5" s="67"/>
      <c r="Z5" s="67"/>
    </row>
    <row r="6" spans="1:26" ht="14.65" thickBot="1">
      <c r="A6" s="249" t="s">
        <v>75</v>
      </c>
      <c r="B6" s="250" t="s">
        <v>76</v>
      </c>
      <c r="C6" s="251" t="str">
        <f>INCOME!A2</f>
        <v>INCOME #1:</v>
      </c>
      <c r="D6" s="252" t="str">
        <f>INCOME!E2</f>
        <v>INCOME #2:</v>
      </c>
      <c r="E6" s="253" t="str">
        <f>INCOME!I2</f>
        <v>INCOME #3:</v>
      </c>
      <c r="F6" s="254" t="str">
        <f>INCOME!A17</f>
        <v>RENTAL PROPERTY:</v>
      </c>
      <c r="G6" s="251" t="str">
        <f>'SAVE&amp;INVEST'!E16</f>
        <v>EMPLOYER FUND</v>
      </c>
      <c r="H6" s="254" t="str">
        <f>'SAVE&amp;INVEST'!E16</f>
        <v>EMPLOYER FUND</v>
      </c>
      <c r="I6" s="251" t="str">
        <f>'SAVE&amp;INVEST'!E17</f>
        <v>IRA COMPANY</v>
      </c>
      <c r="J6" s="254" t="str">
        <f>'SAVE&amp;INVEST'!E17</f>
        <v>IRA COMPANY</v>
      </c>
      <c r="K6" s="251" t="str">
        <f>'SAVE&amp;INVEST'!E18</f>
        <v>ABC</v>
      </c>
      <c r="L6" s="254" t="str">
        <f>'SAVE&amp;INVEST'!E18</f>
        <v>ABC</v>
      </c>
      <c r="M6" s="251" t="str">
        <f>'SAVE&amp;INVEST'!E19</f>
        <v>DEF</v>
      </c>
      <c r="N6" s="254" t="str">
        <f>'SAVE&amp;INVEST'!E19</f>
        <v>DEF</v>
      </c>
      <c r="O6" s="251" t="str">
        <f>'SAVE&amp;INVEST'!E20</f>
        <v>BROKERAGE</v>
      </c>
      <c r="P6" s="254" t="str">
        <f>'SAVE&amp;INVEST'!E20</f>
        <v>BROKERAGE</v>
      </c>
      <c r="Q6" s="251" t="str">
        <f>'SAVE&amp;INVEST'!E21</f>
        <v>UVW</v>
      </c>
      <c r="R6" s="254" t="str">
        <f>'SAVE&amp;INVEST'!E21</f>
        <v>UVW</v>
      </c>
      <c r="S6" s="251" t="str">
        <f>'SAVE&amp;INVEST'!E22</f>
        <v>XYZ</v>
      </c>
      <c r="T6" s="254" t="str">
        <f>'SAVE&amp;INVEST'!E22</f>
        <v>XYZ</v>
      </c>
      <c r="U6" s="251" t="s">
        <v>73</v>
      </c>
      <c r="V6" s="352"/>
      <c r="W6" s="251" t="s">
        <v>105</v>
      </c>
      <c r="X6" s="67"/>
      <c r="Y6" s="67"/>
      <c r="Z6" s="67"/>
    </row>
    <row r="7" spans="1:26" ht="14.25">
      <c r="A7" s="243">
        <v>20</v>
      </c>
      <c r="B7" s="244">
        <v>2022</v>
      </c>
      <c r="C7" s="245">
        <f t="shared" ref="C7:F7" si="0">C4</f>
        <v>3125</v>
      </c>
      <c r="D7" s="246">
        <f t="shared" si="0"/>
        <v>3100</v>
      </c>
      <c r="E7" s="245">
        <f t="shared" si="0"/>
        <v>0</v>
      </c>
      <c r="F7" s="246">
        <f t="shared" si="0"/>
        <v>0</v>
      </c>
      <c r="G7" s="245">
        <f>'SAVE&amp;INVEST'!D16</f>
        <v>100</v>
      </c>
      <c r="H7" s="247"/>
      <c r="I7" s="245">
        <f>'SAVE&amp;INVEST'!D17</f>
        <v>100</v>
      </c>
      <c r="J7" s="247"/>
      <c r="K7" s="245">
        <f>'SAVE&amp;INVEST'!D18</f>
        <v>0</v>
      </c>
      <c r="L7" s="247"/>
      <c r="M7" s="248">
        <f>'SAVE&amp;INVEST'!C19</f>
        <v>0</v>
      </c>
      <c r="N7" s="247"/>
      <c r="O7" s="245">
        <f>'SAVE&amp;INVEST'!D20</f>
        <v>100</v>
      </c>
      <c r="P7" s="247"/>
      <c r="Q7" s="245">
        <f>'SAVE&amp;INVEST'!D21</f>
        <v>0</v>
      </c>
      <c r="R7" s="247"/>
      <c r="S7" s="245">
        <f>'SAVE&amp;INVEST'!D22</f>
        <v>0</v>
      </c>
      <c r="T7" s="247"/>
      <c r="U7" s="245">
        <f t="shared" ref="U7:U38" si="1">(C7+D7+E7+F7+H7+J7+L7+N7+P7+R7+T7)*12</f>
        <v>74700</v>
      </c>
      <c r="V7" s="246">
        <f>'Net Worth'!B1+'Net Worth'!B3-'Net Worth'!B4</f>
        <v>-34500</v>
      </c>
      <c r="W7" s="245">
        <f>G7+I7+K7+M7+O7+Q7+S7+V7</f>
        <v>-34200</v>
      </c>
      <c r="X7" s="67"/>
      <c r="Y7" s="67"/>
      <c r="Z7" s="67"/>
    </row>
    <row r="8" spans="1:26" ht="14.25">
      <c r="A8" s="225">
        <f>A7+1</f>
        <v>21</v>
      </c>
      <c r="B8" s="228">
        <f>B7+1</f>
        <v>2023</v>
      </c>
      <c r="C8" s="231">
        <f t="shared" ref="C8:C46" si="2">C7</f>
        <v>3125</v>
      </c>
      <c r="D8" s="234">
        <f t="shared" ref="D8:D46" si="3">D7</f>
        <v>3100</v>
      </c>
      <c r="E8" s="231">
        <f t="shared" ref="E8:E46" si="4">E7</f>
        <v>0</v>
      </c>
      <c r="F8" s="234">
        <f t="shared" ref="F8:F46" si="5">F7</f>
        <v>0</v>
      </c>
      <c r="G8" s="231">
        <f>G7+(G7*$H$2)+('SAVE&amp;INVEST'!$C$16*12)</f>
        <v>6107</v>
      </c>
      <c r="H8" s="235"/>
      <c r="I8" s="231">
        <f>I7+(I7*$J$2)+('SAVE&amp;INVEST'!$C$17*12)</f>
        <v>6107</v>
      </c>
      <c r="J8" s="235"/>
      <c r="K8" s="231">
        <f>K7+(K7*$L$2)+('SAVE&amp;INVEST'!$C$18*12)</f>
        <v>0</v>
      </c>
      <c r="L8" s="235"/>
      <c r="M8" s="231">
        <f>M7+(M7*$N$2)+('SAVE&amp;INVEST'!$C$19*12)</f>
        <v>0</v>
      </c>
      <c r="N8" s="235"/>
      <c r="O8" s="231">
        <f>O7+(O7*$P$2)+('SAVE&amp;INVEST'!$C$20*12)-(P7*12)</f>
        <v>2507</v>
      </c>
      <c r="P8" s="235"/>
      <c r="Q8" s="231">
        <f>Q7+(Q7*$R$2)+('SAVE&amp;INVEST'!$C$21*12)</f>
        <v>0</v>
      </c>
      <c r="R8" s="235"/>
      <c r="S8" s="231">
        <f>S7+(S7*$T$2)+('SAVE&amp;INVEST'!$C$22*12)</f>
        <v>0</v>
      </c>
      <c r="T8" s="235"/>
      <c r="U8" s="231">
        <f t="shared" si="1"/>
        <v>74700</v>
      </c>
      <c r="V8" s="234">
        <f>V7</f>
        <v>-34500</v>
      </c>
      <c r="W8" s="231">
        <f t="shared" ref="W8:W38" si="6">G8+I8+K8+M8+O8+Q8+S8+V8</f>
        <v>-19779</v>
      </c>
      <c r="X8" s="67"/>
      <c r="Y8" s="67"/>
      <c r="Z8" s="67"/>
    </row>
    <row r="9" spans="1:26" ht="14.25">
      <c r="A9" s="225">
        <f t="shared" ref="A9:A40" si="7">A8+1</f>
        <v>22</v>
      </c>
      <c r="B9" s="228">
        <f t="shared" ref="B9:B40" si="8">B8+1</f>
        <v>2024</v>
      </c>
      <c r="C9" s="231">
        <f t="shared" si="2"/>
        <v>3125</v>
      </c>
      <c r="D9" s="234">
        <f t="shared" si="3"/>
        <v>3100</v>
      </c>
      <c r="E9" s="231">
        <f t="shared" si="4"/>
        <v>0</v>
      </c>
      <c r="F9" s="234">
        <f t="shared" si="5"/>
        <v>0</v>
      </c>
      <c r="G9" s="231">
        <f>G8+(G8*$H$2)+('SAVE&amp;INVEST'!$C$16*12)</f>
        <v>12534.49</v>
      </c>
      <c r="H9" s="235"/>
      <c r="I9" s="231">
        <f>I8+(I8*$J$2)+('SAVE&amp;INVEST'!$C$17*12)</f>
        <v>12534.49</v>
      </c>
      <c r="J9" s="235"/>
      <c r="K9" s="231">
        <f>K8+(K8*$L$2)+('SAVE&amp;INVEST'!$C$18*12)</f>
        <v>0</v>
      </c>
      <c r="L9" s="235"/>
      <c r="M9" s="231">
        <f>M8+(M8*$N$2)+('SAVE&amp;INVEST'!$C$19*12)</f>
        <v>0</v>
      </c>
      <c r="N9" s="235"/>
      <c r="O9" s="231">
        <f>O8+(O8*$P$2)+('SAVE&amp;INVEST'!$C$20*12)-(P8*12)</f>
        <v>5082.49</v>
      </c>
      <c r="P9" s="235"/>
      <c r="Q9" s="231">
        <f>Q8+(Q8*$R$2)+('SAVE&amp;INVEST'!$C$21*12)</f>
        <v>0</v>
      </c>
      <c r="R9" s="235"/>
      <c r="S9" s="231">
        <f>S8+(S8*$T$2)+('SAVE&amp;INVEST'!$C$22*12)</f>
        <v>0</v>
      </c>
      <c r="T9" s="235"/>
      <c r="U9" s="231">
        <f t="shared" si="1"/>
        <v>74700</v>
      </c>
      <c r="V9" s="234">
        <f t="shared" ref="V9:V72" si="9">V8</f>
        <v>-34500</v>
      </c>
      <c r="W9" s="231">
        <f t="shared" si="6"/>
        <v>-4348.5299999999988</v>
      </c>
      <c r="X9" s="67"/>
      <c r="Y9" s="67"/>
      <c r="Z9" s="67"/>
    </row>
    <row r="10" spans="1:26" ht="14.25">
      <c r="A10" s="225">
        <f t="shared" si="7"/>
        <v>23</v>
      </c>
      <c r="B10" s="228">
        <f t="shared" si="8"/>
        <v>2025</v>
      </c>
      <c r="C10" s="231">
        <f t="shared" si="2"/>
        <v>3125</v>
      </c>
      <c r="D10" s="234">
        <f t="shared" si="3"/>
        <v>3100</v>
      </c>
      <c r="E10" s="231">
        <f t="shared" si="4"/>
        <v>0</v>
      </c>
      <c r="F10" s="234">
        <f t="shared" si="5"/>
        <v>0</v>
      </c>
      <c r="G10" s="231">
        <f>G9+(G9*$H$2)+('SAVE&amp;INVEST'!$C$16*12)</f>
        <v>19411.904300000002</v>
      </c>
      <c r="H10" s="235"/>
      <c r="I10" s="231">
        <f>I9+(I9*$J$2)+('SAVE&amp;INVEST'!$C$17*12)</f>
        <v>19411.904300000002</v>
      </c>
      <c r="J10" s="235"/>
      <c r="K10" s="231">
        <f>K9+(K9*$L$2)+('SAVE&amp;INVEST'!$C$18*12)</f>
        <v>0</v>
      </c>
      <c r="L10" s="235"/>
      <c r="M10" s="231">
        <f>M9+(M9*$N$2)+('SAVE&amp;INVEST'!$C$19*12)</f>
        <v>0</v>
      </c>
      <c r="N10" s="235"/>
      <c r="O10" s="231">
        <f>O9+(O9*$P$2)+('SAVE&amp;INVEST'!$C$20*12)-(P9*12)</f>
        <v>7838.2642999999998</v>
      </c>
      <c r="P10" s="235"/>
      <c r="Q10" s="231">
        <f>Q9+(Q9*$R$2)+('SAVE&amp;INVEST'!$C$21*12)</f>
        <v>0</v>
      </c>
      <c r="R10" s="235"/>
      <c r="S10" s="231">
        <f>S9+(S9*$T$2)+('SAVE&amp;INVEST'!$C$22*12)</f>
        <v>0</v>
      </c>
      <c r="T10" s="235"/>
      <c r="U10" s="231">
        <f t="shared" si="1"/>
        <v>74700</v>
      </c>
      <c r="V10" s="234">
        <f t="shared" si="9"/>
        <v>-34500</v>
      </c>
      <c r="W10" s="231">
        <f t="shared" si="6"/>
        <v>12162.072900000006</v>
      </c>
      <c r="X10" s="67"/>
      <c r="Y10" s="67"/>
      <c r="Z10" s="67"/>
    </row>
    <row r="11" spans="1:26" ht="14.25">
      <c r="A11" s="225">
        <f t="shared" si="7"/>
        <v>24</v>
      </c>
      <c r="B11" s="228">
        <f t="shared" si="8"/>
        <v>2026</v>
      </c>
      <c r="C11" s="231">
        <f t="shared" si="2"/>
        <v>3125</v>
      </c>
      <c r="D11" s="234">
        <f t="shared" si="3"/>
        <v>3100</v>
      </c>
      <c r="E11" s="231">
        <f t="shared" si="4"/>
        <v>0</v>
      </c>
      <c r="F11" s="234">
        <f t="shared" si="5"/>
        <v>0</v>
      </c>
      <c r="G11" s="231">
        <f>G10+(G10*$H$2)+('SAVE&amp;INVEST'!$C$16*12)</f>
        <v>26770.737601000001</v>
      </c>
      <c r="H11" s="235"/>
      <c r="I11" s="231">
        <f>I10+(I10*$J$2)+('SAVE&amp;INVEST'!$C$17*12)</f>
        <v>26770.737601000001</v>
      </c>
      <c r="J11" s="235"/>
      <c r="K11" s="231">
        <f>K10+(K10*$L$2)+('SAVE&amp;INVEST'!$C$18*12)</f>
        <v>0</v>
      </c>
      <c r="L11" s="235"/>
      <c r="M11" s="231">
        <f>M10+(M10*$N$2)+('SAVE&amp;INVEST'!$C$19*12)</f>
        <v>0</v>
      </c>
      <c r="N11" s="235"/>
      <c r="O11" s="231">
        <f>O10+(O10*$P$2)+('SAVE&amp;INVEST'!$C$20*12)-(P10*12)</f>
        <v>10786.942800999999</v>
      </c>
      <c r="P11" s="235"/>
      <c r="Q11" s="231">
        <f>Q10+(Q10*$R$2)+('SAVE&amp;INVEST'!$C$21*12)</f>
        <v>0</v>
      </c>
      <c r="R11" s="235"/>
      <c r="S11" s="231">
        <f>S10+(S10*$T$2)+('SAVE&amp;INVEST'!$C$22*12)</f>
        <v>0</v>
      </c>
      <c r="T11" s="235"/>
      <c r="U11" s="231">
        <f t="shared" si="1"/>
        <v>74700</v>
      </c>
      <c r="V11" s="234">
        <f t="shared" si="9"/>
        <v>-34500</v>
      </c>
      <c r="W11" s="231">
        <f t="shared" si="6"/>
        <v>29828.418002999999</v>
      </c>
      <c r="X11" s="67"/>
      <c r="Y11" s="67"/>
      <c r="Z11" s="67"/>
    </row>
    <row r="12" spans="1:26" ht="14.25">
      <c r="A12" s="225">
        <f t="shared" si="7"/>
        <v>25</v>
      </c>
      <c r="B12" s="228">
        <f t="shared" si="8"/>
        <v>2027</v>
      </c>
      <c r="C12" s="231">
        <f t="shared" si="2"/>
        <v>3125</v>
      </c>
      <c r="D12" s="234">
        <f t="shared" si="3"/>
        <v>3100</v>
      </c>
      <c r="E12" s="231">
        <f t="shared" si="4"/>
        <v>0</v>
      </c>
      <c r="F12" s="234">
        <f t="shared" si="5"/>
        <v>0</v>
      </c>
      <c r="G12" s="231">
        <f>G11+(G11*$H$2)+('SAVE&amp;INVEST'!$C$16*12)</f>
        <v>34644.689233069999</v>
      </c>
      <c r="H12" s="235"/>
      <c r="I12" s="231">
        <f>I11+(I11*$J$2)+('SAVE&amp;INVEST'!$C$17*12)</f>
        <v>34644.689233069999</v>
      </c>
      <c r="J12" s="235"/>
      <c r="K12" s="231">
        <f>K11+(K11*$L$2)+('SAVE&amp;INVEST'!$C$18*12)</f>
        <v>0</v>
      </c>
      <c r="L12" s="235"/>
      <c r="M12" s="231">
        <f>M11+(M11*$N$2)+('SAVE&amp;INVEST'!$C$19*12)</f>
        <v>0</v>
      </c>
      <c r="N12" s="235"/>
      <c r="O12" s="231">
        <f>O11+(O11*$P$2)+('SAVE&amp;INVEST'!$C$20*12)-(P11*12)</f>
        <v>13942.028797069999</v>
      </c>
      <c r="P12" s="235"/>
      <c r="Q12" s="231">
        <f>Q11+(Q11*$R$2)+('SAVE&amp;INVEST'!$C$21*12)</f>
        <v>0</v>
      </c>
      <c r="R12" s="235"/>
      <c r="S12" s="231">
        <f>S11+(S11*$T$2)+('SAVE&amp;INVEST'!$C$22*12)</f>
        <v>0</v>
      </c>
      <c r="T12" s="235"/>
      <c r="U12" s="231">
        <f t="shared" si="1"/>
        <v>74700</v>
      </c>
      <c r="V12" s="234">
        <f t="shared" si="9"/>
        <v>-34500</v>
      </c>
      <c r="W12" s="231">
        <f t="shared" si="6"/>
        <v>48731.40726321</v>
      </c>
      <c r="X12" s="67"/>
      <c r="Y12" s="67"/>
      <c r="Z12" s="67"/>
    </row>
    <row r="13" spans="1:26" ht="14.25">
      <c r="A13" s="225">
        <f t="shared" si="7"/>
        <v>26</v>
      </c>
      <c r="B13" s="228">
        <f t="shared" si="8"/>
        <v>2028</v>
      </c>
      <c r="C13" s="231">
        <f t="shared" si="2"/>
        <v>3125</v>
      </c>
      <c r="D13" s="234">
        <f t="shared" si="3"/>
        <v>3100</v>
      </c>
      <c r="E13" s="231">
        <f t="shared" si="4"/>
        <v>0</v>
      </c>
      <c r="F13" s="234">
        <f t="shared" si="5"/>
        <v>0</v>
      </c>
      <c r="G13" s="231">
        <f>G12+(G12*$H$2)+('SAVE&amp;INVEST'!$C$16*12)</f>
        <v>43069.817479384903</v>
      </c>
      <c r="H13" s="235"/>
      <c r="I13" s="231">
        <f>I12+(I12*$J$2)+('SAVE&amp;INVEST'!$C$17*12)</f>
        <v>43069.817479384903</v>
      </c>
      <c r="J13" s="235"/>
      <c r="K13" s="231">
        <f>K12+(K12*$L$2)+('SAVE&amp;INVEST'!$C$18*12)</f>
        <v>0</v>
      </c>
      <c r="L13" s="235"/>
      <c r="M13" s="231">
        <f>M12+(M12*$N$2)+('SAVE&amp;INVEST'!$C$19*12)</f>
        <v>0</v>
      </c>
      <c r="N13" s="235"/>
      <c r="O13" s="231">
        <f>O12+(O12*$P$2)+('SAVE&amp;INVEST'!$C$20*12)-(P12*12)</f>
        <v>17317.9708128649</v>
      </c>
      <c r="P13" s="235"/>
      <c r="Q13" s="231">
        <f>Q12+(Q12*$R$2)+('SAVE&amp;INVEST'!$C$21*12)</f>
        <v>0</v>
      </c>
      <c r="R13" s="235"/>
      <c r="S13" s="231">
        <f>S12+(S12*$T$2)+('SAVE&amp;INVEST'!$C$22*12)</f>
        <v>0</v>
      </c>
      <c r="T13" s="235"/>
      <c r="U13" s="231">
        <f t="shared" si="1"/>
        <v>74700</v>
      </c>
      <c r="V13" s="234">
        <f t="shared" si="9"/>
        <v>-34500</v>
      </c>
      <c r="W13" s="231">
        <f t="shared" si="6"/>
        <v>68957.605771634699</v>
      </c>
      <c r="X13" s="67"/>
      <c r="Y13" s="67"/>
      <c r="Z13" s="67"/>
    </row>
    <row r="14" spans="1:26" ht="14.25">
      <c r="A14" s="225">
        <f t="shared" si="7"/>
        <v>27</v>
      </c>
      <c r="B14" s="228">
        <f t="shared" si="8"/>
        <v>2029</v>
      </c>
      <c r="C14" s="231">
        <f t="shared" si="2"/>
        <v>3125</v>
      </c>
      <c r="D14" s="234">
        <f t="shared" si="3"/>
        <v>3100</v>
      </c>
      <c r="E14" s="231">
        <f t="shared" si="4"/>
        <v>0</v>
      </c>
      <c r="F14" s="234">
        <f t="shared" si="5"/>
        <v>0</v>
      </c>
      <c r="G14" s="231">
        <f>G13+(G13*$H$2)+('SAVE&amp;INVEST'!$C$16*12)</f>
        <v>52084.704702941846</v>
      </c>
      <c r="H14" s="235"/>
      <c r="I14" s="231">
        <f>I13+(I13*$J$2)+('SAVE&amp;INVEST'!$C$17*12)</f>
        <v>52084.704702941846</v>
      </c>
      <c r="J14" s="235"/>
      <c r="K14" s="231">
        <f>K13+(K13*$L$2)+('SAVE&amp;INVEST'!$C$18*12)</f>
        <v>0</v>
      </c>
      <c r="L14" s="235"/>
      <c r="M14" s="231">
        <f>M13+(M13*$N$2)+('SAVE&amp;INVEST'!$C$19*12)</f>
        <v>0</v>
      </c>
      <c r="N14" s="235"/>
      <c r="O14" s="231">
        <f>O13+(O13*$P$2)+('SAVE&amp;INVEST'!$C$20*12)-(P13*12)</f>
        <v>20930.228769765443</v>
      </c>
      <c r="P14" s="235"/>
      <c r="Q14" s="231">
        <f>Q13+(Q13*$R$2)+('SAVE&amp;INVEST'!$C$21*12)</f>
        <v>0</v>
      </c>
      <c r="R14" s="235"/>
      <c r="S14" s="231">
        <f>S13+(S13*$T$2)+('SAVE&amp;INVEST'!$C$22*12)</f>
        <v>0</v>
      </c>
      <c r="T14" s="235"/>
      <c r="U14" s="231">
        <f t="shared" si="1"/>
        <v>74700</v>
      </c>
      <c r="V14" s="234">
        <f t="shared" si="9"/>
        <v>-34500</v>
      </c>
      <c r="W14" s="231">
        <f t="shared" si="6"/>
        <v>90599.638175649132</v>
      </c>
      <c r="X14" s="67"/>
      <c r="Y14" s="67"/>
      <c r="Z14" s="67"/>
    </row>
    <row r="15" spans="1:26" ht="14.25">
      <c r="A15" s="225">
        <f t="shared" si="7"/>
        <v>28</v>
      </c>
      <c r="B15" s="228">
        <f t="shared" si="8"/>
        <v>2030</v>
      </c>
      <c r="C15" s="231">
        <f t="shared" si="2"/>
        <v>3125</v>
      </c>
      <c r="D15" s="234">
        <f t="shared" si="3"/>
        <v>3100</v>
      </c>
      <c r="E15" s="231">
        <f t="shared" si="4"/>
        <v>0</v>
      </c>
      <c r="F15" s="234">
        <f t="shared" si="5"/>
        <v>0</v>
      </c>
      <c r="G15" s="231">
        <f>G14+(G14*$H$2)+('SAVE&amp;INVEST'!$C$16*12)</f>
        <v>61730.634032147776</v>
      </c>
      <c r="H15" s="235"/>
      <c r="I15" s="231">
        <f>I14+(I14*$J$2)+('SAVE&amp;INVEST'!$C$17*12)</f>
        <v>61730.634032147776</v>
      </c>
      <c r="J15" s="235"/>
      <c r="K15" s="231">
        <f>K14+(K14*$L$2)+('SAVE&amp;INVEST'!$C$18*12)</f>
        <v>0</v>
      </c>
      <c r="L15" s="235"/>
      <c r="M15" s="231">
        <f>M14+(M14*$N$2)+('SAVE&amp;INVEST'!$C$19*12)</f>
        <v>0</v>
      </c>
      <c r="N15" s="235"/>
      <c r="O15" s="231">
        <f>O14+(O14*$P$2)+('SAVE&amp;INVEST'!$C$20*12)-(P14*12)</f>
        <v>24795.344783649023</v>
      </c>
      <c r="P15" s="235"/>
      <c r="Q15" s="231">
        <f>Q14+(Q14*$R$2)+('SAVE&amp;INVEST'!$C$21*12)</f>
        <v>0</v>
      </c>
      <c r="R15" s="235"/>
      <c r="S15" s="231">
        <f>S14+(S14*$T$2)+('SAVE&amp;INVEST'!$C$22*12)</f>
        <v>0</v>
      </c>
      <c r="T15" s="235"/>
      <c r="U15" s="231">
        <f t="shared" si="1"/>
        <v>74700</v>
      </c>
      <c r="V15" s="234">
        <f t="shared" si="9"/>
        <v>-34500</v>
      </c>
      <c r="W15" s="231">
        <f t="shared" si="6"/>
        <v>113756.61284794458</v>
      </c>
      <c r="X15" s="67"/>
      <c r="Y15" s="67"/>
      <c r="Z15" s="67"/>
    </row>
    <row r="16" spans="1:26" ht="14.25">
      <c r="A16" s="225">
        <f t="shared" si="7"/>
        <v>29</v>
      </c>
      <c r="B16" s="228">
        <f t="shared" si="8"/>
        <v>2031</v>
      </c>
      <c r="C16" s="231">
        <f t="shared" si="2"/>
        <v>3125</v>
      </c>
      <c r="D16" s="234">
        <f t="shared" si="3"/>
        <v>3100</v>
      </c>
      <c r="E16" s="231">
        <f t="shared" si="4"/>
        <v>0</v>
      </c>
      <c r="F16" s="234">
        <f t="shared" si="5"/>
        <v>0</v>
      </c>
      <c r="G16" s="231">
        <f>G15+(G15*$H$2)+('SAVE&amp;INVEST'!$C$16*12)</f>
        <v>72051.778414398126</v>
      </c>
      <c r="H16" s="235"/>
      <c r="I16" s="231">
        <f>I15+(I15*$J$2)+('SAVE&amp;INVEST'!$C$17*12)</f>
        <v>72051.778414398126</v>
      </c>
      <c r="J16" s="235"/>
      <c r="K16" s="231">
        <f>K15+(K15*$L$2)+('SAVE&amp;INVEST'!$C$18*12)</f>
        <v>0</v>
      </c>
      <c r="L16" s="235"/>
      <c r="M16" s="231">
        <f>M15+(M15*$N$2)+('SAVE&amp;INVEST'!$C$19*12)</f>
        <v>0</v>
      </c>
      <c r="N16" s="235"/>
      <c r="O16" s="231">
        <f>O15+(O15*$P$2)+('SAVE&amp;INVEST'!$C$20*12)-(P15*12)</f>
        <v>28931.018918504455</v>
      </c>
      <c r="P16" s="235"/>
      <c r="Q16" s="231">
        <f>Q15+(Q15*$R$2)+('SAVE&amp;INVEST'!$C$21*12)</f>
        <v>0</v>
      </c>
      <c r="R16" s="235"/>
      <c r="S16" s="231">
        <f>S15+(S15*$T$2)+('SAVE&amp;INVEST'!$C$22*12)</f>
        <v>0</v>
      </c>
      <c r="T16" s="235"/>
      <c r="U16" s="231">
        <f t="shared" si="1"/>
        <v>74700</v>
      </c>
      <c r="V16" s="234">
        <f t="shared" si="9"/>
        <v>-34500</v>
      </c>
      <c r="W16" s="231">
        <f t="shared" si="6"/>
        <v>138534.5757473007</v>
      </c>
      <c r="X16" s="67"/>
      <c r="Y16" s="67"/>
      <c r="Z16" s="67"/>
    </row>
    <row r="17" spans="1:26" ht="14.25">
      <c r="A17" s="225">
        <f t="shared" si="7"/>
        <v>30</v>
      </c>
      <c r="B17" s="228">
        <f t="shared" si="8"/>
        <v>2032</v>
      </c>
      <c r="C17" s="231">
        <f t="shared" si="2"/>
        <v>3125</v>
      </c>
      <c r="D17" s="234">
        <f t="shared" si="3"/>
        <v>3100</v>
      </c>
      <c r="E17" s="231">
        <f t="shared" si="4"/>
        <v>0</v>
      </c>
      <c r="F17" s="234">
        <f t="shared" si="5"/>
        <v>0</v>
      </c>
      <c r="G17" s="231">
        <f>G16+(G16*$H$2)+('SAVE&amp;INVEST'!$C$16*12)</f>
        <v>83095.402903405993</v>
      </c>
      <c r="H17" s="235"/>
      <c r="I17" s="231">
        <f>I16+(I16*$J$2)+('SAVE&amp;INVEST'!$C$17*12)</f>
        <v>83095.402903405993</v>
      </c>
      <c r="J17" s="235"/>
      <c r="K17" s="231">
        <f>K16+(K16*$L$2)+('SAVE&amp;INVEST'!$C$18*12)</f>
        <v>0</v>
      </c>
      <c r="L17" s="235"/>
      <c r="M17" s="231">
        <f>M16+(M16*$N$2)+('SAVE&amp;INVEST'!$C$19*12)</f>
        <v>0</v>
      </c>
      <c r="N17" s="235"/>
      <c r="O17" s="231">
        <f>O16+(O16*$P$2)+('SAVE&amp;INVEST'!$C$20*12)-(P16*12)</f>
        <v>33356.19024279977</v>
      </c>
      <c r="P17" s="235"/>
      <c r="Q17" s="231">
        <f>Q16+(Q16*$R$2)+('SAVE&amp;INVEST'!$C$21*12)</f>
        <v>0</v>
      </c>
      <c r="R17" s="235"/>
      <c r="S17" s="231">
        <f>S16+(S16*$T$2)+('SAVE&amp;INVEST'!$C$22*12)</f>
        <v>0</v>
      </c>
      <c r="T17" s="235"/>
      <c r="U17" s="231">
        <f t="shared" si="1"/>
        <v>74700</v>
      </c>
      <c r="V17" s="234">
        <f t="shared" si="9"/>
        <v>-34500</v>
      </c>
      <c r="W17" s="231">
        <f t="shared" si="6"/>
        <v>165046.99604961177</v>
      </c>
      <c r="X17" s="67"/>
      <c r="Y17" s="67"/>
      <c r="Z17" s="67"/>
    </row>
    <row r="18" spans="1:26" ht="14.25">
      <c r="A18" s="225">
        <f t="shared" si="7"/>
        <v>31</v>
      </c>
      <c r="B18" s="228">
        <f t="shared" si="8"/>
        <v>2033</v>
      </c>
      <c r="C18" s="231">
        <f t="shared" si="2"/>
        <v>3125</v>
      </c>
      <c r="D18" s="234">
        <f t="shared" si="3"/>
        <v>3100</v>
      </c>
      <c r="E18" s="231">
        <f t="shared" si="4"/>
        <v>0</v>
      </c>
      <c r="F18" s="234">
        <f t="shared" si="5"/>
        <v>0</v>
      </c>
      <c r="G18" s="231">
        <f>G17+(G17*$H$2)+('SAVE&amp;INVEST'!$C$16*12)</f>
        <v>94912.081106644415</v>
      </c>
      <c r="H18" s="235"/>
      <c r="I18" s="231">
        <f>I17+(I17*$J$2)+('SAVE&amp;INVEST'!$C$17*12)</f>
        <v>94912.081106644415</v>
      </c>
      <c r="J18" s="235"/>
      <c r="K18" s="231">
        <f>K17+(K17*$L$2)+('SAVE&amp;INVEST'!$C$18*12)</f>
        <v>0</v>
      </c>
      <c r="L18" s="235"/>
      <c r="M18" s="231">
        <f>M17+(M17*$N$2)+('SAVE&amp;INVEST'!$C$19*12)</f>
        <v>0</v>
      </c>
      <c r="N18" s="235"/>
      <c r="O18" s="231">
        <f>O17+(O17*$P$2)+('SAVE&amp;INVEST'!$C$20*12)-(P17*12)</f>
        <v>38091.123559795757</v>
      </c>
      <c r="P18" s="235"/>
      <c r="Q18" s="231">
        <f>Q17+(Q17*$R$2)+('SAVE&amp;INVEST'!$C$21*12)</f>
        <v>0</v>
      </c>
      <c r="R18" s="235"/>
      <c r="S18" s="231">
        <f>S17+(S17*$T$2)+('SAVE&amp;INVEST'!$C$22*12)</f>
        <v>0</v>
      </c>
      <c r="T18" s="235"/>
      <c r="U18" s="231">
        <f t="shared" si="1"/>
        <v>74700</v>
      </c>
      <c r="V18" s="234">
        <f t="shared" si="9"/>
        <v>-34500</v>
      </c>
      <c r="W18" s="231">
        <f t="shared" si="6"/>
        <v>193415.28577308459</v>
      </c>
      <c r="X18" s="67"/>
      <c r="Y18" s="67"/>
      <c r="Z18" s="67"/>
    </row>
    <row r="19" spans="1:26" ht="14.25">
      <c r="A19" s="225">
        <f t="shared" si="7"/>
        <v>32</v>
      </c>
      <c r="B19" s="228">
        <f t="shared" si="8"/>
        <v>2034</v>
      </c>
      <c r="C19" s="231">
        <f t="shared" si="2"/>
        <v>3125</v>
      </c>
      <c r="D19" s="234">
        <f t="shared" si="3"/>
        <v>3100</v>
      </c>
      <c r="E19" s="231">
        <f t="shared" si="4"/>
        <v>0</v>
      </c>
      <c r="F19" s="234">
        <f t="shared" si="5"/>
        <v>0</v>
      </c>
      <c r="G19" s="231">
        <f>G18+(G18*$H$2)+('SAVE&amp;INVEST'!$C$16*12)</f>
        <v>107555.92678410953</v>
      </c>
      <c r="H19" s="235"/>
      <c r="I19" s="231">
        <f>I18+(I18*$J$2)+('SAVE&amp;INVEST'!$C$17*12)</f>
        <v>107555.92678410953</v>
      </c>
      <c r="J19" s="235"/>
      <c r="K19" s="231">
        <f>K18+(K18*$L$2)+('SAVE&amp;INVEST'!$C$18*12)</f>
        <v>0</v>
      </c>
      <c r="L19" s="235"/>
      <c r="M19" s="231">
        <f>M18+(M18*$N$2)+('SAVE&amp;INVEST'!$C$19*12)</f>
        <v>0</v>
      </c>
      <c r="N19" s="235"/>
      <c r="O19" s="231">
        <f>O18+(O18*$P$2)+('SAVE&amp;INVEST'!$C$20*12)-(P18*12)</f>
        <v>43157.502208981459</v>
      </c>
      <c r="P19" s="235"/>
      <c r="Q19" s="231">
        <f>Q18+(Q18*$R$2)+('SAVE&amp;INVEST'!$C$21*12)</f>
        <v>0</v>
      </c>
      <c r="R19" s="235"/>
      <c r="S19" s="231">
        <f>S18+(S18*$T$2)+('SAVE&amp;INVEST'!$C$22*12)</f>
        <v>0</v>
      </c>
      <c r="T19" s="235"/>
      <c r="U19" s="231">
        <f t="shared" si="1"/>
        <v>74700</v>
      </c>
      <c r="V19" s="234">
        <f t="shared" si="9"/>
        <v>-34500</v>
      </c>
      <c r="W19" s="231">
        <f t="shared" si="6"/>
        <v>223769.35577720052</v>
      </c>
      <c r="X19" s="67"/>
      <c r="Y19" s="67"/>
      <c r="Z19" s="67"/>
    </row>
    <row r="20" spans="1:26" ht="14.25">
      <c r="A20" s="225">
        <f t="shared" si="7"/>
        <v>33</v>
      </c>
      <c r="B20" s="228">
        <f t="shared" si="8"/>
        <v>2035</v>
      </c>
      <c r="C20" s="231">
        <f t="shared" si="2"/>
        <v>3125</v>
      </c>
      <c r="D20" s="234">
        <f t="shared" si="3"/>
        <v>3100</v>
      </c>
      <c r="E20" s="231">
        <f t="shared" si="4"/>
        <v>0</v>
      </c>
      <c r="F20" s="234">
        <f t="shared" si="5"/>
        <v>0</v>
      </c>
      <c r="G20" s="231">
        <f>G19+(G19*$H$2)+('SAVE&amp;INVEST'!$C$16*12)</f>
        <v>121084.84165899719</v>
      </c>
      <c r="H20" s="235"/>
      <c r="I20" s="231">
        <f>I19+(I19*$J$2)+('SAVE&amp;INVEST'!$C$17*12)</f>
        <v>121084.84165899719</v>
      </c>
      <c r="J20" s="235"/>
      <c r="K20" s="231">
        <f>K19+(K19*$L$2)+('SAVE&amp;INVEST'!$C$18*12)</f>
        <v>0</v>
      </c>
      <c r="L20" s="235"/>
      <c r="M20" s="231">
        <f>M19+(M19*$N$2)+('SAVE&amp;INVEST'!$C$19*12)</f>
        <v>0</v>
      </c>
      <c r="N20" s="235"/>
      <c r="O20" s="231">
        <f>O19+(O19*$P$2)+('SAVE&amp;INVEST'!$C$20*12)-(P19*12)</f>
        <v>48578.527363610163</v>
      </c>
      <c r="P20" s="235"/>
      <c r="Q20" s="231">
        <f>Q19+(Q19*$R$2)+('SAVE&amp;INVEST'!$C$21*12)</f>
        <v>0</v>
      </c>
      <c r="R20" s="235"/>
      <c r="S20" s="231">
        <f>S19+(S19*$T$2)+('SAVE&amp;INVEST'!$C$22*12)</f>
        <v>0</v>
      </c>
      <c r="T20" s="235"/>
      <c r="U20" s="231">
        <f t="shared" si="1"/>
        <v>74700</v>
      </c>
      <c r="V20" s="234">
        <f t="shared" si="9"/>
        <v>-34500</v>
      </c>
      <c r="W20" s="231">
        <f t="shared" si="6"/>
        <v>256248.21068160457</v>
      </c>
      <c r="X20" s="67"/>
      <c r="Y20" s="67"/>
      <c r="Z20" s="67"/>
    </row>
    <row r="21" spans="1:26" ht="14.25">
      <c r="A21" s="225">
        <f t="shared" si="7"/>
        <v>34</v>
      </c>
      <c r="B21" s="228">
        <f t="shared" si="8"/>
        <v>2036</v>
      </c>
      <c r="C21" s="231">
        <f t="shared" si="2"/>
        <v>3125</v>
      </c>
      <c r="D21" s="234">
        <f t="shared" si="3"/>
        <v>3100</v>
      </c>
      <c r="E21" s="231">
        <f t="shared" si="4"/>
        <v>0</v>
      </c>
      <c r="F21" s="234">
        <f t="shared" si="5"/>
        <v>0</v>
      </c>
      <c r="G21" s="231">
        <f>G20+(G20*$H$2)+('SAVE&amp;INVEST'!$C$16*12)</f>
        <v>135560.78057512699</v>
      </c>
      <c r="H21" s="235"/>
      <c r="I21" s="231">
        <f>I20+(I20*$J$2)+('SAVE&amp;INVEST'!$C$17*12)</f>
        <v>135560.78057512699</v>
      </c>
      <c r="J21" s="235"/>
      <c r="K21" s="231">
        <f>K20+(K20*$L$2)+('SAVE&amp;INVEST'!$C$18*12)</f>
        <v>0</v>
      </c>
      <c r="L21" s="235"/>
      <c r="M21" s="231">
        <f>M20+(M20*$N$2)+('SAVE&amp;INVEST'!$C$19*12)</f>
        <v>0</v>
      </c>
      <c r="N21" s="235"/>
      <c r="O21" s="231">
        <f>O20+(O20*$P$2)+('SAVE&amp;INVEST'!$C$20*12)-(P20*12)</f>
        <v>54379.024279062876</v>
      </c>
      <c r="P21" s="235"/>
      <c r="Q21" s="231">
        <f>Q20+(Q20*$R$2)+('SAVE&amp;INVEST'!$C$21*12)</f>
        <v>0</v>
      </c>
      <c r="R21" s="235"/>
      <c r="S21" s="231">
        <f>S20+(S20*$T$2)+('SAVE&amp;INVEST'!$C$22*12)</f>
        <v>0</v>
      </c>
      <c r="T21" s="235"/>
      <c r="U21" s="231">
        <f t="shared" si="1"/>
        <v>74700</v>
      </c>
      <c r="V21" s="234">
        <f t="shared" si="9"/>
        <v>-34500</v>
      </c>
      <c r="W21" s="231">
        <f t="shared" si="6"/>
        <v>291000.58542931685</v>
      </c>
      <c r="X21" s="67"/>
      <c r="Y21" s="67"/>
      <c r="Z21" s="67"/>
    </row>
    <row r="22" spans="1:26" ht="14.25">
      <c r="A22" s="225">
        <f t="shared" si="7"/>
        <v>35</v>
      </c>
      <c r="B22" s="228">
        <f t="shared" si="8"/>
        <v>2037</v>
      </c>
      <c r="C22" s="231">
        <f t="shared" si="2"/>
        <v>3125</v>
      </c>
      <c r="D22" s="234">
        <f t="shared" si="3"/>
        <v>3100</v>
      </c>
      <c r="E22" s="231">
        <f t="shared" si="4"/>
        <v>0</v>
      </c>
      <c r="F22" s="234">
        <f t="shared" si="5"/>
        <v>0</v>
      </c>
      <c r="G22" s="231">
        <f>G21+(G21*$H$2)+('SAVE&amp;INVEST'!$C$16*12)</f>
        <v>151050.03521538587</v>
      </c>
      <c r="H22" s="235"/>
      <c r="I22" s="231">
        <f>I21+(I21*$J$2)+('SAVE&amp;INVEST'!$C$17*12)</f>
        <v>151050.03521538587</v>
      </c>
      <c r="J22" s="235"/>
      <c r="K22" s="231">
        <f>K21+(K21*$L$2)+('SAVE&amp;INVEST'!$C$18*12)</f>
        <v>0</v>
      </c>
      <c r="L22" s="235"/>
      <c r="M22" s="231">
        <f>M21+(M21*$N$2)+('SAVE&amp;INVEST'!$C$19*12)</f>
        <v>0</v>
      </c>
      <c r="N22" s="235"/>
      <c r="O22" s="231">
        <f>O21+(O21*$P$2)+('SAVE&amp;INVEST'!$C$20*12)-(P21*12)</f>
        <v>60585.55597859728</v>
      </c>
      <c r="P22" s="235"/>
      <c r="Q22" s="231">
        <f>Q21+(Q21*$R$2)+('SAVE&amp;INVEST'!$C$21*12)</f>
        <v>0</v>
      </c>
      <c r="R22" s="235"/>
      <c r="S22" s="231">
        <f>S21+(S21*$T$2)+('SAVE&amp;INVEST'!$C$22*12)</f>
        <v>0</v>
      </c>
      <c r="T22" s="235"/>
      <c r="U22" s="231">
        <f t="shared" si="1"/>
        <v>74700</v>
      </c>
      <c r="V22" s="234">
        <f t="shared" si="9"/>
        <v>-34500</v>
      </c>
      <c r="W22" s="231">
        <f t="shared" si="6"/>
        <v>328185.626409369</v>
      </c>
      <c r="X22" s="67"/>
      <c r="Y22" s="67"/>
      <c r="Z22" s="67"/>
    </row>
    <row r="23" spans="1:26" ht="14.25">
      <c r="A23" s="225">
        <f t="shared" si="7"/>
        <v>36</v>
      </c>
      <c r="B23" s="228">
        <f t="shared" si="8"/>
        <v>2038</v>
      </c>
      <c r="C23" s="231">
        <f t="shared" si="2"/>
        <v>3125</v>
      </c>
      <c r="D23" s="234">
        <f t="shared" si="3"/>
        <v>3100</v>
      </c>
      <c r="E23" s="231">
        <f t="shared" si="4"/>
        <v>0</v>
      </c>
      <c r="F23" s="234">
        <f t="shared" si="5"/>
        <v>0</v>
      </c>
      <c r="G23" s="231">
        <f>G22+(G22*$H$2)+('SAVE&amp;INVEST'!$C$16*12)</f>
        <v>167623.53768046288</v>
      </c>
      <c r="H23" s="235"/>
      <c r="I23" s="231">
        <f>I22+(I22*$J$2)+('SAVE&amp;INVEST'!$C$17*12)</f>
        <v>167623.53768046288</v>
      </c>
      <c r="J23" s="235"/>
      <c r="K23" s="231">
        <f>K22+(K22*$L$2)+('SAVE&amp;INVEST'!$C$18*12)</f>
        <v>0</v>
      </c>
      <c r="L23" s="235"/>
      <c r="M23" s="231">
        <f>M22+(M22*$N$2)+('SAVE&amp;INVEST'!$C$19*12)</f>
        <v>0</v>
      </c>
      <c r="N23" s="235"/>
      <c r="O23" s="231">
        <f>O22+(O22*$P$2)+('SAVE&amp;INVEST'!$C$20*12)-(P22*12)</f>
        <v>67226.544897099084</v>
      </c>
      <c r="P23" s="235"/>
      <c r="Q23" s="231">
        <f>Q22+(Q22*$R$2)+('SAVE&amp;INVEST'!$C$21*12)</f>
        <v>0</v>
      </c>
      <c r="R23" s="235"/>
      <c r="S23" s="231">
        <f>S22+(S22*$T$2)+('SAVE&amp;INVEST'!$C$22*12)</f>
        <v>0</v>
      </c>
      <c r="T23" s="235"/>
      <c r="U23" s="231">
        <f t="shared" si="1"/>
        <v>74700</v>
      </c>
      <c r="V23" s="234">
        <f t="shared" si="9"/>
        <v>-34500</v>
      </c>
      <c r="W23" s="231">
        <f t="shared" si="6"/>
        <v>367973.62025802484</v>
      </c>
      <c r="X23" s="67"/>
      <c r="Y23" s="67"/>
      <c r="Z23" s="67"/>
    </row>
    <row r="24" spans="1:26" ht="14.25">
      <c r="A24" s="225">
        <f t="shared" si="7"/>
        <v>37</v>
      </c>
      <c r="B24" s="228">
        <f t="shared" si="8"/>
        <v>2039</v>
      </c>
      <c r="C24" s="231">
        <f t="shared" si="2"/>
        <v>3125</v>
      </c>
      <c r="D24" s="234">
        <f t="shared" si="3"/>
        <v>3100</v>
      </c>
      <c r="E24" s="231">
        <f t="shared" si="4"/>
        <v>0</v>
      </c>
      <c r="F24" s="234">
        <f t="shared" si="5"/>
        <v>0</v>
      </c>
      <c r="G24" s="231">
        <f>G23+(G23*$H$2)+('SAVE&amp;INVEST'!$C$16*12)</f>
        <v>185357.18531809529</v>
      </c>
      <c r="H24" s="235"/>
      <c r="I24" s="231">
        <f>I23+(I23*$J$2)+('SAVE&amp;INVEST'!$C$17*12)</f>
        <v>185357.18531809529</v>
      </c>
      <c r="J24" s="235"/>
      <c r="K24" s="231">
        <f>K23+(K23*$L$2)+('SAVE&amp;INVEST'!$C$18*12)</f>
        <v>0</v>
      </c>
      <c r="L24" s="235"/>
      <c r="M24" s="231">
        <f>M23+(M23*$N$2)+('SAVE&amp;INVEST'!$C$19*12)</f>
        <v>0</v>
      </c>
      <c r="N24" s="235"/>
      <c r="O24" s="231">
        <f>O23+(O23*$P$2)+('SAVE&amp;INVEST'!$C$20*12)-(P23*12)</f>
        <v>74332.403039896017</v>
      </c>
      <c r="P24" s="235"/>
      <c r="Q24" s="231">
        <f>Q23+(Q23*$R$2)+('SAVE&amp;INVEST'!$C$21*12)</f>
        <v>0</v>
      </c>
      <c r="R24" s="235"/>
      <c r="S24" s="231">
        <f>S23+(S23*$T$2)+('SAVE&amp;INVEST'!$C$22*12)</f>
        <v>0</v>
      </c>
      <c r="T24" s="235"/>
      <c r="U24" s="231">
        <f t="shared" si="1"/>
        <v>74700</v>
      </c>
      <c r="V24" s="234">
        <f t="shared" si="9"/>
        <v>-34500</v>
      </c>
      <c r="W24" s="231">
        <f t="shared" si="6"/>
        <v>410546.77367608657</v>
      </c>
      <c r="X24" s="67"/>
      <c r="Y24" s="67"/>
      <c r="Z24" s="67"/>
    </row>
    <row r="25" spans="1:26" ht="14.25">
      <c r="A25" s="225">
        <f t="shared" si="7"/>
        <v>38</v>
      </c>
      <c r="B25" s="228">
        <f t="shared" si="8"/>
        <v>2040</v>
      </c>
      <c r="C25" s="231">
        <f t="shared" si="2"/>
        <v>3125</v>
      </c>
      <c r="D25" s="234">
        <f t="shared" si="3"/>
        <v>3100</v>
      </c>
      <c r="E25" s="231">
        <f t="shared" si="4"/>
        <v>0</v>
      </c>
      <c r="F25" s="234">
        <f t="shared" si="5"/>
        <v>0</v>
      </c>
      <c r="G25" s="231">
        <f>G24+(G24*$H$2)+('SAVE&amp;INVEST'!$C$16*12)</f>
        <v>204332.18829036196</v>
      </c>
      <c r="H25" s="235"/>
      <c r="I25" s="231">
        <f>I24+(I24*$J$2)+('SAVE&amp;INVEST'!$C$17*12)</f>
        <v>204332.18829036196</v>
      </c>
      <c r="J25" s="235"/>
      <c r="K25" s="231">
        <f>K24+(K24*$L$2)+('SAVE&amp;INVEST'!$C$18*12)</f>
        <v>0</v>
      </c>
      <c r="L25" s="235"/>
      <c r="M25" s="231">
        <f>M24+(M24*$N$2)+('SAVE&amp;INVEST'!$C$19*12)</f>
        <v>0</v>
      </c>
      <c r="N25" s="235"/>
      <c r="O25" s="231">
        <f>O24+(O24*$P$2)+('SAVE&amp;INVEST'!$C$20*12)-(P24*12)</f>
        <v>81935.671252688742</v>
      </c>
      <c r="P25" s="235"/>
      <c r="Q25" s="231">
        <f>Q24+(Q24*$R$2)+('SAVE&amp;INVEST'!$C$21*12)</f>
        <v>0</v>
      </c>
      <c r="R25" s="235"/>
      <c r="S25" s="231">
        <f>S24+(S24*$T$2)+('SAVE&amp;INVEST'!$C$22*12)</f>
        <v>0</v>
      </c>
      <c r="T25" s="235"/>
      <c r="U25" s="231">
        <f t="shared" si="1"/>
        <v>74700</v>
      </c>
      <c r="V25" s="234">
        <f t="shared" si="9"/>
        <v>-34500</v>
      </c>
      <c r="W25" s="231">
        <f t="shared" si="6"/>
        <v>456100.04783341265</v>
      </c>
      <c r="X25" s="67"/>
      <c r="Y25" s="67"/>
      <c r="Z25" s="67"/>
    </row>
    <row r="26" spans="1:26" ht="14.25">
      <c r="A26" s="225">
        <f t="shared" si="7"/>
        <v>39</v>
      </c>
      <c r="B26" s="228">
        <f t="shared" si="8"/>
        <v>2041</v>
      </c>
      <c r="C26" s="231">
        <f t="shared" si="2"/>
        <v>3125</v>
      </c>
      <c r="D26" s="234">
        <f t="shared" si="3"/>
        <v>3100</v>
      </c>
      <c r="E26" s="231">
        <f t="shared" si="4"/>
        <v>0</v>
      </c>
      <c r="F26" s="234">
        <f t="shared" si="5"/>
        <v>0</v>
      </c>
      <c r="G26" s="231">
        <f>G25+(G25*$H$2)+('SAVE&amp;INVEST'!$C$16*12)</f>
        <v>224635.44147068731</v>
      </c>
      <c r="H26" s="235"/>
      <c r="I26" s="231">
        <f>I25+(I25*$J$2)+('SAVE&amp;INVEST'!$C$17*12)</f>
        <v>224635.44147068731</v>
      </c>
      <c r="J26" s="235"/>
      <c r="K26" s="231">
        <f>K25+(K25*$L$2)+('SAVE&amp;INVEST'!$C$18*12)</f>
        <v>0</v>
      </c>
      <c r="L26" s="235"/>
      <c r="M26" s="231">
        <f>M25+(M25*$N$2)+('SAVE&amp;INVEST'!$C$19*12)</f>
        <v>0</v>
      </c>
      <c r="N26" s="235"/>
      <c r="O26" s="231">
        <f>O25+(O25*$P$2)+('SAVE&amp;INVEST'!$C$20*12)-(P25*12)</f>
        <v>90071.168240376952</v>
      </c>
      <c r="P26" s="235"/>
      <c r="Q26" s="231">
        <f>Q25+(Q25*$R$2)+('SAVE&amp;INVEST'!$C$21*12)</f>
        <v>0</v>
      </c>
      <c r="R26" s="235"/>
      <c r="S26" s="231">
        <f>S25+(S25*$T$2)+('SAVE&amp;INVEST'!$C$22*12)</f>
        <v>0</v>
      </c>
      <c r="T26" s="235"/>
      <c r="U26" s="231">
        <f t="shared" si="1"/>
        <v>74700</v>
      </c>
      <c r="V26" s="234">
        <f t="shared" si="9"/>
        <v>-34500</v>
      </c>
      <c r="W26" s="231">
        <f t="shared" si="6"/>
        <v>504842.05118175154</v>
      </c>
      <c r="X26" s="67"/>
      <c r="Y26" s="67"/>
      <c r="Z26" s="67"/>
    </row>
    <row r="27" spans="1:26" ht="14.25">
      <c r="A27" s="225">
        <f t="shared" si="7"/>
        <v>40</v>
      </c>
      <c r="B27" s="228">
        <f t="shared" si="8"/>
        <v>2042</v>
      </c>
      <c r="C27" s="231">
        <f t="shared" si="2"/>
        <v>3125</v>
      </c>
      <c r="D27" s="234">
        <f t="shared" si="3"/>
        <v>3100</v>
      </c>
      <c r="E27" s="231">
        <f t="shared" si="4"/>
        <v>0</v>
      </c>
      <c r="F27" s="234">
        <f t="shared" si="5"/>
        <v>0</v>
      </c>
      <c r="G27" s="231">
        <f>G26+(G26*$H$2)+('SAVE&amp;INVEST'!$C$16*12)</f>
        <v>246359.92237363543</v>
      </c>
      <c r="H27" s="235"/>
      <c r="I27" s="231">
        <f>I26+(I26*$J$2)+('SAVE&amp;INVEST'!$C$17*12)</f>
        <v>246359.92237363543</v>
      </c>
      <c r="J27" s="235"/>
      <c r="K27" s="231">
        <f>K26+(K26*$L$2)+('SAVE&amp;INVEST'!$C$18*12)</f>
        <v>0</v>
      </c>
      <c r="L27" s="235"/>
      <c r="M27" s="231">
        <f>M26+(M26*$N$2)+('SAVE&amp;INVEST'!$C$19*12)</f>
        <v>0</v>
      </c>
      <c r="N27" s="235"/>
      <c r="O27" s="231">
        <f>O26+(O26*$P$2)+('SAVE&amp;INVEST'!$C$20*12)-(P26*12)</f>
        <v>98776.150017203341</v>
      </c>
      <c r="P27" s="235"/>
      <c r="Q27" s="231">
        <f>Q26+(Q26*$R$2)+('SAVE&amp;INVEST'!$C$21*12)</f>
        <v>0</v>
      </c>
      <c r="R27" s="235"/>
      <c r="S27" s="231">
        <f>S26+(S26*$T$2)+('SAVE&amp;INVEST'!$C$22*12)</f>
        <v>0</v>
      </c>
      <c r="T27" s="235"/>
      <c r="U27" s="231">
        <f t="shared" si="1"/>
        <v>74700</v>
      </c>
      <c r="V27" s="234">
        <f t="shared" si="9"/>
        <v>-34500</v>
      </c>
      <c r="W27" s="231">
        <f t="shared" si="6"/>
        <v>556995.99476447422</v>
      </c>
      <c r="X27" s="67"/>
      <c r="Y27" s="67"/>
      <c r="Z27" s="67"/>
    </row>
    <row r="28" spans="1:26" ht="14.25">
      <c r="A28" s="225">
        <f t="shared" si="7"/>
        <v>41</v>
      </c>
      <c r="B28" s="228">
        <f t="shared" si="8"/>
        <v>2043</v>
      </c>
      <c r="C28" s="231">
        <f t="shared" si="2"/>
        <v>3125</v>
      </c>
      <c r="D28" s="234">
        <f t="shared" si="3"/>
        <v>3100</v>
      </c>
      <c r="E28" s="231">
        <f t="shared" si="4"/>
        <v>0</v>
      </c>
      <c r="F28" s="234">
        <f t="shared" si="5"/>
        <v>0</v>
      </c>
      <c r="G28" s="231">
        <f>G27+(G27*$H$2)+('SAVE&amp;INVEST'!$C$16*12)</f>
        <v>269605.11693978991</v>
      </c>
      <c r="H28" s="235"/>
      <c r="I28" s="231">
        <f>I27+(I27*$J$2)+('SAVE&amp;INVEST'!$C$17*12)</f>
        <v>269605.11693978991</v>
      </c>
      <c r="J28" s="235"/>
      <c r="K28" s="231">
        <f>K27+(K27*$L$2)+('SAVE&amp;INVEST'!$C$18*12)</f>
        <v>0</v>
      </c>
      <c r="L28" s="235"/>
      <c r="M28" s="231">
        <f>M27+(M27*$N$2)+('SAVE&amp;INVEST'!$C$19*12)</f>
        <v>0</v>
      </c>
      <c r="N28" s="235"/>
      <c r="O28" s="231">
        <f>O27+(O27*$P$2)+('SAVE&amp;INVEST'!$C$20*12)-(P27*12)</f>
        <v>108090.48051840758</v>
      </c>
      <c r="P28" s="235"/>
      <c r="Q28" s="231">
        <f>Q27+(Q27*$R$2)+('SAVE&amp;INVEST'!$C$21*12)</f>
        <v>0</v>
      </c>
      <c r="R28" s="235"/>
      <c r="S28" s="231">
        <f>S27+(S27*$T$2)+('SAVE&amp;INVEST'!$C$22*12)</f>
        <v>0</v>
      </c>
      <c r="T28" s="235"/>
      <c r="U28" s="231">
        <f t="shared" si="1"/>
        <v>74700</v>
      </c>
      <c r="V28" s="234">
        <f t="shared" si="9"/>
        <v>-34500</v>
      </c>
      <c r="W28" s="231">
        <f t="shared" si="6"/>
        <v>612800.71439798735</v>
      </c>
      <c r="X28" s="67"/>
      <c r="Y28" s="67"/>
      <c r="Z28" s="67"/>
    </row>
    <row r="29" spans="1:26" ht="14.25">
      <c r="A29" s="225">
        <f t="shared" si="7"/>
        <v>42</v>
      </c>
      <c r="B29" s="228">
        <f t="shared" si="8"/>
        <v>2044</v>
      </c>
      <c r="C29" s="231">
        <f t="shared" si="2"/>
        <v>3125</v>
      </c>
      <c r="D29" s="234">
        <f t="shared" si="3"/>
        <v>3100</v>
      </c>
      <c r="E29" s="231">
        <f t="shared" si="4"/>
        <v>0</v>
      </c>
      <c r="F29" s="234">
        <f t="shared" si="5"/>
        <v>0</v>
      </c>
      <c r="G29" s="231">
        <f>G28+(G28*$H$2)+('SAVE&amp;INVEST'!$C$16*12)</f>
        <v>294477.47512557521</v>
      </c>
      <c r="H29" s="235"/>
      <c r="I29" s="231">
        <f>I28+(I28*$J$2)+('SAVE&amp;INVEST'!$C$17*12)</f>
        <v>294477.47512557521</v>
      </c>
      <c r="J29" s="235"/>
      <c r="K29" s="231">
        <f>K28+(K28*$L$2)+('SAVE&amp;INVEST'!$C$18*12)</f>
        <v>0</v>
      </c>
      <c r="L29" s="235"/>
      <c r="M29" s="231">
        <f>M28+(M28*$N$2)+('SAVE&amp;INVEST'!$C$19*12)</f>
        <v>0</v>
      </c>
      <c r="N29" s="235"/>
      <c r="O29" s="231">
        <f>O28+(O28*$P$2)+('SAVE&amp;INVEST'!$C$20*12)-(P28*12)</f>
        <v>118056.81415469611</v>
      </c>
      <c r="P29" s="235"/>
      <c r="Q29" s="231">
        <f>Q28+(Q28*$R$2)+('SAVE&amp;INVEST'!$C$21*12)</f>
        <v>0</v>
      </c>
      <c r="R29" s="235"/>
      <c r="S29" s="231">
        <f>S28+(S28*$T$2)+('SAVE&amp;INVEST'!$C$22*12)</f>
        <v>0</v>
      </c>
      <c r="T29" s="235"/>
      <c r="U29" s="231">
        <f t="shared" si="1"/>
        <v>74700</v>
      </c>
      <c r="V29" s="234">
        <f t="shared" si="9"/>
        <v>-34500</v>
      </c>
      <c r="W29" s="231">
        <f t="shared" si="6"/>
        <v>672511.76440584648</v>
      </c>
      <c r="X29" s="67"/>
      <c r="Y29" s="67"/>
      <c r="Z29" s="67"/>
    </row>
    <row r="30" spans="1:26" ht="14.25">
      <c r="A30" s="225">
        <f t="shared" si="7"/>
        <v>43</v>
      </c>
      <c r="B30" s="228">
        <f t="shared" si="8"/>
        <v>2045</v>
      </c>
      <c r="C30" s="231">
        <f t="shared" si="2"/>
        <v>3125</v>
      </c>
      <c r="D30" s="234">
        <f t="shared" si="3"/>
        <v>3100</v>
      </c>
      <c r="E30" s="231">
        <f t="shared" si="4"/>
        <v>0</v>
      </c>
      <c r="F30" s="234">
        <f t="shared" si="5"/>
        <v>0</v>
      </c>
      <c r="G30" s="231">
        <f>G29+(G29*$H$2)+('SAVE&amp;INVEST'!$C$16*12)</f>
        <v>321090.89838436549</v>
      </c>
      <c r="H30" s="235"/>
      <c r="I30" s="231">
        <f>I29+(I29*$J$2)+('SAVE&amp;INVEST'!$C$17*12)</f>
        <v>321090.89838436549</v>
      </c>
      <c r="J30" s="235"/>
      <c r="K30" s="231">
        <f>K29+(K29*$L$2)+('SAVE&amp;INVEST'!$C$18*12)</f>
        <v>0</v>
      </c>
      <c r="L30" s="235"/>
      <c r="M30" s="231">
        <f>M29+(M29*$N$2)+('SAVE&amp;INVEST'!$C$19*12)</f>
        <v>0</v>
      </c>
      <c r="N30" s="235"/>
      <c r="O30" s="231">
        <f>O29+(O29*$P$2)+('SAVE&amp;INVEST'!$C$20*12)-(P29*12)</f>
        <v>128720.79114552484</v>
      </c>
      <c r="P30" s="235"/>
      <c r="Q30" s="231">
        <f>Q29+(Q29*$R$2)+('SAVE&amp;INVEST'!$C$21*12)</f>
        <v>0</v>
      </c>
      <c r="R30" s="235"/>
      <c r="S30" s="231">
        <f>S29+(S29*$T$2)+('SAVE&amp;INVEST'!$C$22*12)</f>
        <v>0</v>
      </c>
      <c r="T30" s="235"/>
      <c r="U30" s="231">
        <f t="shared" si="1"/>
        <v>74700</v>
      </c>
      <c r="V30" s="234">
        <f t="shared" si="9"/>
        <v>-34500</v>
      </c>
      <c r="W30" s="231">
        <f t="shared" si="6"/>
        <v>736402.5879142558</v>
      </c>
      <c r="X30" s="67"/>
      <c r="Y30" s="67"/>
      <c r="Z30" s="67"/>
    </row>
    <row r="31" spans="1:26" ht="14.25">
      <c r="A31" s="225">
        <f t="shared" si="7"/>
        <v>44</v>
      </c>
      <c r="B31" s="228">
        <f t="shared" si="8"/>
        <v>2046</v>
      </c>
      <c r="C31" s="231">
        <f t="shared" si="2"/>
        <v>3125</v>
      </c>
      <c r="D31" s="234">
        <f t="shared" si="3"/>
        <v>3100</v>
      </c>
      <c r="E31" s="231">
        <f t="shared" si="4"/>
        <v>0</v>
      </c>
      <c r="F31" s="234">
        <f t="shared" si="5"/>
        <v>0</v>
      </c>
      <c r="G31" s="231">
        <f>G30+(G30*$H$2)+('SAVE&amp;INVEST'!$C$16*12)</f>
        <v>349567.2612712711</v>
      </c>
      <c r="H31" s="235"/>
      <c r="I31" s="231">
        <f>I30+(I30*$J$2)+('SAVE&amp;INVEST'!$C$17*12)</f>
        <v>349567.2612712711</v>
      </c>
      <c r="J31" s="235"/>
      <c r="K31" s="231">
        <f>K30+(K30*$L$2)+('SAVE&amp;INVEST'!$C$18*12)</f>
        <v>0</v>
      </c>
      <c r="L31" s="235"/>
      <c r="M31" s="231">
        <f>M30+(M30*$N$2)+('SAVE&amp;INVEST'!$C$19*12)</f>
        <v>0</v>
      </c>
      <c r="N31" s="235"/>
      <c r="O31" s="231">
        <f>O30+(O30*$P$2)+('SAVE&amp;INVEST'!$C$20*12)-(P30*12)</f>
        <v>140131.24652571158</v>
      </c>
      <c r="P31" s="235"/>
      <c r="Q31" s="231">
        <f>Q30+(Q30*$R$2)+('SAVE&amp;INVEST'!$C$21*12)</f>
        <v>0</v>
      </c>
      <c r="R31" s="235"/>
      <c r="S31" s="231">
        <f>S30+(S30*$T$2)+('SAVE&amp;INVEST'!$C$22*12)</f>
        <v>0</v>
      </c>
      <c r="T31" s="235"/>
      <c r="U31" s="231">
        <f t="shared" si="1"/>
        <v>74700</v>
      </c>
      <c r="V31" s="234">
        <f t="shared" si="9"/>
        <v>-34500</v>
      </c>
      <c r="W31" s="231">
        <f t="shared" si="6"/>
        <v>804765.76906825381</v>
      </c>
      <c r="X31" s="67"/>
      <c r="Y31" s="67"/>
      <c r="Z31" s="67"/>
    </row>
    <row r="32" spans="1:26" ht="14.25">
      <c r="A32" s="225">
        <f t="shared" si="7"/>
        <v>45</v>
      </c>
      <c r="B32" s="228">
        <f t="shared" si="8"/>
        <v>2047</v>
      </c>
      <c r="C32" s="231">
        <f t="shared" si="2"/>
        <v>3125</v>
      </c>
      <c r="D32" s="234">
        <f t="shared" si="3"/>
        <v>3100</v>
      </c>
      <c r="E32" s="231">
        <f t="shared" si="4"/>
        <v>0</v>
      </c>
      <c r="F32" s="234">
        <f t="shared" si="5"/>
        <v>0</v>
      </c>
      <c r="G32" s="231">
        <f>G31+(G31*$H$2)+('SAVE&amp;INVEST'!$C$16*12)</f>
        <v>380036.96956026007</v>
      </c>
      <c r="H32" s="235"/>
      <c r="I32" s="231">
        <f>I31+(I31*$J$2)+('SAVE&amp;INVEST'!$C$17*12)</f>
        <v>380036.96956026007</v>
      </c>
      <c r="J32" s="234"/>
      <c r="K32" s="231">
        <f>K31+(K31*$L$2)+('SAVE&amp;INVEST'!$C$18*12)</f>
        <v>0</v>
      </c>
      <c r="L32" s="235"/>
      <c r="M32" s="231">
        <f>M31+(M31*$N$2)+('SAVE&amp;INVEST'!$C$19*12)</f>
        <v>0</v>
      </c>
      <c r="N32" s="235"/>
      <c r="O32" s="231">
        <f>O31+(O31*$P$2)-(P31*12)</f>
        <v>149940.43378251139</v>
      </c>
      <c r="P32" s="234">
        <f>O32*$P$3/12</f>
        <v>499.80144594170469</v>
      </c>
      <c r="Q32" s="231">
        <f>Q31+(Q31*$R$2)+('SAVE&amp;INVEST'!$C$21*12)</f>
        <v>0</v>
      </c>
      <c r="R32" s="235"/>
      <c r="S32" s="231">
        <f>S31+(S31*$T$2)+('SAVE&amp;INVEST'!$C$22*12)</f>
        <v>0</v>
      </c>
      <c r="T32" s="235"/>
      <c r="U32" s="231">
        <f t="shared" si="1"/>
        <v>80697.617351300461</v>
      </c>
      <c r="V32" s="234">
        <f t="shared" si="9"/>
        <v>-34500</v>
      </c>
      <c r="W32" s="231">
        <f t="shared" si="6"/>
        <v>875514.37290303153</v>
      </c>
      <c r="X32" s="67"/>
      <c r="Y32" s="67"/>
      <c r="Z32" s="67"/>
    </row>
    <row r="33" spans="1:26" ht="14.25">
      <c r="A33" s="225">
        <f t="shared" si="7"/>
        <v>46</v>
      </c>
      <c r="B33" s="228">
        <f t="shared" si="8"/>
        <v>2048</v>
      </c>
      <c r="C33" s="231">
        <f t="shared" si="2"/>
        <v>3125</v>
      </c>
      <c r="D33" s="234">
        <f t="shared" si="3"/>
        <v>3100</v>
      </c>
      <c r="E33" s="231">
        <f t="shared" si="4"/>
        <v>0</v>
      </c>
      <c r="F33" s="234">
        <f t="shared" si="5"/>
        <v>0</v>
      </c>
      <c r="G33" s="231">
        <f>G32+(G32*$H$2)+('SAVE&amp;INVEST'!$C$16*12)</f>
        <v>412639.55742947827</v>
      </c>
      <c r="H33" s="235"/>
      <c r="I33" s="231">
        <f>I32+(I32*$J$2)+('SAVE&amp;INVEST'!$C$17*12)</f>
        <v>412639.55742947827</v>
      </c>
      <c r="J33" s="234"/>
      <c r="K33" s="231">
        <f>K32+(K32*$L$2)+('SAVE&amp;INVEST'!$C$18*12)</f>
        <v>0</v>
      </c>
      <c r="L33" s="235"/>
      <c r="M33" s="231">
        <f>M32+(M32*$N$2)+('SAVE&amp;INVEST'!$C$19*12)</f>
        <v>0</v>
      </c>
      <c r="N33" s="235"/>
      <c r="O33" s="231">
        <f>O32+(O32*$P$2)-(P32*12)</f>
        <v>154438.64679598672</v>
      </c>
      <c r="P33" s="234">
        <f t="shared" ref="P33:P87" si="10">O33*$P$3/12</f>
        <v>514.79548931995566</v>
      </c>
      <c r="Q33" s="231">
        <f>Q32+(Q32*$R$2)+('SAVE&amp;INVEST'!$C$21*12)</f>
        <v>0</v>
      </c>
      <c r="R33" s="235"/>
      <c r="S33" s="231">
        <f>S32+(S32*$T$2)+('SAVE&amp;INVEST'!$C$22*12)</f>
        <v>0</v>
      </c>
      <c r="T33" s="235"/>
      <c r="U33" s="231">
        <f t="shared" si="1"/>
        <v>80877.545871839466</v>
      </c>
      <c r="V33" s="234">
        <f t="shared" si="9"/>
        <v>-34500</v>
      </c>
      <c r="W33" s="231">
        <f t="shared" si="6"/>
        <v>945217.76165494323</v>
      </c>
      <c r="X33" s="67"/>
      <c r="Y33" s="67"/>
      <c r="Z33" s="67"/>
    </row>
    <row r="34" spans="1:26" ht="14.25">
      <c r="A34" s="225">
        <f t="shared" si="7"/>
        <v>47</v>
      </c>
      <c r="B34" s="228">
        <f t="shared" si="8"/>
        <v>2049</v>
      </c>
      <c r="C34" s="231">
        <f t="shared" si="2"/>
        <v>3125</v>
      </c>
      <c r="D34" s="234">
        <f t="shared" si="3"/>
        <v>3100</v>
      </c>
      <c r="E34" s="231">
        <f t="shared" si="4"/>
        <v>0</v>
      </c>
      <c r="F34" s="234">
        <f t="shared" si="5"/>
        <v>0</v>
      </c>
      <c r="G34" s="231">
        <f>G33+(G33*$H$2)+('SAVE&amp;INVEST'!$C$16*12)</f>
        <v>447524.32644954172</v>
      </c>
      <c r="H34" s="235"/>
      <c r="I34" s="231">
        <f>I33+(I33*$J$2)+('SAVE&amp;INVEST'!$C$17*12)</f>
        <v>447524.32644954172</v>
      </c>
      <c r="J34" s="234"/>
      <c r="K34" s="231">
        <f>K33+(K33*$L$2)+('SAVE&amp;INVEST'!$C$18*12)</f>
        <v>0</v>
      </c>
      <c r="L34" s="235"/>
      <c r="M34" s="231">
        <f>M33+(M33*$N$2)+('SAVE&amp;INVEST'!$C$19*12)</f>
        <v>0</v>
      </c>
      <c r="N34" s="235"/>
      <c r="O34" s="231">
        <f t="shared" ref="O34:O87" si="11">O33+(O33*$P$2)-(P33*12)</f>
        <v>159071.80619986632</v>
      </c>
      <c r="P34" s="234">
        <f t="shared" si="10"/>
        <v>530.2393539995544</v>
      </c>
      <c r="Q34" s="231">
        <f>Q33+(Q33*$R$2)+('SAVE&amp;INVEST'!$C$21*12)</f>
        <v>0</v>
      </c>
      <c r="R34" s="235"/>
      <c r="S34" s="231">
        <f>S33+(S33*$T$2)+('SAVE&amp;INVEST'!$C$22*12)</f>
        <v>0</v>
      </c>
      <c r="T34" s="235"/>
      <c r="U34" s="231">
        <f t="shared" si="1"/>
        <v>81062.872247994659</v>
      </c>
      <c r="V34" s="234">
        <f t="shared" si="9"/>
        <v>-34500</v>
      </c>
      <c r="W34" s="231">
        <f t="shared" si="6"/>
        <v>1019620.4590989498</v>
      </c>
      <c r="X34" s="67"/>
      <c r="Y34" s="67"/>
      <c r="Z34" s="67"/>
    </row>
    <row r="35" spans="1:26" ht="14.25">
      <c r="A35" s="225">
        <f t="shared" si="7"/>
        <v>48</v>
      </c>
      <c r="B35" s="228">
        <f t="shared" si="8"/>
        <v>2050</v>
      </c>
      <c r="C35" s="231">
        <f t="shared" si="2"/>
        <v>3125</v>
      </c>
      <c r="D35" s="234">
        <f t="shared" si="3"/>
        <v>3100</v>
      </c>
      <c r="E35" s="231">
        <f t="shared" si="4"/>
        <v>0</v>
      </c>
      <c r="F35" s="234">
        <f t="shared" si="5"/>
        <v>0</v>
      </c>
      <c r="G35" s="231">
        <f>G34+(G34*$H$2)+('SAVE&amp;INVEST'!$C$16*12)</f>
        <v>484851.02930100966</v>
      </c>
      <c r="H35" s="235"/>
      <c r="I35" s="231">
        <f>I34+(I34*$J$2)+('SAVE&amp;INVEST'!$C$17*12)</f>
        <v>484851.02930100966</v>
      </c>
      <c r="J35" s="234"/>
      <c r="K35" s="231">
        <f>K34+(K34*$L$2)+('SAVE&amp;INVEST'!$C$18*12)</f>
        <v>0</v>
      </c>
      <c r="L35" s="235"/>
      <c r="M35" s="231">
        <f>M34+(M34*$N$2)+('SAVE&amp;INVEST'!$C$19*12)</f>
        <v>0</v>
      </c>
      <c r="N35" s="235"/>
      <c r="O35" s="231">
        <f t="shared" si="11"/>
        <v>163843.96038586233</v>
      </c>
      <c r="P35" s="234">
        <f t="shared" si="10"/>
        <v>546.14653461954106</v>
      </c>
      <c r="Q35" s="231">
        <f>Q34+(Q34*$R$2)+('SAVE&amp;INVEST'!$C$21*12)</f>
        <v>0</v>
      </c>
      <c r="R35" s="235"/>
      <c r="S35" s="231">
        <f>S34+(S34*$T$2)+('SAVE&amp;INVEST'!$C$22*12)</f>
        <v>0</v>
      </c>
      <c r="T35" s="235"/>
      <c r="U35" s="231">
        <f t="shared" si="1"/>
        <v>81253.758415434495</v>
      </c>
      <c r="V35" s="234">
        <f t="shared" si="9"/>
        <v>-34500</v>
      </c>
      <c r="W35" s="231">
        <f t="shared" si="6"/>
        <v>1099046.0189878817</v>
      </c>
      <c r="X35" s="67"/>
      <c r="Y35" s="67"/>
      <c r="Z35" s="67"/>
    </row>
    <row r="36" spans="1:26" ht="14.25">
      <c r="A36" s="225">
        <f t="shared" si="7"/>
        <v>49</v>
      </c>
      <c r="B36" s="228">
        <f t="shared" si="8"/>
        <v>2051</v>
      </c>
      <c r="C36" s="231">
        <f t="shared" si="2"/>
        <v>3125</v>
      </c>
      <c r="D36" s="234">
        <f t="shared" si="3"/>
        <v>3100</v>
      </c>
      <c r="E36" s="231">
        <f t="shared" si="4"/>
        <v>0</v>
      </c>
      <c r="F36" s="234">
        <f t="shared" si="5"/>
        <v>0</v>
      </c>
      <c r="G36" s="231">
        <f>G35+(G35*$H$2)+('SAVE&amp;INVEST'!$C$16*12)</f>
        <v>524790.60135208035</v>
      </c>
      <c r="H36" s="235"/>
      <c r="I36" s="231">
        <f>I35+(I35*$J$2)+('SAVE&amp;INVEST'!$C$17*12)</f>
        <v>524790.60135208035</v>
      </c>
      <c r="J36" s="234"/>
      <c r="K36" s="231">
        <f>K35+(K35*$L$2)+('SAVE&amp;INVEST'!$C$18*12)</f>
        <v>0</v>
      </c>
      <c r="L36" s="235"/>
      <c r="M36" s="231">
        <f>M35+(M35*$N$2)+('SAVE&amp;INVEST'!$C$19*12)</f>
        <v>0</v>
      </c>
      <c r="N36" s="235"/>
      <c r="O36" s="231">
        <f t="shared" si="11"/>
        <v>168759.27919743821</v>
      </c>
      <c r="P36" s="234">
        <f t="shared" si="10"/>
        <v>562.53093065812743</v>
      </c>
      <c r="Q36" s="231">
        <f>Q35+(Q35*$R$2)+('SAVE&amp;INVEST'!$C$21*12)</f>
        <v>0</v>
      </c>
      <c r="R36" s="235"/>
      <c r="S36" s="231">
        <f>S35+(S35*$T$2)+('SAVE&amp;INVEST'!$C$22*12)</f>
        <v>0</v>
      </c>
      <c r="T36" s="235"/>
      <c r="U36" s="231">
        <f t="shared" si="1"/>
        <v>81450.371167897538</v>
      </c>
      <c r="V36" s="234">
        <f t="shared" si="9"/>
        <v>-34500</v>
      </c>
      <c r="W36" s="231">
        <f t="shared" si="6"/>
        <v>1183840.4819015989</v>
      </c>
      <c r="X36" s="67"/>
      <c r="Y36" s="67"/>
      <c r="Z36" s="67"/>
    </row>
    <row r="37" spans="1:26" ht="14.25">
      <c r="A37" s="225">
        <f t="shared" si="7"/>
        <v>50</v>
      </c>
      <c r="B37" s="228">
        <f t="shared" si="8"/>
        <v>2052</v>
      </c>
      <c r="C37" s="231">
        <f t="shared" si="2"/>
        <v>3125</v>
      </c>
      <c r="D37" s="234">
        <f t="shared" si="3"/>
        <v>3100</v>
      </c>
      <c r="E37" s="231">
        <f t="shared" si="4"/>
        <v>0</v>
      </c>
      <c r="F37" s="234">
        <f t="shared" si="5"/>
        <v>0</v>
      </c>
      <c r="G37" s="231">
        <f>G36+(G36*$H$2)+('SAVE&amp;INVEST'!$C$16*12)</f>
        <v>567525.94344672596</v>
      </c>
      <c r="H37" s="235"/>
      <c r="I37" s="231">
        <f>I36+(I36*$J$2)+('SAVE&amp;INVEST'!$C$17*12)</f>
        <v>567525.94344672596</v>
      </c>
      <c r="J37" s="234"/>
      <c r="K37" s="231">
        <f>K36+(K36*$L$2)+('SAVE&amp;INVEST'!$C$18*12)</f>
        <v>0</v>
      </c>
      <c r="L37" s="235"/>
      <c r="M37" s="231">
        <f>M36+(M36*$N$2)+('SAVE&amp;INVEST'!$C$19*12)</f>
        <v>0</v>
      </c>
      <c r="N37" s="235"/>
      <c r="O37" s="231">
        <f t="shared" si="11"/>
        <v>173822.05757336135</v>
      </c>
      <c r="P37" s="234">
        <f t="shared" si="10"/>
        <v>579.40685857787116</v>
      </c>
      <c r="Q37" s="231">
        <f>Q36+(Q36*$R$2)+('SAVE&amp;INVEST'!$C$21*12)</f>
        <v>0</v>
      </c>
      <c r="R37" s="235"/>
      <c r="S37" s="231">
        <f>S36+(S36*$T$2)+('SAVE&amp;INVEST'!$C$22*12)</f>
        <v>0</v>
      </c>
      <c r="T37" s="235"/>
      <c r="U37" s="231">
        <f t="shared" si="1"/>
        <v>81652.882302934449</v>
      </c>
      <c r="V37" s="234">
        <f t="shared" si="9"/>
        <v>-34500</v>
      </c>
      <c r="W37" s="231">
        <f t="shared" si="6"/>
        <v>1274373.9444668132</v>
      </c>
      <c r="X37" s="67"/>
      <c r="Y37" s="67"/>
      <c r="Z37" s="67"/>
    </row>
    <row r="38" spans="1:26" ht="14.25">
      <c r="A38" s="225">
        <f t="shared" si="7"/>
        <v>51</v>
      </c>
      <c r="B38" s="228">
        <f t="shared" si="8"/>
        <v>2053</v>
      </c>
      <c r="C38" s="231">
        <f t="shared" si="2"/>
        <v>3125</v>
      </c>
      <c r="D38" s="234">
        <f t="shared" si="3"/>
        <v>3100</v>
      </c>
      <c r="E38" s="231">
        <f t="shared" si="4"/>
        <v>0</v>
      </c>
      <c r="F38" s="234">
        <f t="shared" si="5"/>
        <v>0</v>
      </c>
      <c r="G38" s="231">
        <f>G37+(G37*$H$2)+('SAVE&amp;INVEST'!$C$16*12)</f>
        <v>613252.75948799681</v>
      </c>
      <c r="H38" s="235"/>
      <c r="I38" s="231">
        <f>I37+(I37*$J$2)+('SAVE&amp;INVEST'!$C$17*12)</f>
        <v>613252.75948799681</v>
      </c>
      <c r="J38" s="234"/>
      <c r="K38" s="231">
        <f>K37+(K37*$L$2)+('SAVE&amp;INVEST'!$C$18*12)</f>
        <v>0</v>
      </c>
      <c r="L38" s="235"/>
      <c r="M38" s="231">
        <f>M37+(M37*$N$2)+('SAVE&amp;INVEST'!$C$19*12)</f>
        <v>0</v>
      </c>
      <c r="N38" s="235"/>
      <c r="O38" s="231">
        <f t="shared" si="11"/>
        <v>179036.7193005622</v>
      </c>
      <c r="P38" s="234">
        <f t="shared" si="10"/>
        <v>596.7890643352074</v>
      </c>
      <c r="Q38" s="231">
        <f>Q37+(Q37*$R$2)+('SAVE&amp;INVEST'!$C$21*12)</f>
        <v>0</v>
      </c>
      <c r="R38" s="235"/>
      <c r="S38" s="231">
        <f>S37+(S37*$T$2)+('SAVE&amp;INVEST'!$C$22*12)</f>
        <v>0</v>
      </c>
      <c r="T38" s="235"/>
      <c r="U38" s="231">
        <f t="shared" si="1"/>
        <v>81861.46877202249</v>
      </c>
      <c r="V38" s="234">
        <f t="shared" si="9"/>
        <v>-34500</v>
      </c>
      <c r="W38" s="231">
        <f t="shared" si="6"/>
        <v>1371042.2382765559</v>
      </c>
      <c r="X38" s="67"/>
      <c r="Y38" s="67"/>
      <c r="Z38" s="67"/>
    </row>
    <row r="39" spans="1:26" ht="14.25">
      <c r="A39" s="225">
        <f t="shared" si="7"/>
        <v>52</v>
      </c>
      <c r="B39" s="228">
        <f t="shared" si="8"/>
        <v>2054</v>
      </c>
      <c r="C39" s="231">
        <f t="shared" si="2"/>
        <v>3125</v>
      </c>
      <c r="D39" s="234">
        <f t="shared" si="3"/>
        <v>3100</v>
      </c>
      <c r="E39" s="231">
        <f t="shared" si="4"/>
        <v>0</v>
      </c>
      <c r="F39" s="234">
        <f t="shared" si="5"/>
        <v>0</v>
      </c>
      <c r="G39" s="231">
        <f>G38+(G38*$H$2)+('SAVE&amp;INVEST'!$C$16*12)</f>
        <v>662180.45265215659</v>
      </c>
      <c r="H39" s="235"/>
      <c r="I39" s="231">
        <f>I38+(I38*$J$2)+('SAVE&amp;INVEST'!$C$17*12)</f>
        <v>662180.45265215659</v>
      </c>
      <c r="J39" s="234"/>
      <c r="K39" s="231">
        <f>K38+(K38*$L$2)+('SAVE&amp;INVEST'!$C$18*12)</f>
        <v>0</v>
      </c>
      <c r="L39" s="235"/>
      <c r="M39" s="231">
        <f>M38+(M38*$N$2)+('SAVE&amp;INVEST'!$C$19*12)</f>
        <v>0</v>
      </c>
      <c r="N39" s="235"/>
      <c r="O39" s="231">
        <f t="shared" si="11"/>
        <v>184407.82087957906</v>
      </c>
      <c r="P39" s="234">
        <f t="shared" si="10"/>
        <v>614.69273626526353</v>
      </c>
      <c r="Q39" s="231">
        <f>Q38+(Q38*$R$2)+('SAVE&amp;INVEST'!$C$21*12)</f>
        <v>0</v>
      </c>
      <c r="R39" s="235"/>
      <c r="S39" s="231">
        <f>S38+(S38*$T$2)+('SAVE&amp;INVEST'!$C$22*12)</f>
        <v>0</v>
      </c>
      <c r="T39" s="235"/>
      <c r="U39" s="231">
        <f t="shared" ref="U39:U70" si="12">(C39+D39+E39+F39+H39+J39+L39+N39+P39+R39+T39)*12</f>
        <v>82076.312835183155</v>
      </c>
      <c r="V39" s="234">
        <f t="shared" si="9"/>
        <v>-34500</v>
      </c>
      <c r="W39" s="231">
        <f t="shared" ref="W39:W70" si="13">G39+I39+K39+M39+O39+Q39+S39+V39</f>
        <v>1474268.7261838922</v>
      </c>
      <c r="X39" s="67"/>
      <c r="Y39" s="67"/>
      <c r="Z39" s="67"/>
    </row>
    <row r="40" spans="1:26" ht="14.25">
      <c r="A40" s="225">
        <f t="shared" si="7"/>
        <v>53</v>
      </c>
      <c r="B40" s="228">
        <f t="shared" si="8"/>
        <v>2055</v>
      </c>
      <c r="C40" s="231">
        <f t="shared" si="2"/>
        <v>3125</v>
      </c>
      <c r="D40" s="234">
        <f t="shared" si="3"/>
        <v>3100</v>
      </c>
      <c r="E40" s="231">
        <f t="shared" si="4"/>
        <v>0</v>
      </c>
      <c r="F40" s="234">
        <f t="shared" si="5"/>
        <v>0</v>
      </c>
      <c r="G40" s="231">
        <f>G39+(G39*$H$2)+('SAVE&amp;INVEST'!$C$16*12)</f>
        <v>714533.08433780749</v>
      </c>
      <c r="H40" s="235"/>
      <c r="I40" s="231">
        <f>I39+(I39*$J$2)+('SAVE&amp;INVEST'!$C$17*12)</f>
        <v>714533.08433780749</v>
      </c>
      <c r="J40" s="234"/>
      <c r="K40" s="231">
        <f>K39+(K39*$L$2)+('SAVE&amp;INVEST'!$C$18*12)</f>
        <v>0</v>
      </c>
      <c r="L40" s="235"/>
      <c r="M40" s="231">
        <f>M39+(M39*$N$2)+('SAVE&amp;INVEST'!$C$19*12)</f>
        <v>0</v>
      </c>
      <c r="N40" s="235"/>
      <c r="O40" s="231">
        <f t="shared" si="11"/>
        <v>189940.05550596642</v>
      </c>
      <c r="P40" s="234">
        <f t="shared" si="10"/>
        <v>633.13351835322135</v>
      </c>
      <c r="Q40" s="231">
        <f>Q39+(Q39*$R$2)+('SAVE&amp;INVEST'!$C$21*12)</f>
        <v>0</v>
      </c>
      <c r="R40" s="235"/>
      <c r="S40" s="231">
        <f>S39+(S39*$T$2)+('SAVE&amp;INVEST'!$C$22*12)</f>
        <v>0</v>
      </c>
      <c r="T40" s="235"/>
      <c r="U40" s="231">
        <f t="shared" si="12"/>
        <v>82297.602220238652</v>
      </c>
      <c r="V40" s="234">
        <f t="shared" si="9"/>
        <v>-34500</v>
      </c>
      <c r="W40" s="231">
        <f t="shared" si="13"/>
        <v>1584506.2241815813</v>
      </c>
      <c r="X40" s="67"/>
      <c r="Y40" s="67"/>
      <c r="Z40" s="67"/>
    </row>
    <row r="41" spans="1:26" ht="14.25">
      <c r="A41" s="225">
        <f t="shared" ref="A41:A72" si="14">A40+1</f>
        <v>54</v>
      </c>
      <c r="B41" s="228">
        <f t="shared" ref="B41:B72" si="15">B40+1</f>
        <v>2056</v>
      </c>
      <c r="C41" s="231">
        <f t="shared" si="2"/>
        <v>3125</v>
      </c>
      <c r="D41" s="234">
        <f t="shared" si="3"/>
        <v>3100</v>
      </c>
      <c r="E41" s="231">
        <f t="shared" si="4"/>
        <v>0</v>
      </c>
      <c r="F41" s="234">
        <f t="shared" si="5"/>
        <v>0</v>
      </c>
      <c r="G41" s="231">
        <f>G40+(G40*$H$2)+('SAVE&amp;INVEST'!$C$16*12)</f>
        <v>770550.40024145402</v>
      </c>
      <c r="H41" s="235"/>
      <c r="I41" s="231">
        <f>I40+(I40*$J$2)+('SAVE&amp;INVEST'!$C$17*12)</f>
        <v>770550.40024145402</v>
      </c>
      <c r="J41" s="234"/>
      <c r="K41" s="231">
        <f>K40+(K40*$L$2)+('SAVE&amp;INVEST'!$C$18*12)</f>
        <v>0</v>
      </c>
      <c r="L41" s="235"/>
      <c r="M41" s="231">
        <f>M40+(M40*$N$2)+('SAVE&amp;INVEST'!$C$19*12)</f>
        <v>0</v>
      </c>
      <c r="N41" s="235"/>
      <c r="O41" s="231">
        <f t="shared" si="11"/>
        <v>195638.25717114541</v>
      </c>
      <c r="P41" s="234">
        <f t="shared" si="10"/>
        <v>652.12752390381809</v>
      </c>
      <c r="Q41" s="231">
        <f>Q40+(Q40*$R$2)+('SAVE&amp;INVEST'!$C$21*12)</f>
        <v>0</v>
      </c>
      <c r="R41" s="235"/>
      <c r="S41" s="231">
        <f>S40+(S40*$T$2)+('SAVE&amp;INVEST'!$C$22*12)</f>
        <v>0</v>
      </c>
      <c r="T41" s="235"/>
      <c r="U41" s="231">
        <f t="shared" si="12"/>
        <v>82525.530286845809</v>
      </c>
      <c r="V41" s="234">
        <f t="shared" si="9"/>
        <v>-34500</v>
      </c>
      <c r="W41" s="231">
        <f t="shared" si="13"/>
        <v>1702239.0576540534</v>
      </c>
      <c r="X41" s="67"/>
      <c r="Y41" s="67"/>
      <c r="Z41" s="67"/>
    </row>
    <row r="42" spans="1:26" ht="14.25">
      <c r="A42" s="225">
        <f t="shared" si="14"/>
        <v>55</v>
      </c>
      <c r="B42" s="228">
        <f t="shared" si="15"/>
        <v>2057</v>
      </c>
      <c r="C42" s="231">
        <f t="shared" si="2"/>
        <v>3125</v>
      </c>
      <c r="D42" s="234">
        <f t="shared" si="3"/>
        <v>3100</v>
      </c>
      <c r="E42" s="231">
        <f t="shared" si="4"/>
        <v>0</v>
      </c>
      <c r="F42" s="234">
        <f t="shared" si="5"/>
        <v>0</v>
      </c>
      <c r="G42" s="231">
        <f>G41+(G41*$H$2)+('SAVE&amp;INVEST'!$C$16*12)</f>
        <v>830488.92825835582</v>
      </c>
      <c r="H42" s="235"/>
      <c r="I42" s="231">
        <f>I41+(I41*$J$2)+('SAVE&amp;INVEST'!$C$17*12)</f>
        <v>830488.92825835582</v>
      </c>
      <c r="J42" s="234"/>
      <c r="K42" s="231">
        <f>K41+(K41*$L$2)+('SAVE&amp;INVEST'!$C$18*12)</f>
        <v>0</v>
      </c>
      <c r="L42" s="235"/>
      <c r="M42" s="231">
        <f>M41+(M41*$N$2)+('SAVE&amp;INVEST'!$C$19*12)</f>
        <v>0</v>
      </c>
      <c r="N42" s="235"/>
      <c r="O42" s="231">
        <f t="shared" si="11"/>
        <v>201507.40488627978</v>
      </c>
      <c r="P42" s="234">
        <f t="shared" si="10"/>
        <v>671.69134962093256</v>
      </c>
      <c r="Q42" s="231">
        <f>Q41+(Q41*$R$2)+('SAVE&amp;INVEST'!$C$21*12)</f>
        <v>0</v>
      </c>
      <c r="R42" s="235"/>
      <c r="S42" s="231">
        <f>S41+(S41*$T$2)+('SAVE&amp;INVEST'!$C$22*12)</f>
        <v>0</v>
      </c>
      <c r="T42" s="235"/>
      <c r="U42" s="231">
        <f t="shared" si="12"/>
        <v>82760.296195451199</v>
      </c>
      <c r="V42" s="234">
        <f t="shared" si="9"/>
        <v>-34500</v>
      </c>
      <c r="W42" s="231">
        <f t="shared" si="13"/>
        <v>1827985.2614029914</v>
      </c>
      <c r="X42" s="67"/>
      <c r="Y42" s="67"/>
      <c r="Z42" s="67"/>
    </row>
    <row r="43" spans="1:26" ht="14.25">
      <c r="A43" s="225">
        <f t="shared" si="14"/>
        <v>56</v>
      </c>
      <c r="B43" s="228">
        <f t="shared" si="15"/>
        <v>2058</v>
      </c>
      <c r="C43" s="231">
        <f t="shared" si="2"/>
        <v>3125</v>
      </c>
      <c r="D43" s="234">
        <f t="shared" si="3"/>
        <v>3100</v>
      </c>
      <c r="E43" s="231">
        <f t="shared" si="4"/>
        <v>0</v>
      </c>
      <c r="F43" s="234">
        <f t="shared" si="5"/>
        <v>0</v>
      </c>
      <c r="G43" s="231">
        <f>G42+(G42*$H$2)+('SAVE&amp;INVEST'!$C$16*12)</f>
        <v>894623.15323644073</v>
      </c>
      <c r="H43" s="235"/>
      <c r="I43" s="231">
        <f>I42+(I42*$J$2)+('SAVE&amp;INVEST'!$C$17*12)</f>
        <v>894623.15323644073</v>
      </c>
      <c r="J43" s="234"/>
      <c r="K43" s="231">
        <f>K42+(K42*$L$2)+('SAVE&amp;INVEST'!$C$18*12)</f>
        <v>0</v>
      </c>
      <c r="L43" s="235"/>
      <c r="M43" s="231">
        <f>M42+(M42*$N$2)+('SAVE&amp;INVEST'!$C$19*12)</f>
        <v>0</v>
      </c>
      <c r="N43" s="235"/>
      <c r="O43" s="231">
        <f t="shared" si="11"/>
        <v>207552.62703286816</v>
      </c>
      <c r="P43" s="234">
        <f t="shared" si="10"/>
        <v>691.84209010956056</v>
      </c>
      <c r="Q43" s="231">
        <f>Q42+(Q42*$R$2)+('SAVE&amp;INVEST'!$C$21*12)</f>
        <v>0</v>
      </c>
      <c r="R43" s="235"/>
      <c r="S43" s="231">
        <f>S42+(S42*$T$2)+('SAVE&amp;INVEST'!$C$22*12)</f>
        <v>0</v>
      </c>
      <c r="T43" s="235"/>
      <c r="U43" s="231">
        <f t="shared" si="12"/>
        <v>83002.10508131473</v>
      </c>
      <c r="V43" s="234">
        <f t="shared" si="9"/>
        <v>-34500</v>
      </c>
      <c r="W43" s="231">
        <f t="shared" si="13"/>
        <v>1962298.9335057496</v>
      </c>
      <c r="X43" s="67"/>
      <c r="Y43" s="67"/>
      <c r="Z43" s="67"/>
    </row>
    <row r="44" spans="1:26" ht="14.25">
      <c r="A44" s="225">
        <f t="shared" si="14"/>
        <v>57</v>
      </c>
      <c r="B44" s="228">
        <f t="shared" si="15"/>
        <v>2059</v>
      </c>
      <c r="C44" s="231">
        <f t="shared" si="2"/>
        <v>3125</v>
      </c>
      <c r="D44" s="234">
        <f t="shared" si="3"/>
        <v>3100</v>
      </c>
      <c r="E44" s="231">
        <f t="shared" si="4"/>
        <v>0</v>
      </c>
      <c r="F44" s="234">
        <f t="shared" si="5"/>
        <v>0</v>
      </c>
      <c r="G44" s="231">
        <f>G43+(G43*$H$2)+('SAVE&amp;INVEST'!$C$16*12)</f>
        <v>963246.77396299154</v>
      </c>
      <c r="H44" s="235"/>
      <c r="I44" s="231">
        <f>I43+(I43*$J$2)+('SAVE&amp;INVEST'!$C$17*12)</f>
        <v>963246.77396299154</v>
      </c>
      <c r="J44" s="234"/>
      <c r="K44" s="231">
        <f>K43+(K43*$L$2)+('SAVE&amp;INVEST'!$C$18*12)</f>
        <v>0</v>
      </c>
      <c r="L44" s="235"/>
      <c r="M44" s="231">
        <f>M43+(M43*$N$2)+('SAVE&amp;INVEST'!$C$19*12)</f>
        <v>0</v>
      </c>
      <c r="N44" s="235"/>
      <c r="O44" s="231">
        <f t="shared" si="11"/>
        <v>213779.2058438542</v>
      </c>
      <c r="P44" s="234">
        <f t="shared" si="10"/>
        <v>712.59735281284736</v>
      </c>
      <c r="Q44" s="231">
        <f>Q43+(Q43*$R$2)+('SAVE&amp;INVEST'!$C$21*12)</f>
        <v>0</v>
      </c>
      <c r="R44" s="235"/>
      <c r="S44" s="231">
        <f>S43+(S43*$T$2)+('SAVE&amp;INVEST'!$C$22*12)</f>
        <v>0</v>
      </c>
      <c r="T44" s="235"/>
      <c r="U44" s="231">
        <f t="shared" si="12"/>
        <v>83251.168233754172</v>
      </c>
      <c r="V44" s="234">
        <f t="shared" si="9"/>
        <v>-34500</v>
      </c>
      <c r="W44" s="231">
        <f t="shared" si="13"/>
        <v>2105772.7537698373</v>
      </c>
      <c r="X44" s="67"/>
      <c r="Y44" s="67"/>
      <c r="Z44" s="67"/>
    </row>
    <row r="45" spans="1:26" ht="14.25">
      <c r="A45" s="225">
        <f t="shared" si="14"/>
        <v>58</v>
      </c>
      <c r="B45" s="228">
        <f t="shared" si="15"/>
        <v>2060</v>
      </c>
      <c r="C45" s="231">
        <f t="shared" si="2"/>
        <v>3125</v>
      </c>
      <c r="D45" s="234">
        <f t="shared" si="3"/>
        <v>3100</v>
      </c>
      <c r="E45" s="231">
        <f t="shared" si="4"/>
        <v>0</v>
      </c>
      <c r="F45" s="234">
        <f t="shared" si="5"/>
        <v>0</v>
      </c>
      <c r="G45" s="231">
        <f>G44+(G44*$H$2)+('SAVE&amp;INVEST'!$C$16*12)</f>
        <v>1036674.048140401</v>
      </c>
      <c r="H45" s="235"/>
      <c r="I45" s="231">
        <f>I44+(I44*$J$2)+('SAVE&amp;INVEST'!$C$17*12)</f>
        <v>1036674.048140401</v>
      </c>
      <c r="J45" s="234"/>
      <c r="K45" s="231">
        <f>K44+(K44*$L$2)+('SAVE&amp;INVEST'!$C$18*12)</f>
        <v>0</v>
      </c>
      <c r="L45" s="235"/>
      <c r="M45" s="231">
        <f>M44+(M44*$N$2)+('SAVE&amp;INVEST'!$C$19*12)</f>
        <v>0</v>
      </c>
      <c r="N45" s="235"/>
      <c r="O45" s="231">
        <f t="shared" si="11"/>
        <v>220192.58201916981</v>
      </c>
      <c r="P45" s="234">
        <f t="shared" si="10"/>
        <v>733.97527339723274</v>
      </c>
      <c r="Q45" s="231">
        <f>Q44+(Q44*$R$2)+('SAVE&amp;INVEST'!$C$21*12)</f>
        <v>0</v>
      </c>
      <c r="R45" s="235"/>
      <c r="S45" s="231">
        <f>S44+(S44*$T$2)+('SAVE&amp;INVEST'!$C$22*12)</f>
        <v>0</v>
      </c>
      <c r="T45" s="235"/>
      <c r="U45" s="231">
        <f t="shared" si="12"/>
        <v>83507.703280766786</v>
      </c>
      <c r="V45" s="234">
        <f t="shared" si="9"/>
        <v>-34500</v>
      </c>
      <c r="W45" s="231">
        <f t="shared" si="13"/>
        <v>2259040.6782999719</v>
      </c>
      <c r="X45" s="67"/>
      <c r="Y45" s="67"/>
      <c r="Z45" s="67"/>
    </row>
    <row r="46" spans="1:26" ht="14.25">
      <c r="A46" s="264">
        <f t="shared" si="14"/>
        <v>59</v>
      </c>
      <c r="B46" s="265">
        <f t="shared" si="15"/>
        <v>2061</v>
      </c>
      <c r="C46" s="266">
        <f t="shared" si="2"/>
        <v>3125</v>
      </c>
      <c r="D46" s="267">
        <f t="shared" si="3"/>
        <v>3100</v>
      </c>
      <c r="E46" s="266">
        <f t="shared" si="4"/>
        <v>0</v>
      </c>
      <c r="F46" s="267">
        <f t="shared" si="5"/>
        <v>0</v>
      </c>
      <c r="G46" s="266">
        <f>G45+(G45*$H$2)+('SAVE&amp;INVEST'!$C$16*12)</f>
        <v>1115241.2315102292</v>
      </c>
      <c r="H46" s="268"/>
      <c r="I46" s="266">
        <f>I45+(I45*$J$2)+('SAVE&amp;INVEST'!$C$17*12)</f>
        <v>1115241.2315102292</v>
      </c>
      <c r="J46" s="267"/>
      <c r="K46" s="266">
        <f>K45+(K45*$L$2)+('SAVE&amp;INVEST'!$C$18*12)</f>
        <v>0</v>
      </c>
      <c r="L46" s="268"/>
      <c r="M46" s="266">
        <f>M45+(M45*$N$2)+('SAVE&amp;INVEST'!$C$19*12)</f>
        <v>0</v>
      </c>
      <c r="N46" s="268"/>
      <c r="O46" s="266">
        <f t="shared" si="11"/>
        <v>226798.35947974492</v>
      </c>
      <c r="P46" s="267">
        <f t="shared" si="10"/>
        <v>755.99453159914981</v>
      </c>
      <c r="Q46" s="266">
        <f>Q45+(Q45*$R$2)+('SAVE&amp;INVEST'!$C$21*12)</f>
        <v>0</v>
      </c>
      <c r="R46" s="268"/>
      <c r="S46" s="266">
        <f>S45+(S45*$T$2)+('SAVE&amp;INVEST'!$C$22*12)</f>
        <v>0</v>
      </c>
      <c r="T46" s="268"/>
      <c r="U46" s="266">
        <f t="shared" si="12"/>
        <v>83771.934379189799</v>
      </c>
      <c r="V46" s="267">
        <f t="shared" si="9"/>
        <v>-34500</v>
      </c>
      <c r="W46" s="266">
        <f t="shared" si="13"/>
        <v>2422780.8225002033</v>
      </c>
      <c r="X46" s="67"/>
      <c r="Y46" s="67"/>
      <c r="Z46" s="67"/>
    </row>
    <row r="47" spans="1:26" ht="14.25">
      <c r="A47" s="225">
        <f t="shared" si="14"/>
        <v>60</v>
      </c>
      <c r="B47" s="228">
        <f t="shared" si="15"/>
        <v>2062</v>
      </c>
      <c r="C47" s="231"/>
      <c r="D47" s="235"/>
      <c r="E47" s="237"/>
      <c r="F47" s="234">
        <f t="shared" ref="F47:F54" si="16">F46</f>
        <v>0</v>
      </c>
      <c r="G47" s="231">
        <f>G46+(G46*$H$2)-(H46*12)</f>
        <v>1193308.1177159452</v>
      </c>
      <c r="H47" s="234">
        <f>G47*$H$3/12</f>
        <v>3977.6937257198174</v>
      </c>
      <c r="I47" s="231">
        <f>I46+(I46*$J$2)-(J46*12)</f>
        <v>1193308.1177159452</v>
      </c>
      <c r="J47" s="234">
        <f>I47*$J$3/12</f>
        <v>3977.6937257198174</v>
      </c>
      <c r="K47" s="231">
        <f>K46+(K46*$L$2)-(L46*12)</f>
        <v>0</v>
      </c>
      <c r="L47" s="234">
        <f>K47*$L$3/12</f>
        <v>0</v>
      </c>
      <c r="M47" s="231">
        <f>M46+(M46*$N$2)-(N46*12)</f>
        <v>0</v>
      </c>
      <c r="N47" s="234">
        <f t="shared" ref="N47:N86" si="17">M47*$N$3/12</f>
        <v>0</v>
      </c>
      <c r="O47" s="231">
        <f t="shared" si="11"/>
        <v>233602.31026413725</v>
      </c>
      <c r="P47" s="234">
        <f t="shared" si="10"/>
        <v>778.67436754712423</v>
      </c>
      <c r="Q47" s="231">
        <f>Q46+(Q46*$R$2)-(R46*12)</f>
        <v>0</v>
      </c>
      <c r="R47" s="234">
        <f>Q47*$R$3/12</f>
        <v>0</v>
      </c>
      <c r="S47" s="231">
        <f>S46+(S46*$T$2)+('SAVE&amp;INVEST'!$C$22*12)</f>
        <v>0</v>
      </c>
      <c r="T47" s="234">
        <f>S47*T3/12</f>
        <v>0</v>
      </c>
      <c r="U47" s="231">
        <f t="shared" si="12"/>
        <v>104808.74182784109</v>
      </c>
      <c r="V47" s="234">
        <f t="shared" si="9"/>
        <v>-34500</v>
      </c>
      <c r="W47" s="231">
        <f t="shared" si="13"/>
        <v>2585718.5456960276</v>
      </c>
      <c r="X47" s="67"/>
      <c r="Y47" s="67"/>
      <c r="Z47" s="67"/>
    </row>
    <row r="48" spans="1:26" ht="14.25">
      <c r="A48" s="225">
        <f t="shared" si="14"/>
        <v>61</v>
      </c>
      <c r="B48" s="228">
        <f t="shared" si="15"/>
        <v>2063</v>
      </c>
      <c r="C48" s="231"/>
      <c r="D48" s="235"/>
      <c r="E48" s="237"/>
      <c r="F48" s="234">
        <f t="shared" si="16"/>
        <v>0</v>
      </c>
      <c r="G48" s="231">
        <f t="shared" ref="G48:G87" si="18">G47+(G47*$H$2)-(H47*12)</f>
        <v>1229107.3612474236</v>
      </c>
      <c r="H48" s="234">
        <f t="shared" ref="H48:H87" si="19">G48*$H$3/12</f>
        <v>4097.024537491412</v>
      </c>
      <c r="I48" s="231">
        <f t="shared" ref="I48:I87" si="20">I47+(I47*$J$2)-(J47*12)</f>
        <v>1229107.3612474236</v>
      </c>
      <c r="J48" s="234">
        <f t="shared" ref="J48:J87" si="21">I48*$J$3/12</f>
        <v>4097.024537491412</v>
      </c>
      <c r="K48" s="231">
        <f t="shared" ref="K48:K87" si="22">K47+(K47*$L$2)-(L47*12)</f>
        <v>0</v>
      </c>
      <c r="L48" s="234">
        <f t="shared" ref="L48:L87" si="23">K48*$L$3/12</f>
        <v>0</v>
      </c>
      <c r="M48" s="231">
        <f t="shared" ref="M48:M86" si="24">M47+(M47*$N$2)-(N47*12)</f>
        <v>0</v>
      </c>
      <c r="N48" s="234">
        <f t="shared" si="17"/>
        <v>0</v>
      </c>
      <c r="O48" s="231">
        <f t="shared" si="11"/>
        <v>240610.37957206136</v>
      </c>
      <c r="P48" s="234">
        <f t="shared" si="10"/>
        <v>802.03459857353789</v>
      </c>
      <c r="Q48" s="231">
        <f t="shared" ref="Q48:Q87" si="25">Q47+(Q47*$R$2)-(R47*12)</f>
        <v>0</v>
      </c>
      <c r="R48" s="234">
        <f t="shared" ref="R48:R87" si="26">Q48*$R$3/12</f>
        <v>0</v>
      </c>
      <c r="S48" s="231">
        <f>S47+(S47*$T$2)+('SAVE&amp;INVEST'!$C$22*12)</f>
        <v>0</v>
      </c>
      <c r="T48" s="234">
        <f>S48*T3/12</f>
        <v>0</v>
      </c>
      <c r="U48" s="231">
        <f t="shared" si="12"/>
        <v>107953.00408267634</v>
      </c>
      <c r="V48" s="234">
        <f t="shared" si="9"/>
        <v>-34500</v>
      </c>
      <c r="W48" s="231">
        <f t="shared" si="13"/>
        <v>2664325.1020669085</v>
      </c>
      <c r="X48" s="67"/>
      <c r="Y48" s="67"/>
      <c r="Z48" s="67"/>
    </row>
    <row r="49" spans="1:26" ht="14.25">
      <c r="A49" s="225">
        <f t="shared" si="14"/>
        <v>62</v>
      </c>
      <c r="B49" s="228">
        <f t="shared" si="15"/>
        <v>2064</v>
      </c>
      <c r="C49" s="231"/>
      <c r="D49" s="235"/>
      <c r="E49" s="237"/>
      <c r="F49" s="234">
        <f t="shared" si="16"/>
        <v>0</v>
      </c>
      <c r="G49" s="231">
        <f t="shared" si="18"/>
        <v>1265980.5820848462</v>
      </c>
      <c r="H49" s="234">
        <f t="shared" si="19"/>
        <v>4219.9352736161536</v>
      </c>
      <c r="I49" s="231">
        <f t="shared" si="20"/>
        <v>1265980.5820848462</v>
      </c>
      <c r="J49" s="234">
        <f t="shared" si="21"/>
        <v>4219.9352736161536</v>
      </c>
      <c r="K49" s="231">
        <f t="shared" si="22"/>
        <v>0</v>
      </c>
      <c r="L49" s="234">
        <f t="shared" si="23"/>
        <v>0</v>
      </c>
      <c r="M49" s="231">
        <f t="shared" si="24"/>
        <v>0</v>
      </c>
      <c r="N49" s="234">
        <f t="shared" si="17"/>
        <v>0</v>
      </c>
      <c r="O49" s="231">
        <f t="shared" si="11"/>
        <v>247828.6909592232</v>
      </c>
      <c r="P49" s="234">
        <f t="shared" si="10"/>
        <v>826.09563653074395</v>
      </c>
      <c r="Q49" s="231">
        <f t="shared" si="25"/>
        <v>0</v>
      </c>
      <c r="R49" s="234">
        <f t="shared" si="26"/>
        <v>0</v>
      </c>
      <c r="S49" s="231">
        <f>S48+(S48*$T$2)+('SAVE&amp;INVEST'!$C$22*12)</f>
        <v>0</v>
      </c>
      <c r="T49" s="234">
        <f>S49*T3/12</f>
        <v>0</v>
      </c>
      <c r="U49" s="231">
        <f t="shared" si="12"/>
        <v>111191.59420515662</v>
      </c>
      <c r="V49" s="234">
        <f t="shared" si="9"/>
        <v>-34500</v>
      </c>
      <c r="W49" s="231">
        <f t="shared" si="13"/>
        <v>2745289.8551289155</v>
      </c>
      <c r="X49" s="67"/>
      <c r="Y49" s="67"/>
      <c r="Z49" s="67"/>
    </row>
    <row r="50" spans="1:26" ht="14.25">
      <c r="A50" s="225">
        <f t="shared" si="14"/>
        <v>63</v>
      </c>
      <c r="B50" s="228">
        <f t="shared" si="15"/>
        <v>2065</v>
      </c>
      <c r="C50" s="231"/>
      <c r="D50" s="235"/>
      <c r="E50" s="237"/>
      <c r="F50" s="234">
        <f t="shared" si="16"/>
        <v>0</v>
      </c>
      <c r="G50" s="231">
        <f t="shared" si="18"/>
        <v>1303959.9995473917</v>
      </c>
      <c r="H50" s="234">
        <f t="shared" si="19"/>
        <v>4346.5333318246385</v>
      </c>
      <c r="I50" s="231">
        <f t="shared" si="20"/>
        <v>1303959.9995473917</v>
      </c>
      <c r="J50" s="234">
        <f t="shared" si="21"/>
        <v>4346.5333318246385</v>
      </c>
      <c r="K50" s="231">
        <f t="shared" si="22"/>
        <v>0</v>
      </c>
      <c r="L50" s="234">
        <f t="shared" si="23"/>
        <v>0</v>
      </c>
      <c r="M50" s="231">
        <f t="shared" si="24"/>
        <v>0</v>
      </c>
      <c r="N50" s="234">
        <f t="shared" si="17"/>
        <v>0</v>
      </c>
      <c r="O50" s="231">
        <f t="shared" si="11"/>
        <v>255263.55168799989</v>
      </c>
      <c r="P50" s="234">
        <f t="shared" si="10"/>
        <v>850.87850562666642</v>
      </c>
      <c r="Q50" s="231">
        <f t="shared" si="25"/>
        <v>0</v>
      </c>
      <c r="R50" s="234">
        <f t="shared" si="26"/>
        <v>0</v>
      </c>
      <c r="S50" s="231">
        <f>S49+(S49*$T$2)+('SAVE&amp;INVEST'!$C$22*12)</f>
        <v>0</v>
      </c>
      <c r="T50" s="234">
        <f>S50*T3/12</f>
        <v>0</v>
      </c>
      <c r="U50" s="231">
        <f t="shared" si="12"/>
        <v>114527.34203131132</v>
      </c>
      <c r="V50" s="234">
        <f t="shared" si="9"/>
        <v>-34500</v>
      </c>
      <c r="W50" s="231">
        <f t="shared" si="13"/>
        <v>2828683.5507827834</v>
      </c>
      <c r="X50" s="67"/>
      <c r="Y50" s="67"/>
      <c r="Z50" s="67"/>
    </row>
    <row r="51" spans="1:26" ht="14.25">
      <c r="A51" s="225">
        <f t="shared" si="14"/>
        <v>64</v>
      </c>
      <c r="B51" s="228">
        <f t="shared" si="15"/>
        <v>2066</v>
      </c>
      <c r="C51" s="231"/>
      <c r="D51" s="235"/>
      <c r="E51" s="237"/>
      <c r="F51" s="234">
        <f t="shared" si="16"/>
        <v>0</v>
      </c>
      <c r="G51" s="231">
        <f t="shared" si="18"/>
        <v>1343078.7995338135</v>
      </c>
      <c r="H51" s="234">
        <f t="shared" si="19"/>
        <v>4476.9293317793781</v>
      </c>
      <c r="I51" s="231">
        <f t="shared" si="20"/>
        <v>1343078.7995338135</v>
      </c>
      <c r="J51" s="234">
        <f t="shared" si="21"/>
        <v>4476.9293317793781</v>
      </c>
      <c r="K51" s="231">
        <f t="shared" si="22"/>
        <v>0</v>
      </c>
      <c r="L51" s="234">
        <f t="shared" si="23"/>
        <v>0</v>
      </c>
      <c r="M51" s="231">
        <f t="shared" si="24"/>
        <v>0</v>
      </c>
      <c r="N51" s="234">
        <f t="shared" si="17"/>
        <v>0</v>
      </c>
      <c r="O51" s="231">
        <f t="shared" si="11"/>
        <v>262921.45823863993</v>
      </c>
      <c r="P51" s="234">
        <f t="shared" si="10"/>
        <v>876.40486079546645</v>
      </c>
      <c r="Q51" s="231">
        <f t="shared" si="25"/>
        <v>0</v>
      </c>
      <c r="R51" s="234">
        <f t="shared" si="26"/>
        <v>0</v>
      </c>
      <c r="S51" s="231">
        <f>S50+(S50*$T$2)+('SAVE&amp;INVEST'!$C$22*12)</f>
        <v>0</v>
      </c>
      <c r="T51" s="234">
        <f>S51*T3/12</f>
        <v>0</v>
      </c>
      <c r="U51" s="231">
        <f t="shared" si="12"/>
        <v>117963.16229225066</v>
      </c>
      <c r="V51" s="234">
        <f t="shared" si="9"/>
        <v>-34500</v>
      </c>
      <c r="W51" s="231">
        <f t="shared" si="13"/>
        <v>2914579.0573062669</v>
      </c>
      <c r="X51" s="67"/>
      <c r="Y51" s="67"/>
      <c r="Z51" s="67"/>
    </row>
    <row r="52" spans="1:26" ht="14.25">
      <c r="A52" s="225">
        <f t="shared" si="14"/>
        <v>65</v>
      </c>
      <c r="B52" s="228">
        <f t="shared" si="15"/>
        <v>2067</v>
      </c>
      <c r="C52" s="231"/>
      <c r="D52" s="235"/>
      <c r="E52" s="237"/>
      <c r="F52" s="234">
        <f t="shared" si="16"/>
        <v>0</v>
      </c>
      <c r="G52" s="231">
        <f t="shared" si="18"/>
        <v>1383371.1635198279</v>
      </c>
      <c r="H52" s="234">
        <f t="shared" si="19"/>
        <v>4611.2372117327595</v>
      </c>
      <c r="I52" s="231">
        <f t="shared" si="20"/>
        <v>1383371.1635198279</v>
      </c>
      <c r="J52" s="234">
        <f t="shared" si="21"/>
        <v>4611.2372117327595</v>
      </c>
      <c r="K52" s="231">
        <f t="shared" si="22"/>
        <v>0</v>
      </c>
      <c r="L52" s="234">
        <f t="shared" si="23"/>
        <v>0</v>
      </c>
      <c r="M52" s="231">
        <f t="shared" si="24"/>
        <v>0</v>
      </c>
      <c r="N52" s="234">
        <f t="shared" si="17"/>
        <v>0</v>
      </c>
      <c r="O52" s="231">
        <f t="shared" si="11"/>
        <v>270809.10198579915</v>
      </c>
      <c r="P52" s="234">
        <f t="shared" si="10"/>
        <v>902.69700661933041</v>
      </c>
      <c r="Q52" s="231">
        <f t="shared" si="25"/>
        <v>0</v>
      </c>
      <c r="R52" s="234">
        <f t="shared" si="26"/>
        <v>0</v>
      </c>
      <c r="S52" s="231">
        <f>S51+(S51*$T$2)+('SAVE&amp;INVEST'!$C$22*12)</f>
        <v>0</v>
      </c>
      <c r="T52" s="234">
        <f>S52*T3/12</f>
        <v>0</v>
      </c>
      <c r="U52" s="231">
        <f t="shared" si="12"/>
        <v>121502.05716101819</v>
      </c>
      <c r="V52" s="234">
        <f t="shared" si="9"/>
        <v>-34500</v>
      </c>
      <c r="W52" s="231">
        <f t="shared" si="13"/>
        <v>3003051.4290254549</v>
      </c>
      <c r="X52" s="67"/>
      <c r="Y52" s="67"/>
      <c r="Z52" s="67"/>
    </row>
    <row r="53" spans="1:26" ht="14.25">
      <c r="A53" s="225">
        <f t="shared" si="14"/>
        <v>66</v>
      </c>
      <c r="B53" s="228">
        <f t="shared" si="15"/>
        <v>2068</v>
      </c>
      <c r="C53" s="231"/>
      <c r="D53" s="235"/>
      <c r="E53" s="237"/>
      <c r="F53" s="234">
        <f t="shared" si="16"/>
        <v>0</v>
      </c>
      <c r="G53" s="231">
        <f t="shared" si="18"/>
        <v>1424872.2984254227</v>
      </c>
      <c r="H53" s="234">
        <f t="shared" si="19"/>
        <v>4749.5743280847428</v>
      </c>
      <c r="I53" s="231">
        <f t="shared" si="20"/>
        <v>1424872.2984254227</v>
      </c>
      <c r="J53" s="234">
        <f t="shared" si="21"/>
        <v>4749.5743280847428</v>
      </c>
      <c r="K53" s="231">
        <f t="shared" si="22"/>
        <v>0</v>
      </c>
      <c r="L53" s="234">
        <f t="shared" si="23"/>
        <v>0</v>
      </c>
      <c r="M53" s="231">
        <f t="shared" si="24"/>
        <v>0</v>
      </c>
      <c r="N53" s="234">
        <f t="shared" si="17"/>
        <v>0</v>
      </c>
      <c r="O53" s="231">
        <f t="shared" si="11"/>
        <v>278933.3750453731</v>
      </c>
      <c r="P53" s="234">
        <f t="shared" si="10"/>
        <v>929.77791681791041</v>
      </c>
      <c r="Q53" s="231">
        <f t="shared" si="25"/>
        <v>0</v>
      </c>
      <c r="R53" s="234">
        <f t="shared" si="26"/>
        <v>0</v>
      </c>
      <c r="S53" s="231">
        <f>S52+(S52*$T$2)+('SAVE&amp;INVEST'!$C$22*12)</f>
        <v>0</v>
      </c>
      <c r="T53" s="234">
        <f>S53*T3/12</f>
        <v>0</v>
      </c>
      <c r="U53" s="231">
        <f t="shared" si="12"/>
        <v>125147.11887584874</v>
      </c>
      <c r="V53" s="234">
        <f t="shared" si="9"/>
        <v>-34500</v>
      </c>
      <c r="W53" s="231">
        <f t="shared" si="13"/>
        <v>3094177.9718962186</v>
      </c>
      <c r="X53" s="67"/>
      <c r="Y53" s="67"/>
      <c r="Z53" s="67"/>
    </row>
    <row r="54" spans="1:26" ht="14.25">
      <c r="A54" s="225">
        <f t="shared" si="14"/>
        <v>67</v>
      </c>
      <c r="B54" s="228">
        <f t="shared" si="15"/>
        <v>2069</v>
      </c>
      <c r="C54" s="231"/>
      <c r="D54" s="235"/>
      <c r="E54" s="237"/>
      <c r="F54" s="234">
        <f t="shared" si="16"/>
        <v>0</v>
      </c>
      <c r="G54" s="231">
        <f t="shared" si="18"/>
        <v>1467618.4673781854</v>
      </c>
      <c r="H54" s="234">
        <f t="shared" si="19"/>
        <v>4892.0615579272844</v>
      </c>
      <c r="I54" s="231">
        <f t="shared" si="20"/>
        <v>1467618.4673781854</v>
      </c>
      <c r="J54" s="234">
        <f t="shared" si="21"/>
        <v>4892.0615579272844</v>
      </c>
      <c r="K54" s="231">
        <f t="shared" si="22"/>
        <v>0</v>
      </c>
      <c r="L54" s="234">
        <f t="shared" si="23"/>
        <v>0</v>
      </c>
      <c r="M54" s="231">
        <f t="shared" si="24"/>
        <v>0</v>
      </c>
      <c r="N54" s="234">
        <f t="shared" si="17"/>
        <v>0</v>
      </c>
      <c r="O54" s="231">
        <f t="shared" si="11"/>
        <v>287301.37629673426</v>
      </c>
      <c r="P54" s="234">
        <f t="shared" si="10"/>
        <v>957.67125432244757</v>
      </c>
      <c r="Q54" s="231">
        <f t="shared" si="25"/>
        <v>0</v>
      </c>
      <c r="R54" s="234">
        <f t="shared" si="26"/>
        <v>0</v>
      </c>
      <c r="S54" s="231">
        <f>S53+(S53*$T$2)+('SAVE&amp;INVEST'!$C$22*12)</f>
        <v>0</v>
      </c>
      <c r="T54" s="234">
        <f>S54*T3/12</f>
        <v>0</v>
      </c>
      <c r="U54" s="231">
        <f t="shared" si="12"/>
        <v>128901.5324421242</v>
      </c>
      <c r="V54" s="234">
        <f t="shared" si="9"/>
        <v>-34500</v>
      </c>
      <c r="W54" s="231">
        <f t="shared" si="13"/>
        <v>3188038.3110531052</v>
      </c>
      <c r="X54" s="67"/>
      <c r="Y54" s="67"/>
      <c r="Z54" s="67"/>
    </row>
    <row r="55" spans="1:26" ht="14.25">
      <c r="A55" s="225">
        <f t="shared" si="14"/>
        <v>68</v>
      </c>
      <c r="B55" s="228">
        <f t="shared" si="15"/>
        <v>2070</v>
      </c>
      <c r="C55" s="231"/>
      <c r="D55" s="235"/>
      <c r="E55" s="237"/>
      <c r="F55" s="234">
        <f>F53</f>
        <v>0</v>
      </c>
      <c r="G55" s="231">
        <f t="shared" si="18"/>
        <v>1511647.021399531</v>
      </c>
      <c r="H55" s="234">
        <f t="shared" si="19"/>
        <v>5038.8234046651041</v>
      </c>
      <c r="I55" s="231">
        <f t="shared" si="20"/>
        <v>1511647.021399531</v>
      </c>
      <c r="J55" s="234">
        <f t="shared" si="21"/>
        <v>5038.8234046651041</v>
      </c>
      <c r="K55" s="231">
        <f t="shared" si="22"/>
        <v>0</v>
      </c>
      <c r="L55" s="234">
        <f t="shared" si="23"/>
        <v>0</v>
      </c>
      <c r="M55" s="231">
        <f t="shared" si="24"/>
        <v>0</v>
      </c>
      <c r="N55" s="234">
        <f t="shared" si="17"/>
        <v>0</v>
      </c>
      <c r="O55" s="231">
        <f t="shared" si="11"/>
        <v>295920.41758563631</v>
      </c>
      <c r="P55" s="234">
        <f t="shared" si="10"/>
        <v>986.40139195212112</v>
      </c>
      <c r="Q55" s="231">
        <f t="shared" si="25"/>
        <v>0</v>
      </c>
      <c r="R55" s="234">
        <f t="shared" si="26"/>
        <v>0</v>
      </c>
      <c r="S55" s="231">
        <f>S54+(S54*$T$2)+('SAVE&amp;INVEST'!$C$22*12)</f>
        <v>0</v>
      </c>
      <c r="T55" s="234">
        <f>S55*T3/12</f>
        <v>0</v>
      </c>
      <c r="U55" s="231">
        <f t="shared" si="12"/>
        <v>132768.57841538795</v>
      </c>
      <c r="V55" s="234">
        <f t="shared" si="9"/>
        <v>-34500</v>
      </c>
      <c r="W55" s="231">
        <f t="shared" si="13"/>
        <v>3284714.4603846986</v>
      </c>
      <c r="X55" s="67"/>
      <c r="Y55" s="67"/>
      <c r="Z55" s="67"/>
    </row>
    <row r="56" spans="1:26" ht="14.25">
      <c r="A56" s="225">
        <f t="shared" si="14"/>
        <v>69</v>
      </c>
      <c r="B56" s="228">
        <f t="shared" si="15"/>
        <v>2071</v>
      </c>
      <c r="C56" s="231"/>
      <c r="D56" s="235"/>
      <c r="E56" s="237"/>
      <c r="F56" s="234">
        <f t="shared" ref="F56:F72" si="27">F55</f>
        <v>0</v>
      </c>
      <c r="G56" s="231">
        <f t="shared" si="18"/>
        <v>1556996.432041517</v>
      </c>
      <c r="H56" s="234">
        <f t="shared" si="19"/>
        <v>5189.9881068050572</v>
      </c>
      <c r="I56" s="231">
        <f t="shared" si="20"/>
        <v>1556996.432041517</v>
      </c>
      <c r="J56" s="234">
        <f t="shared" si="21"/>
        <v>5189.9881068050572</v>
      </c>
      <c r="K56" s="231">
        <f t="shared" si="22"/>
        <v>0</v>
      </c>
      <c r="L56" s="234">
        <f t="shared" si="23"/>
        <v>0</v>
      </c>
      <c r="M56" s="231">
        <f t="shared" si="24"/>
        <v>0</v>
      </c>
      <c r="N56" s="234">
        <f t="shared" si="17"/>
        <v>0</v>
      </c>
      <c r="O56" s="231">
        <f t="shared" si="11"/>
        <v>304798.03011320543</v>
      </c>
      <c r="P56" s="234">
        <f t="shared" si="10"/>
        <v>1015.9934337106847</v>
      </c>
      <c r="Q56" s="231">
        <f t="shared" si="25"/>
        <v>0</v>
      </c>
      <c r="R56" s="234">
        <f t="shared" si="26"/>
        <v>0</v>
      </c>
      <c r="S56" s="231">
        <f>S55+(S55*$T$2)+('SAVE&amp;INVEST'!$C$22*12)</f>
        <v>0</v>
      </c>
      <c r="T56" s="234">
        <f>S56*T3/12</f>
        <v>0</v>
      </c>
      <c r="U56" s="231">
        <f t="shared" si="12"/>
        <v>136751.63576784957</v>
      </c>
      <c r="V56" s="234">
        <f t="shared" si="9"/>
        <v>-34500</v>
      </c>
      <c r="W56" s="231">
        <f t="shared" si="13"/>
        <v>3384290.8941962393</v>
      </c>
      <c r="X56" s="67"/>
      <c r="Y56" s="67"/>
      <c r="Z56" s="67"/>
    </row>
    <row r="57" spans="1:26" ht="14.25">
      <c r="A57" s="225">
        <f t="shared" si="14"/>
        <v>70</v>
      </c>
      <c r="B57" s="228">
        <f t="shared" si="15"/>
        <v>2072</v>
      </c>
      <c r="C57" s="231"/>
      <c r="D57" s="235"/>
      <c r="E57" s="237"/>
      <c r="F57" s="234">
        <f t="shared" si="27"/>
        <v>0</v>
      </c>
      <c r="G57" s="231">
        <f t="shared" si="18"/>
        <v>1603706.3250027625</v>
      </c>
      <c r="H57" s="234">
        <f t="shared" si="19"/>
        <v>5345.6877500092087</v>
      </c>
      <c r="I57" s="231">
        <f t="shared" si="20"/>
        <v>1603706.3250027625</v>
      </c>
      <c r="J57" s="234">
        <f t="shared" si="21"/>
        <v>5345.6877500092087</v>
      </c>
      <c r="K57" s="231">
        <f t="shared" si="22"/>
        <v>0</v>
      </c>
      <c r="L57" s="234">
        <f t="shared" si="23"/>
        <v>0</v>
      </c>
      <c r="M57" s="231">
        <f t="shared" si="24"/>
        <v>0</v>
      </c>
      <c r="N57" s="234">
        <f t="shared" si="17"/>
        <v>0</v>
      </c>
      <c r="O57" s="231">
        <f t="shared" si="11"/>
        <v>313941.9710166016</v>
      </c>
      <c r="P57" s="234">
        <f t="shared" si="10"/>
        <v>1046.4732367220054</v>
      </c>
      <c r="Q57" s="231">
        <f t="shared" si="25"/>
        <v>0</v>
      </c>
      <c r="R57" s="234">
        <f t="shared" si="26"/>
        <v>0</v>
      </c>
      <c r="S57" s="231">
        <f>S56+(S56*$T$2)+('SAVE&amp;INVEST'!$C$22*12)</f>
        <v>0</v>
      </c>
      <c r="T57" s="234">
        <f>S57*T3/12</f>
        <v>0</v>
      </c>
      <c r="U57" s="231">
        <f t="shared" si="12"/>
        <v>140854.18484088508</v>
      </c>
      <c r="V57" s="234">
        <f t="shared" si="9"/>
        <v>-34500</v>
      </c>
      <c r="W57" s="231">
        <f t="shared" si="13"/>
        <v>3486854.6210221266</v>
      </c>
      <c r="X57" s="67"/>
      <c r="Y57" s="67"/>
      <c r="Z57" s="67"/>
    </row>
    <row r="58" spans="1:26" ht="14.25">
      <c r="A58" s="225">
        <f t="shared" si="14"/>
        <v>71</v>
      </c>
      <c r="B58" s="228">
        <f t="shared" si="15"/>
        <v>2073</v>
      </c>
      <c r="C58" s="231"/>
      <c r="D58" s="235"/>
      <c r="E58" s="237"/>
      <c r="F58" s="234">
        <f t="shared" si="27"/>
        <v>0</v>
      </c>
      <c r="G58" s="231">
        <f t="shared" si="18"/>
        <v>1651817.5147528453</v>
      </c>
      <c r="H58" s="234">
        <f t="shared" si="19"/>
        <v>5506.0583825094845</v>
      </c>
      <c r="I58" s="231">
        <f t="shared" si="20"/>
        <v>1651817.5147528453</v>
      </c>
      <c r="J58" s="234">
        <f t="shared" si="21"/>
        <v>5506.0583825094845</v>
      </c>
      <c r="K58" s="231">
        <f t="shared" si="22"/>
        <v>0</v>
      </c>
      <c r="L58" s="234">
        <f t="shared" si="23"/>
        <v>0</v>
      </c>
      <c r="M58" s="231">
        <f t="shared" si="24"/>
        <v>0</v>
      </c>
      <c r="N58" s="234">
        <f t="shared" si="17"/>
        <v>0</v>
      </c>
      <c r="O58" s="231">
        <f t="shared" si="11"/>
        <v>323360.23014709965</v>
      </c>
      <c r="P58" s="234">
        <f t="shared" si="10"/>
        <v>1077.8674338236656</v>
      </c>
      <c r="Q58" s="231">
        <f t="shared" si="25"/>
        <v>0</v>
      </c>
      <c r="R58" s="234">
        <f t="shared" si="26"/>
        <v>0</v>
      </c>
      <c r="S58" s="231">
        <f>S57+(S57*$T$2)+('SAVE&amp;INVEST'!$C$22*12)</f>
        <v>0</v>
      </c>
      <c r="T58" s="234">
        <f>S58*T3/12</f>
        <v>0</v>
      </c>
      <c r="U58" s="231">
        <f t="shared" si="12"/>
        <v>145079.81038611161</v>
      </c>
      <c r="V58" s="234">
        <f t="shared" si="9"/>
        <v>-34500</v>
      </c>
      <c r="W58" s="231">
        <f t="shared" si="13"/>
        <v>3592495.2596527901</v>
      </c>
      <c r="X58" s="67"/>
      <c r="Y58" s="67"/>
      <c r="Z58" s="67"/>
    </row>
    <row r="59" spans="1:26" ht="14.25">
      <c r="A59" s="225">
        <f t="shared" si="14"/>
        <v>72</v>
      </c>
      <c r="B59" s="228">
        <f t="shared" si="15"/>
        <v>2074</v>
      </c>
      <c r="C59" s="231"/>
      <c r="D59" s="235"/>
      <c r="E59" s="237"/>
      <c r="F59" s="234">
        <f t="shared" si="27"/>
        <v>0</v>
      </c>
      <c r="G59" s="231">
        <f t="shared" si="18"/>
        <v>1701372.0401954306</v>
      </c>
      <c r="H59" s="234">
        <f t="shared" si="19"/>
        <v>5671.2401339847684</v>
      </c>
      <c r="I59" s="231">
        <f t="shared" si="20"/>
        <v>1701372.0401954306</v>
      </c>
      <c r="J59" s="234">
        <f t="shared" si="21"/>
        <v>5671.2401339847684</v>
      </c>
      <c r="K59" s="231">
        <f t="shared" si="22"/>
        <v>0</v>
      </c>
      <c r="L59" s="234">
        <f t="shared" si="23"/>
        <v>0</v>
      </c>
      <c r="M59" s="231">
        <f t="shared" si="24"/>
        <v>0</v>
      </c>
      <c r="N59" s="234">
        <f t="shared" si="17"/>
        <v>0</v>
      </c>
      <c r="O59" s="231">
        <f t="shared" si="11"/>
        <v>333061.03705151263</v>
      </c>
      <c r="P59" s="234">
        <f t="shared" si="10"/>
        <v>1110.2034568383754</v>
      </c>
      <c r="Q59" s="231">
        <f t="shared" si="25"/>
        <v>0</v>
      </c>
      <c r="R59" s="234">
        <f t="shared" si="26"/>
        <v>0</v>
      </c>
      <c r="S59" s="231">
        <f>S58+(S58*$T$2)+('SAVE&amp;INVEST'!$C$22*12)</f>
        <v>0</v>
      </c>
      <c r="T59" s="234">
        <f>S59*T3/12</f>
        <v>0</v>
      </c>
      <c r="U59" s="231">
        <f t="shared" si="12"/>
        <v>149432.20469769495</v>
      </c>
      <c r="V59" s="234">
        <f t="shared" si="9"/>
        <v>-34500</v>
      </c>
      <c r="W59" s="231">
        <f t="shared" si="13"/>
        <v>3701305.1174423741</v>
      </c>
      <c r="X59" s="67"/>
      <c r="Y59" s="67"/>
      <c r="Z59" s="67"/>
    </row>
    <row r="60" spans="1:26" ht="14.25">
      <c r="A60" s="225">
        <f t="shared" si="14"/>
        <v>73</v>
      </c>
      <c r="B60" s="228">
        <f t="shared" si="15"/>
        <v>2075</v>
      </c>
      <c r="C60" s="231"/>
      <c r="D60" s="235"/>
      <c r="E60" s="237"/>
      <c r="F60" s="234">
        <f t="shared" si="27"/>
        <v>0</v>
      </c>
      <c r="G60" s="231">
        <f t="shared" si="18"/>
        <v>1752413.2014012935</v>
      </c>
      <c r="H60" s="234">
        <f t="shared" si="19"/>
        <v>5841.3773380043122</v>
      </c>
      <c r="I60" s="231">
        <f t="shared" si="20"/>
        <v>1752413.2014012935</v>
      </c>
      <c r="J60" s="234">
        <f t="shared" si="21"/>
        <v>5841.3773380043122</v>
      </c>
      <c r="K60" s="231">
        <f t="shared" si="22"/>
        <v>0</v>
      </c>
      <c r="L60" s="234">
        <f t="shared" si="23"/>
        <v>0</v>
      </c>
      <c r="M60" s="231">
        <f t="shared" si="24"/>
        <v>0</v>
      </c>
      <c r="N60" s="234">
        <f t="shared" si="17"/>
        <v>0</v>
      </c>
      <c r="O60" s="231">
        <f t="shared" si="11"/>
        <v>343052.86816305801</v>
      </c>
      <c r="P60" s="234">
        <f t="shared" si="10"/>
        <v>1143.5095605435267</v>
      </c>
      <c r="Q60" s="231">
        <f t="shared" si="25"/>
        <v>0</v>
      </c>
      <c r="R60" s="234">
        <f t="shared" si="26"/>
        <v>0</v>
      </c>
      <c r="S60" s="231">
        <f>S59+(S59*$T$2)+('SAVE&amp;INVEST'!$C$22*12)</f>
        <v>0</v>
      </c>
      <c r="T60" s="234">
        <f>S60*T3/12</f>
        <v>0</v>
      </c>
      <c r="U60" s="231">
        <f t="shared" si="12"/>
        <v>153915.17083862581</v>
      </c>
      <c r="V60" s="234">
        <f t="shared" si="9"/>
        <v>-34500</v>
      </c>
      <c r="W60" s="231">
        <f t="shared" si="13"/>
        <v>3813379.2709656451</v>
      </c>
      <c r="X60" s="67"/>
      <c r="Y60" s="67"/>
      <c r="Z60" s="67"/>
    </row>
    <row r="61" spans="1:26" ht="14.25">
      <c r="A61" s="225">
        <f t="shared" si="14"/>
        <v>74</v>
      </c>
      <c r="B61" s="228">
        <f t="shared" si="15"/>
        <v>2076</v>
      </c>
      <c r="C61" s="231"/>
      <c r="D61" s="235"/>
      <c r="E61" s="237"/>
      <c r="F61" s="234">
        <f t="shared" si="27"/>
        <v>0</v>
      </c>
      <c r="G61" s="231">
        <f t="shared" si="18"/>
        <v>1804985.5974433322</v>
      </c>
      <c r="H61" s="234">
        <f t="shared" si="19"/>
        <v>6016.6186581444408</v>
      </c>
      <c r="I61" s="231">
        <f t="shared" si="20"/>
        <v>1804985.5974433322</v>
      </c>
      <c r="J61" s="234">
        <f t="shared" si="21"/>
        <v>6016.6186581444408</v>
      </c>
      <c r="K61" s="231">
        <f t="shared" si="22"/>
        <v>0</v>
      </c>
      <c r="L61" s="234">
        <f t="shared" si="23"/>
        <v>0</v>
      </c>
      <c r="M61" s="231">
        <f t="shared" si="24"/>
        <v>0</v>
      </c>
      <c r="N61" s="234">
        <f t="shared" si="17"/>
        <v>0</v>
      </c>
      <c r="O61" s="231">
        <f t="shared" si="11"/>
        <v>353344.45420794975</v>
      </c>
      <c r="P61" s="234">
        <f t="shared" si="10"/>
        <v>1177.8148473598326</v>
      </c>
      <c r="Q61" s="231">
        <f t="shared" si="25"/>
        <v>0</v>
      </c>
      <c r="R61" s="234">
        <f t="shared" si="26"/>
        <v>0</v>
      </c>
      <c r="S61" s="231">
        <f>S60+(S60*$T$2)+('SAVE&amp;INVEST'!$C$22*12)</f>
        <v>0</v>
      </c>
      <c r="T61" s="234">
        <f>S61*T3/12</f>
        <v>0</v>
      </c>
      <c r="U61" s="231">
        <f t="shared" si="12"/>
        <v>158532.62596378458</v>
      </c>
      <c r="V61" s="234">
        <f t="shared" si="9"/>
        <v>-34500</v>
      </c>
      <c r="W61" s="231">
        <f t="shared" si="13"/>
        <v>3928815.6490946142</v>
      </c>
      <c r="X61" s="67"/>
      <c r="Y61" s="67"/>
      <c r="Z61" s="67"/>
    </row>
    <row r="62" spans="1:26" ht="14.25">
      <c r="A62" s="225">
        <f t="shared" si="14"/>
        <v>75</v>
      </c>
      <c r="B62" s="228">
        <f t="shared" si="15"/>
        <v>2077</v>
      </c>
      <c r="C62" s="231"/>
      <c r="D62" s="235"/>
      <c r="E62" s="237"/>
      <c r="F62" s="234">
        <f t="shared" si="27"/>
        <v>0</v>
      </c>
      <c r="G62" s="231">
        <f t="shared" si="18"/>
        <v>1859135.1653666322</v>
      </c>
      <c r="H62" s="234">
        <f t="shared" si="19"/>
        <v>6197.1172178887746</v>
      </c>
      <c r="I62" s="231">
        <f t="shared" si="20"/>
        <v>1859135.1653666322</v>
      </c>
      <c r="J62" s="234">
        <f t="shared" si="21"/>
        <v>6197.1172178887746</v>
      </c>
      <c r="K62" s="231">
        <f t="shared" si="22"/>
        <v>0</v>
      </c>
      <c r="L62" s="234">
        <f t="shared" si="23"/>
        <v>0</v>
      </c>
      <c r="M62" s="231">
        <f t="shared" si="24"/>
        <v>0</v>
      </c>
      <c r="N62" s="234">
        <f t="shared" si="17"/>
        <v>0</v>
      </c>
      <c r="O62" s="231">
        <f t="shared" si="11"/>
        <v>363944.78783418826</v>
      </c>
      <c r="P62" s="234">
        <f t="shared" si="10"/>
        <v>1213.1492927806275</v>
      </c>
      <c r="Q62" s="231">
        <f t="shared" si="25"/>
        <v>0</v>
      </c>
      <c r="R62" s="234">
        <f t="shared" si="26"/>
        <v>0</v>
      </c>
      <c r="S62" s="231">
        <f>S61+(S61*$T$2)+('SAVE&amp;INVEST'!$C$22*12)</f>
        <v>0</v>
      </c>
      <c r="T62" s="234">
        <f>S62*T3/12</f>
        <v>0</v>
      </c>
      <c r="U62" s="231">
        <f t="shared" si="12"/>
        <v>163288.60474269811</v>
      </c>
      <c r="V62" s="234">
        <f t="shared" si="9"/>
        <v>-34500</v>
      </c>
      <c r="W62" s="231">
        <f t="shared" si="13"/>
        <v>4047715.1185674528</v>
      </c>
      <c r="X62" s="67"/>
      <c r="Y62" s="67"/>
      <c r="Z62" s="67"/>
    </row>
    <row r="63" spans="1:26" ht="14.25">
      <c r="A63" s="225">
        <f t="shared" si="14"/>
        <v>76</v>
      </c>
      <c r="B63" s="228">
        <f t="shared" si="15"/>
        <v>2078</v>
      </c>
      <c r="C63" s="231"/>
      <c r="D63" s="235"/>
      <c r="E63" s="237"/>
      <c r="F63" s="234">
        <f t="shared" si="27"/>
        <v>0</v>
      </c>
      <c r="G63" s="231">
        <f t="shared" si="18"/>
        <v>1914909.2203276311</v>
      </c>
      <c r="H63" s="234">
        <f t="shared" si="19"/>
        <v>6383.030734425437</v>
      </c>
      <c r="I63" s="231">
        <f t="shared" si="20"/>
        <v>1914909.2203276311</v>
      </c>
      <c r="J63" s="234">
        <f t="shared" si="21"/>
        <v>6383.030734425437</v>
      </c>
      <c r="K63" s="231">
        <f t="shared" si="22"/>
        <v>0</v>
      </c>
      <c r="L63" s="234">
        <f t="shared" si="23"/>
        <v>0</v>
      </c>
      <c r="M63" s="231">
        <f t="shared" si="24"/>
        <v>0</v>
      </c>
      <c r="N63" s="234">
        <f t="shared" si="17"/>
        <v>0</v>
      </c>
      <c r="O63" s="231">
        <f t="shared" si="11"/>
        <v>374863.13146921387</v>
      </c>
      <c r="P63" s="234">
        <f t="shared" si="10"/>
        <v>1249.5437715640462</v>
      </c>
      <c r="Q63" s="231">
        <f t="shared" si="25"/>
        <v>0</v>
      </c>
      <c r="R63" s="234">
        <f t="shared" si="26"/>
        <v>0</v>
      </c>
      <c r="S63" s="231">
        <f>S62+(S62*$T$2)+('SAVE&amp;INVEST'!$C$22*12)</f>
        <v>0</v>
      </c>
      <c r="T63" s="234">
        <f>S63*T3/12</f>
        <v>0</v>
      </c>
      <c r="U63" s="231">
        <f t="shared" si="12"/>
        <v>168187.26288497902</v>
      </c>
      <c r="V63" s="234">
        <f t="shared" si="9"/>
        <v>-34500</v>
      </c>
      <c r="W63" s="231">
        <f t="shared" si="13"/>
        <v>4170181.5721244756</v>
      </c>
      <c r="X63" s="67"/>
      <c r="Y63" s="67"/>
      <c r="Z63" s="67"/>
    </row>
    <row r="64" spans="1:26" ht="14.25">
      <c r="A64" s="225">
        <f t="shared" si="14"/>
        <v>77</v>
      </c>
      <c r="B64" s="228">
        <f t="shared" si="15"/>
        <v>2079</v>
      </c>
      <c r="C64" s="231"/>
      <c r="D64" s="235"/>
      <c r="E64" s="237"/>
      <c r="F64" s="234">
        <f t="shared" si="27"/>
        <v>0</v>
      </c>
      <c r="G64" s="231">
        <f t="shared" si="18"/>
        <v>1972356.49693746</v>
      </c>
      <c r="H64" s="234">
        <f t="shared" si="19"/>
        <v>6574.5216564582006</v>
      </c>
      <c r="I64" s="231">
        <f t="shared" si="20"/>
        <v>1972356.49693746</v>
      </c>
      <c r="J64" s="234">
        <f t="shared" si="21"/>
        <v>6574.5216564582006</v>
      </c>
      <c r="K64" s="231">
        <f t="shared" si="22"/>
        <v>0</v>
      </c>
      <c r="L64" s="234">
        <f t="shared" si="23"/>
        <v>0</v>
      </c>
      <c r="M64" s="231">
        <f t="shared" si="24"/>
        <v>0</v>
      </c>
      <c r="N64" s="234">
        <f t="shared" si="17"/>
        <v>0</v>
      </c>
      <c r="O64" s="231">
        <f t="shared" si="11"/>
        <v>386109.02541329025</v>
      </c>
      <c r="P64" s="234">
        <f t="shared" si="10"/>
        <v>1287.0300847109675</v>
      </c>
      <c r="Q64" s="231">
        <f t="shared" si="25"/>
        <v>0</v>
      </c>
      <c r="R64" s="234">
        <f t="shared" si="26"/>
        <v>0</v>
      </c>
      <c r="S64" s="231">
        <f>S63+(S63*$T$2)+('SAVE&amp;INVEST'!$C$22*12)</f>
        <v>0</v>
      </c>
      <c r="T64" s="234">
        <f>S64*T3/12</f>
        <v>0</v>
      </c>
      <c r="U64" s="231">
        <f t="shared" si="12"/>
        <v>173232.88077152843</v>
      </c>
      <c r="V64" s="234">
        <f t="shared" si="9"/>
        <v>-34500</v>
      </c>
      <c r="W64" s="231">
        <f t="shared" si="13"/>
        <v>4296322.0192882102</v>
      </c>
      <c r="X64" s="67"/>
      <c r="Y64" s="67"/>
      <c r="Z64" s="67"/>
    </row>
    <row r="65" spans="1:26" ht="14.25">
      <c r="A65" s="225">
        <f t="shared" si="14"/>
        <v>78</v>
      </c>
      <c r="B65" s="228">
        <f t="shared" si="15"/>
        <v>2080</v>
      </c>
      <c r="C65" s="231"/>
      <c r="D65" s="235"/>
      <c r="E65" s="237"/>
      <c r="F65" s="234">
        <f t="shared" si="27"/>
        <v>0</v>
      </c>
      <c r="G65" s="231">
        <f t="shared" si="18"/>
        <v>2031527.191845584</v>
      </c>
      <c r="H65" s="234">
        <f t="shared" si="19"/>
        <v>6771.757306151947</v>
      </c>
      <c r="I65" s="231">
        <f t="shared" si="20"/>
        <v>2031527.191845584</v>
      </c>
      <c r="J65" s="234">
        <f t="shared" si="21"/>
        <v>6771.757306151947</v>
      </c>
      <c r="K65" s="231">
        <f t="shared" si="22"/>
        <v>0</v>
      </c>
      <c r="L65" s="234">
        <f t="shared" si="23"/>
        <v>0</v>
      </c>
      <c r="M65" s="231">
        <f t="shared" si="24"/>
        <v>0</v>
      </c>
      <c r="N65" s="234">
        <f t="shared" si="17"/>
        <v>0</v>
      </c>
      <c r="O65" s="231">
        <f t="shared" si="11"/>
        <v>397692.29617568897</v>
      </c>
      <c r="P65" s="234">
        <f t="shared" si="10"/>
        <v>1325.6409872522966</v>
      </c>
      <c r="Q65" s="231">
        <f t="shared" si="25"/>
        <v>0</v>
      </c>
      <c r="R65" s="234">
        <f t="shared" si="26"/>
        <v>0</v>
      </c>
      <c r="S65" s="231">
        <f>S64+(S64*$T$2)+('SAVE&amp;INVEST'!$C$22*12)</f>
        <v>0</v>
      </c>
      <c r="T65" s="234">
        <f>S65*T3/12</f>
        <v>0</v>
      </c>
      <c r="U65" s="231">
        <f t="shared" si="12"/>
        <v>178429.86719467427</v>
      </c>
      <c r="V65" s="234">
        <f t="shared" si="9"/>
        <v>-34500</v>
      </c>
      <c r="W65" s="231">
        <f t="shared" si="13"/>
        <v>4426246.6798668569</v>
      </c>
      <c r="X65" s="67"/>
      <c r="Y65" s="67"/>
      <c r="Z65" s="67"/>
    </row>
    <row r="66" spans="1:26" ht="14.25">
      <c r="A66" s="225">
        <f t="shared" si="14"/>
        <v>79</v>
      </c>
      <c r="B66" s="228">
        <f t="shared" si="15"/>
        <v>2081</v>
      </c>
      <c r="C66" s="231"/>
      <c r="D66" s="235"/>
      <c r="E66" s="237"/>
      <c r="F66" s="234">
        <f t="shared" si="27"/>
        <v>0</v>
      </c>
      <c r="G66" s="231">
        <f t="shared" si="18"/>
        <v>2092473.0076009515</v>
      </c>
      <c r="H66" s="234">
        <f t="shared" si="19"/>
        <v>6974.9100253365059</v>
      </c>
      <c r="I66" s="231">
        <f t="shared" si="20"/>
        <v>2092473.0076009515</v>
      </c>
      <c r="J66" s="234">
        <f t="shared" si="21"/>
        <v>6974.9100253365059</v>
      </c>
      <c r="K66" s="231">
        <f t="shared" si="22"/>
        <v>0</v>
      </c>
      <c r="L66" s="234">
        <f t="shared" si="23"/>
        <v>0</v>
      </c>
      <c r="M66" s="231">
        <f t="shared" si="24"/>
        <v>0</v>
      </c>
      <c r="N66" s="234">
        <f t="shared" si="17"/>
        <v>0</v>
      </c>
      <c r="O66" s="231">
        <f t="shared" si="11"/>
        <v>409623.06506095961</v>
      </c>
      <c r="P66" s="234">
        <f t="shared" si="10"/>
        <v>1365.4102168698655</v>
      </c>
      <c r="Q66" s="231">
        <f t="shared" si="25"/>
        <v>0</v>
      </c>
      <c r="R66" s="234">
        <f t="shared" si="26"/>
        <v>0</v>
      </c>
      <c r="S66" s="231">
        <f>S65+(S65*$T$2)+('SAVE&amp;INVEST'!$C$22*12)</f>
        <v>0</v>
      </c>
      <c r="T66" s="234">
        <f>S66*T3/12</f>
        <v>0</v>
      </c>
      <c r="U66" s="231">
        <f t="shared" si="12"/>
        <v>183782.7632105145</v>
      </c>
      <c r="V66" s="234">
        <f t="shared" si="9"/>
        <v>-34500</v>
      </c>
      <c r="W66" s="231">
        <f t="shared" si="13"/>
        <v>4560069.0802628621</v>
      </c>
      <c r="X66" s="67"/>
      <c r="Y66" s="67"/>
      <c r="Z66" s="67"/>
    </row>
    <row r="67" spans="1:26" ht="14.25">
      <c r="A67" s="225">
        <f t="shared" si="14"/>
        <v>80</v>
      </c>
      <c r="B67" s="228">
        <f t="shared" si="15"/>
        <v>2082</v>
      </c>
      <c r="C67" s="231"/>
      <c r="D67" s="235"/>
      <c r="E67" s="237"/>
      <c r="F67" s="234">
        <f t="shared" si="27"/>
        <v>0</v>
      </c>
      <c r="G67" s="231">
        <f t="shared" si="18"/>
        <v>2155247.1978289802</v>
      </c>
      <c r="H67" s="234">
        <f t="shared" si="19"/>
        <v>7184.1573260966006</v>
      </c>
      <c r="I67" s="231">
        <f t="shared" si="20"/>
        <v>2155247.1978289802</v>
      </c>
      <c r="J67" s="234">
        <f t="shared" si="21"/>
        <v>7184.1573260966006</v>
      </c>
      <c r="K67" s="231">
        <f t="shared" si="22"/>
        <v>0</v>
      </c>
      <c r="L67" s="234">
        <f t="shared" si="23"/>
        <v>0</v>
      </c>
      <c r="M67" s="231">
        <f t="shared" si="24"/>
        <v>0</v>
      </c>
      <c r="N67" s="234">
        <f t="shared" si="17"/>
        <v>0</v>
      </c>
      <c r="O67" s="231">
        <f t="shared" si="11"/>
        <v>421911.75701278844</v>
      </c>
      <c r="P67" s="234">
        <f t="shared" si="10"/>
        <v>1406.3725233759615</v>
      </c>
      <c r="Q67" s="231">
        <f t="shared" si="25"/>
        <v>0</v>
      </c>
      <c r="R67" s="234">
        <f t="shared" si="26"/>
        <v>0</v>
      </c>
      <c r="S67" s="231">
        <f>S66+(S66*$T$2)+('SAVE&amp;INVEST'!$C$22*12)</f>
        <v>0</v>
      </c>
      <c r="T67" s="234">
        <f>S67*T3/12</f>
        <v>0</v>
      </c>
      <c r="U67" s="231">
        <f t="shared" si="12"/>
        <v>189296.24610682996</v>
      </c>
      <c r="V67" s="234">
        <f t="shared" si="9"/>
        <v>-34500</v>
      </c>
      <c r="W67" s="231">
        <f t="shared" si="13"/>
        <v>4697906.1526707485</v>
      </c>
      <c r="X67" s="67"/>
      <c r="Y67" s="67"/>
      <c r="Z67" s="67"/>
    </row>
    <row r="68" spans="1:26" ht="14.25">
      <c r="A68" s="225">
        <f t="shared" si="14"/>
        <v>81</v>
      </c>
      <c r="B68" s="228">
        <f t="shared" si="15"/>
        <v>2083</v>
      </c>
      <c r="C68" s="231"/>
      <c r="D68" s="235"/>
      <c r="E68" s="237"/>
      <c r="F68" s="234">
        <f t="shared" si="27"/>
        <v>0</v>
      </c>
      <c r="G68" s="231">
        <f t="shared" si="18"/>
        <v>2219904.6137638497</v>
      </c>
      <c r="H68" s="234">
        <f t="shared" si="19"/>
        <v>7399.6820458795</v>
      </c>
      <c r="I68" s="231">
        <f t="shared" si="20"/>
        <v>2219904.6137638497</v>
      </c>
      <c r="J68" s="234">
        <f t="shared" si="21"/>
        <v>7399.6820458795</v>
      </c>
      <c r="K68" s="231">
        <f t="shared" si="22"/>
        <v>0</v>
      </c>
      <c r="L68" s="234">
        <f t="shared" si="23"/>
        <v>0</v>
      </c>
      <c r="M68" s="231">
        <f t="shared" si="24"/>
        <v>0</v>
      </c>
      <c r="N68" s="234">
        <f t="shared" si="17"/>
        <v>0</v>
      </c>
      <c r="O68" s="231">
        <f t="shared" si="11"/>
        <v>434569.10972317209</v>
      </c>
      <c r="P68" s="234">
        <f t="shared" si="10"/>
        <v>1448.5636990772402</v>
      </c>
      <c r="Q68" s="231">
        <f t="shared" si="25"/>
        <v>0</v>
      </c>
      <c r="R68" s="234">
        <f t="shared" si="26"/>
        <v>0</v>
      </c>
      <c r="S68" s="231">
        <f>S67+(S67*$T$2)+('SAVE&amp;INVEST'!$C$22*12)</f>
        <v>0</v>
      </c>
      <c r="T68" s="234">
        <f>S68*T3/12</f>
        <v>0</v>
      </c>
      <c r="U68" s="231">
        <f t="shared" si="12"/>
        <v>194975.13349003487</v>
      </c>
      <c r="V68" s="234">
        <f t="shared" si="9"/>
        <v>-34500</v>
      </c>
      <c r="W68" s="231">
        <f t="shared" si="13"/>
        <v>4839878.3372508716</v>
      </c>
      <c r="X68" s="67"/>
      <c r="Y68" s="67"/>
      <c r="Z68" s="67"/>
    </row>
    <row r="69" spans="1:26" ht="14.25">
      <c r="A69" s="225">
        <f t="shared" si="14"/>
        <v>82</v>
      </c>
      <c r="B69" s="228">
        <f t="shared" si="15"/>
        <v>2084</v>
      </c>
      <c r="C69" s="231"/>
      <c r="D69" s="235"/>
      <c r="E69" s="237"/>
      <c r="F69" s="234">
        <f t="shared" si="27"/>
        <v>0</v>
      </c>
      <c r="G69" s="231">
        <f t="shared" si="18"/>
        <v>2286501.7521767654</v>
      </c>
      <c r="H69" s="234">
        <f t="shared" si="19"/>
        <v>7621.6725072558847</v>
      </c>
      <c r="I69" s="231">
        <f t="shared" si="20"/>
        <v>2286501.7521767654</v>
      </c>
      <c r="J69" s="234">
        <f t="shared" si="21"/>
        <v>7621.6725072558847</v>
      </c>
      <c r="K69" s="231">
        <f t="shared" si="22"/>
        <v>0</v>
      </c>
      <c r="L69" s="234">
        <f t="shared" si="23"/>
        <v>0</v>
      </c>
      <c r="M69" s="231">
        <f t="shared" si="24"/>
        <v>0</v>
      </c>
      <c r="N69" s="234">
        <f t="shared" si="17"/>
        <v>0</v>
      </c>
      <c r="O69" s="231">
        <f t="shared" si="11"/>
        <v>447606.18301486725</v>
      </c>
      <c r="P69" s="234">
        <f t="shared" si="10"/>
        <v>1492.0206100495577</v>
      </c>
      <c r="Q69" s="231">
        <f t="shared" si="25"/>
        <v>0</v>
      </c>
      <c r="R69" s="234">
        <f t="shared" si="26"/>
        <v>0</v>
      </c>
      <c r="S69" s="231">
        <f>S68+(S68*$T$2)+('SAVE&amp;INVEST'!$C$22*12)</f>
        <v>0</v>
      </c>
      <c r="T69" s="234">
        <f>S69*T3/12</f>
        <v>0</v>
      </c>
      <c r="U69" s="231">
        <f t="shared" si="12"/>
        <v>200824.38749473594</v>
      </c>
      <c r="V69" s="234">
        <f t="shared" si="9"/>
        <v>-34500</v>
      </c>
      <c r="W69" s="231">
        <f t="shared" si="13"/>
        <v>4986109.6873683976</v>
      </c>
      <c r="X69" s="67"/>
      <c r="Y69" s="67"/>
      <c r="Z69" s="67"/>
    </row>
    <row r="70" spans="1:26" ht="14.25">
      <c r="A70" s="225">
        <f t="shared" si="14"/>
        <v>83</v>
      </c>
      <c r="B70" s="228">
        <f t="shared" si="15"/>
        <v>2085</v>
      </c>
      <c r="C70" s="231"/>
      <c r="D70" s="235"/>
      <c r="E70" s="237"/>
      <c r="F70" s="234">
        <f t="shared" si="27"/>
        <v>0</v>
      </c>
      <c r="G70" s="231">
        <f t="shared" si="18"/>
        <v>2355096.8047420685</v>
      </c>
      <c r="H70" s="234">
        <f t="shared" si="19"/>
        <v>7850.3226824735621</v>
      </c>
      <c r="I70" s="231">
        <f t="shared" si="20"/>
        <v>2355096.8047420685</v>
      </c>
      <c r="J70" s="234">
        <f t="shared" si="21"/>
        <v>7850.3226824735621</v>
      </c>
      <c r="K70" s="231">
        <f t="shared" si="22"/>
        <v>0</v>
      </c>
      <c r="L70" s="234">
        <f t="shared" si="23"/>
        <v>0</v>
      </c>
      <c r="M70" s="231">
        <f t="shared" si="24"/>
        <v>0</v>
      </c>
      <c r="N70" s="234">
        <f t="shared" si="17"/>
        <v>0</v>
      </c>
      <c r="O70" s="231">
        <f t="shared" si="11"/>
        <v>461034.36850531329</v>
      </c>
      <c r="P70" s="234">
        <f t="shared" si="10"/>
        <v>1536.7812283510445</v>
      </c>
      <c r="Q70" s="231">
        <f t="shared" si="25"/>
        <v>0</v>
      </c>
      <c r="R70" s="234">
        <f t="shared" si="26"/>
        <v>0</v>
      </c>
      <c r="S70" s="231">
        <f>S69+(S69*$T$2)+('SAVE&amp;INVEST'!$C$22*12)</f>
        <v>0</v>
      </c>
      <c r="T70" s="234">
        <f>S70*T3/12</f>
        <v>0</v>
      </c>
      <c r="U70" s="231">
        <f t="shared" si="12"/>
        <v>206849.11911957804</v>
      </c>
      <c r="V70" s="234">
        <f t="shared" si="9"/>
        <v>-34500</v>
      </c>
      <c r="W70" s="231">
        <f t="shared" si="13"/>
        <v>5136727.9779894501</v>
      </c>
      <c r="X70" s="67"/>
      <c r="Y70" s="67"/>
      <c r="Z70" s="67"/>
    </row>
    <row r="71" spans="1:26" ht="14.25">
      <c r="A71" s="225">
        <f t="shared" si="14"/>
        <v>84</v>
      </c>
      <c r="B71" s="228">
        <f t="shared" si="15"/>
        <v>2086</v>
      </c>
      <c r="C71" s="231"/>
      <c r="D71" s="235"/>
      <c r="E71" s="237"/>
      <c r="F71" s="234">
        <f t="shared" si="27"/>
        <v>0</v>
      </c>
      <c r="G71" s="231">
        <f t="shared" si="18"/>
        <v>2425749.7088843305</v>
      </c>
      <c r="H71" s="234">
        <f t="shared" si="19"/>
        <v>8085.8323629477682</v>
      </c>
      <c r="I71" s="231">
        <f t="shared" si="20"/>
        <v>2425749.7088843305</v>
      </c>
      <c r="J71" s="234">
        <f t="shared" si="21"/>
        <v>8085.8323629477682</v>
      </c>
      <c r="K71" s="231">
        <f t="shared" si="22"/>
        <v>0</v>
      </c>
      <c r="L71" s="234">
        <f t="shared" si="23"/>
        <v>0</v>
      </c>
      <c r="M71" s="231">
        <f t="shared" si="24"/>
        <v>0</v>
      </c>
      <c r="N71" s="234">
        <f t="shared" si="17"/>
        <v>0</v>
      </c>
      <c r="O71" s="231">
        <f t="shared" si="11"/>
        <v>474865.3995604727</v>
      </c>
      <c r="P71" s="234">
        <f t="shared" si="10"/>
        <v>1582.8846652015757</v>
      </c>
      <c r="Q71" s="231">
        <f t="shared" si="25"/>
        <v>0</v>
      </c>
      <c r="R71" s="234">
        <f t="shared" si="26"/>
        <v>0</v>
      </c>
      <c r="S71" s="231">
        <f>S70+(S70*$T$2)+('SAVE&amp;INVEST'!$C$22*12)</f>
        <v>0</v>
      </c>
      <c r="T71" s="234">
        <f>S71*T3/12</f>
        <v>0</v>
      </c>
      <c r="U71" s="231">
        <f t="shared" ref="U71:U87" si="28">(C71+D71+E71+F71+H71+J71+L71+N71+P71+R71+T71)*12</f>
        <v>213054.59269316535</v>
      </c>
      <c r="V71" s="234">
        <f t="shared" si="9"/>
        <v>-34500</v>
      </c>
      <c r="W71" s="231">
        <f t="shared" ref="W71:W87" si="29">G71+I71+K71+M71+O71+Q71+S71+V71</f>
        <v>5291864.8173291339</v>
      </c>
      <c r="X71" s="67"/>
      <c r="Y71" s="67"/>
      <c r="Z71" s="67"/>
    </row>
    <row r="72" spans="1:26" ht="14.25">
      <c r="A72" s="225">
        <f t="shared" si="14"/>
        <v>85</v>
      </c>
      <c r="B72" s="228">
        <f t="shared" si="15"/>
        <v>2087</v>
      </c>
      <c r="C72" s="231"/>
      <c r="D72" s="235"/>
      <c r="E72" s="237"/>
      <c r="F72" s="234">
        <f t="shared" si="27"/>
        <v>0</v>
      </c>
      <c r="G72" s="231">
        <f t="shared" si="18"/>
        <v>2498522.2001508605</v>
      </c>
      <c r="H72" s="234">
        <f t="shared" si="19"/>
        <v>8328.4073338362014</v>
      </c>
      <c r="I72" s="231">
        <f t="shared" si="20"/>
        <v>2498522.2001508605</v>
      </c>
      <c r="J72" s="234">
        <f t="shared" si="21"/>
        <v>8328.4073338362014</v>
      </c>
      <c r="K72" s="231">
        <f t="shared" si="22"/>
        <v>0</v>
      </c>
      <c r="L72" s="234">
        <f t="shared" si="23"/>
        <v>0</v>
      </c>
      <c r="M72" s="231">
        <f t="shared" si="24"/>
        <v>0</v>
      </c>
      <c r="N72" s="234">
        <f t="shared" si="17"/>
        <v>0</v>
      </c>
      <c r="O72" s="231">
        <f t="shared" si="11"/>
        <v>489111.36154728686</v>
      </c>
      <c r="P72" s="234">
        <f t="shared" si="10"/>
        <v>1630.3712051576229</v>
      </c>
      <c r="Q72" s="231">
        <f t="shared" si="25"/>
        <v>0</v>
      </c>
      <c r="R72" s="234">
        <f t="shared" si="26"/>
        <v>0</v>
      </c>
      <c r="S72" s="231">
        <f>S71+(S71*$T$2)+('SAVE&amp;INVEST'!$C$22*12)</f>
        <v>0</v>
      </c>
      <c r="T72" s="234">
        <f>S72*T3/12</f>
        <v>0</v>
      </c>
      <c r="U72" s="231">
        <f t="shared" si="28"/>
        <v>219446.23047396028</v>
      </c>
      <c r="V72" s="234">
        <f t="shared" si="9"/>
        <v>-34500</v>
      </c>
      <c r="W72" s="231">
        <f t="shared" si="29"/>
        <v>5451655.7618490076</v>
      </c>
      <c r="X72" s="67"/>
      <c r="Y72" s="67"/>
      <c r="Z72" s="67"/>
    </row>
    <row r="73" spans="1:26" ht="14.25">
      <c r="A73" s="225">
        <f t="shared" ref="A73:A88" si="30">A72+1</f>
        <v>86</v>
      </c>
      <c r="B73" s="228">
        <f t="shared" ref="B73:B87" si="31">B72+1</f>
        <v>2088</v>
      </c>
      <c r="C73" s="231"/>
      <c r="D73" s="235"/>
      <c r="E73" s="237"/>
      <c r="F73" s="234">
        <f>F71</f>
        <v>0</v>
      </c>
      <c r="G73" s="231">
        <f t="shared" si="18"/>
        <v>2573477.8661553864</v>
      </c>
      <c r="H73" s="234">
        <f t="shared" si="19"/>
        <v>8578.2595538512887</v>
      </c>
      <c r="I73" s="231">
        <f t="shared" si="20"/>
        <v>2573477.8661553864</v>
      </c>
      <c r="J73" s="234">
        <f t="shared" si="21"/>
        <v>8578.2595538512887</v>
      </c>
      <c r="K73" s="231">
        <f t="shared" si="22"/>
        <v>0</v>
      </c>
      <c r="L73" s="234">
        <f t="shared" si="23"/>
        <v>0</v>
      </c>
      <c r="M73" s="231">
        <f t="shared" si="24"/>
        <v>0</v>
      </c>
      <c r="N73" s="234">
        <f t="shared" si="17"/>
        <v>0</v>
      </c>
      <c r="O73" s="231">
        <f t="shared" si="11"/>
        <v>503784.70239370543</v>
      </c>
      <c r="P73" s="234">
        <f t="shared" si="10"/>
        <v>1679.2823413123515</v>
      </c>
      <c r="Q73" s="231">
        <f t="shared" si="25"/>
        <v>0</v>
      </c>
      <c r="R73" s="234">
        <f t="shared" si="26"/>
        <v>0</v>
      </c>
      <c r="S73" s="231">
        <f>S72+(S72*$T$2)+('SAVE&amp;INVEST'!$C$22*12)</f>
        <v>0</v>
      </c>
      <c r="T73" s="234">
        <f>S73*T3/12</f>
        <v>0</v>
      </c>
      <c r="U73" s="231">
        <f t="shared" si="28"/>
        <v>226029.61738817915</v>
      </c>
      <c r="V73" s="234">
        <f t="shared" ref="V73:V87" si="32">V72</f>
        <v>-34500</v>
      </c>
      <c r="W73" s="231">
        <f t="shared" si="29"/>
        <v>5616240.4347044779</v>
      </c>
      <c r="X73" s="67"/>
      <c r="Y73" s="67"/>
      <c r="Z73" s="67"/>
    </row>
    <row r="74" spans="1:26" ht="14.25">
      <c r="A74" s="225">
        <f t="shared" si="30"/>
        <v>87</v>
      </c>
      <c r="B74" s="228">
        <f t="shared" si="31"/>
        <v>2089</v>
      </c>
      <c r="C74" s="231"/>
      <c r="D74" s="235"/>
      <c r="E74" s="237"/>
      <c r="F74" s="234">
        <f t="shared" ref="F74:F87" si="33">F73</f>
        <v>0</v>
      </c>
      <c r="G74" s="231">
        <f t="shared" si="18"/>
        <v>2650682.2021400481</v>
      </c>
      <c r="H74" s="234">
        <f t="shared" si="19"/>
        <v>8835.6073404668277</v>
      </c>
      <c r="I74" s="231">
        <f t="shared" si="20"/>
        <v>2650682.2021400481</v>
      </c>
      <c r="J74" s="234">
        <f t="shared" si="21"/>
        <v>8835.6073404668277</v>
      </c>
      <c r="K74" s="231">
        <f t="shared" si="22"/>
        <v>0</v>
      </c>
      <c r="L74" s="234">
        <f t="shared" si="23"/>
        <v>0</v>
      </c>
      <c r="M74" s="231">
        <f t="shared" si="24"/>
        <v>0</v>
      </c>
      <c r="N74" s="234">
        <f t="shared" si="17"/>
        <v>0</v>
      </c>
      <c r="O74" s="231">
        <f t="shared" si="11"/>
        <v>518898.24346551666</v>
      </c>
      <c r="P74" s="234">
        <f t="shared" si="10"/>
        <v>1729.6608115517222</v>
      </c>
      <c r="Q74" s="231">
        <f t="shared" si="25"/>
        <v>0</v>
      </c>
      <c r="R74" s="234">
        <f t="shared" si="26"/>
        <v>0</v>
      </c>
      <c r="S74" s="231">
        <f>S73+(S73*$T$2)+('SAVE&amp;INVEST'!$C$22*12)</f>
        <v>0</v>
      </c>
      <c r="T74" s="234">
        <f>S74*T3/12</f>
        <v>0</v>
      </c>
      <c r="U74" s="231">
        <f t="shared" si="28"/>
        <v>232810.50590982454</v>
      </c>
      <c r="V74" s="234">
        <f t="shared" si="32"/>
        <v>-34500</v>
      </c>
      <c r="W74" s="231">
        <f t="shared" si="29"/>
        <v>5785762.647745613</v>
      </c>
      <c r="X74" s="67"/>
      <c r="Y74" s="67"/>
      <c r="Z74" s="67"/>
    </row>
    <row r="75" spans="1:26" ht="14.25">
      <c r="A75" s="225">
        <f t="shared" si="30"/>
        <v>88</v>
      </c>
      <c r="B75" s="228">
        <f t="shared" si="31"/>
        <v>2090</v>
      </c>
      <c r="C75" s="231"/>
      <c r="D75" s="235"/>
      <c r="E75" s="237"/>
      <c r="F75" s="234">
        <f t="shared" si="33"/>
        <v>0</v>
      </c>
      <c r="G75" s="231">
        <f t="shared" si="18"/>
        <v>2730202.6682042498</v>
      </c>
      <c r="H75" s="234">
        <f t="shared" si="19"/>
        <v>9100.6755606808329</v>
      </c>
      <c r="I75" s="231">
        <f t="shared" si="20"/>
        <v>2730202.6682042498</v>
      </c>
      <c r="J75" s="234">
        <f t="shared" si="21"/>
        <v>9100.6755606808329</v>
      </c>
      <c r="K75" s="231">
        <f t="shared" si="22"/>
        <v>0</v>
      </c>
      <c r="L75" s="234">
        <f t="shared" si="23"/>
        <v>0</v>
      </c>
      <c r="M75" s="231">
        <f t="shared" si="24"/>
        <v>0</v>
      </c>
      <c r="N75" s="234">
        <f t="shared" si="17"/>
        <v>0</v>
      </c>
      <c r="O75" s="231">
        <f t="shared" si="11"/>
        <v>534465.19076948217</v>
      </c>
      <c r="P75" s="234">
        <f t="shared" si="10"/>
        <v>1781.5506358982739</v>
      </c>
      <c r="Q75" s="231">
        <f t="shared" si="25"/>
        <v>0</v>
      </c>
      <c r="R75" s="234">
        <f t="shared" si="26"/>
        <v>0</v>
      </c>
      <c r="S75" s="231">
        <f>S74+(S74*$T$2)+('SAVE&amp;INVEST'!$C$22*12)</f>
        <v>0</v>
      </c>
      <c r="T75" s="234">
        <f>S75*T3/12</f>
        <v>0</v>
      </c>
      <c r="U75" s="231">
        <f t="shared" si="28"/>
        <v>239794.82108711929</v>
      </c>
      <c r="V75" s="234">
        <f t="shared" si="32"/>
        <v>-34500</v>
      </c>
      <c r="W75" s="231">
        <f t="shared" si="29"/>
        <v>5960370.527177982</v>
      </c>
      <c r="X75" s="67"/>
      <c r="Y75" s="67"/>
      <c r="Z75" s="67"/>
    </row>
    <row r="76" spans="1:26" ht="14.25">
      <c r="A76" s="225">
        <f t="shared" si="30"/>
        <v>89</v>
      </c>
      <c r="B76" s="228">
        <f t="shared" si="31"/>
        <v>2091</v>
      </c>
      <c r="C76" s="231"/>
      <c r="D76" s="235"/>
      <c r="E76" s="237"/>
      <c r="F76" s="234">
        <f t="shared" si="33"/>
        <v>0</v>
      </c>
      <c r="G76" s="231">
        <f t="shared" si="18"/>
        <v>2812108.7482503774</v>
      </c>
      <c r="H76" s="234">
        <f t="shared" si="19"/>
        <v>9373.6958275012585</v>
      </c>
      <c r="I76" s="231">
        <f t="shared" si="20"/>
        <v>2812108.7482503774</v>
      </c>
      <c r="J76" s="234">
        <f t="shared" si="21"/>
        <v>9373.6958275012585</v>
      </c>
      <c r="K76" s="231">
        <f t="shared" si="22"/>
        <v>0</v>
      </c>
      <c r="L76" s="234">
        <f t="shared" si="23"/>
        <v>0</v>
      </c>
      <c r="M76" s="231">
        <f t="shared" si="24"/>
        <v>0</v>
      </c>
      <c r="N76" s="234">
        <f t="shared" si="17"/>
        <v>0</v>
      </c>
      <c r="O76" s="231">
        <f t="shared" si="11"/>
        <v>550499.14649256668</v>
      </c>
      <c r="P76" s="234">
        <f t="shared" si="10"/>
        <v>1834.9971549752224</v>
      </c>
      <c r="Q76" s="231">
        <f t="shared" si="25"/>
        <v>0</v>
      </c>
      <c r="R76" s="234">
        <f t="shared" si="26"/>
        <v>0</v>
      </c>
      <c r="S76" s="231">
        <f>S75+(S75*$T$2)+('SAVE&amp;INVEST'!$C$22*12)</f>
        <v>0</v>
      </c>
      <c r="T76" s="234">
        <f>S76*T3/12</f>
        <v>0</v>
      </c>
      <c r="U76" s="231">
        <f t="shared" si="28"/>
        <v>246988.66571973288</v>
      </c>
      <c r="V76" s="234">
        <f t="shared" si="32"/>
        <v>-34500</v>
      </c>
      <c r="W76" s="231">
        <f t="shared" si="29"/>
        <v>6140216.6429933216</v>
      </c>
      <c r="X76" s="67"/>
      <c r="Y76" s="67"/>
      <c r="Z76" s="67"/>
    </row>
    <row r="77" spans="1:26" ht="14.25">
      <c r="A77" s="225">
        <f t="shared" si="30"/>
        <v>90</v>
      </c>
      <c r="B77" s="228">
        <f t="shared" si="31"/>
        <v>2092</v>
      </c>
      <c r="C77" s="231"/>
      <c r="D77" s="235"/>
      <c r="E77" s="237"/>
      <c r="F77" s="234">
        <f t="shared" si="33"/>
        <v>0</v>
      </c>
      <c r="G77" s="231">
        <f t="shared" si="18"/>
        <v>2896472.0106978887</v>
      </c>
      <c r="H77" s="234">
        <f t="shared" si="19"/>
        <v>9654.906702326296</v>
      </c>
      <c r="I77" s="231">
        <f t="shared" si="20"/>
        <v>2896472.0106978887</v>
      </c>
      <c r="J77" s="234">
        <f t="shared" si="21"/>
        <v>9654.906702326296</v>
      </c>
      <c r="K77" s="231">
        <f t="shared" si="22"/>
        <v>0</v>
      </c>
      <c r="L77" s="234">
        <f t="shared" si="23"/>
        <v>0</v>
      </c>
      <c r="M77" s="231">
        <f t="shared" si="24"/>
        <v>0</v>
      </c>
      <c r="N77" s="234">
        <f t="shared" si="17"/>
        <v>0</v>
      </c>
      <c r="O77" s="231">
        <f t="shared" si="11"/>
        <v>567014.12088734366</v>
      </c>
      <c r="P77" s="234">
        <f t="shared" si="10"/>
        <v>1890.047069624479</v>
      </c>
      <c r="Q77" s="231">
        <f t="shared" si="25"/>
        <v>0</v>
      </c>
      <c r="R77" s="234">
        <f t="shared" si="26"/>
        <v>0</v>
      </c>
      <c r="S77" s="231">
        <f>S76+(S76*$T$2)+('SAVE&amp;INVEST'!$C$22*12)</f>
        <v>0</v>
      </c>
      <c r="T77" s="234">
        <f>S77*T3/12</f>
        <v>0</v>
      </c>
      <c r="U77" s="231">
        <f t="shared" si="28"/>
        <v>254398.32569132483</v>
      </c>
      <c r="V77" s="234">
        <f t="shared" si="32"/>
        <v>-34500</v>
      </c>
      <c r="W77" s="231">
        <f t="shared" si="29"/>
        <v>6325458.1422831211</v>
      </c>
      <c r="X77" s="67"/>
      <c r="Y77" s="67"/>
      <c r="Z77" s="67"/>
    </row>
    <row r="78" spans="1:26" ht="14.25">
      <c r="A78" s="225">
        <f t="shared" si="30"/>
        <v>91</v>
      </c>
      <c r="B78" s="228">
        <f t="shared" si="31"/>
        <v>2093</v>
      </c>
      <c r="C78" s="231"/>
      <c r="D78" s="235"/>
      <c r="E78" s="237"/>
      <c r="F78" s="234">
        <f t="shared" si="33"/>
        <v>0</v>
      </c>
      <c r="G78" s="231">
        <f t="shared" si="18"/>
        <v>2983366.1710188254</v>
      </c>
      <c r="H78" s="234">
        <f t="shared" si="19"/>
        <v>9944.5539033960849</v>
      </c>
      <c r="I78" s="231">
        <f t="shared" si="20"/>
        <v>2983366.1710188254</v>
      </c>
      <c r="J78" s="234">
        <f t="shared" si="21"/>
        <v>9944.5539033960849</v>
      </c>
      <c r="K78" s="231">
        <f t="shared" si="22"/>
        <v>0</v>
      </c>
      <c r="L78" s="234">
        <f t="shared" si="23"/>
        <v>0</v>
      </c>
      <c r="M78" s="231">
        <f t="shared" si="24"/>
        <v>0</v>
      </c>
      <c r="N78" s="234">
        <f t="shared" si="17"/>
        <v>0</v>
      </c>
      <c r="O78" s="231">
        <f t="shared" si="11"/>
        <v>584024.54451396386</v>
      </c>
      <c r="P78" s="234">
        <f t="shared" si="10"/>
        <v>1946.7484817132129</v>
      </c>
      <c r="Q78" s="231">
        <f t="shared" si="25"/>
        <v>0</v>
      </c>
      <c r="R78" s="234">
        <f t="shared" si="26"/>
        <v>0</v>
      </c>
      <c r="S78" s="231">
        <f>S77+(S77*$T$2)+('SAVE&amp;INVEST'!$C$22*12)</f>
        <v>0</v>
      </c>
      <c r="T78" s="234">
        <f>S78*T3/12</f>
        <v>0</v>
      </c>
      <c r="U78" s="231">
        <f t="shared" si="28"/>
        <v>262030.2754620646</v>
      </c>
      <c r="V78" s="234">
        <f t="shared" si="32"/>
        <v>-34500</v>
      </c>
      <c r="W78" s="231">
        <f t="shared" si="29"/>
        <v>6516256.8865516149</v>
      </c>
      <c r="X78" s="67"/>
      <c r="Y78" s="67"/>
      <c r="Z78" s="67"/>
    </row>
    <row r="79" spans="1:26" ht="14.25">
      <c r="A79" s="225">
        <f t="shared" si="30"/>
        <v>92</v>
      </c>
      <c r="B79" s="228">
        <f t="shared" si="31"/>
        <v>2094</v>
      </c>
      <c r="C79" s="231"/>
      <c r="D79" s="235"/>
      <c r="E79" s="237"/>
      <c r="F79" s="234">
        <f t="shared" si="33"/>
        <v>0</v>
      </c>
      <c r="G79" s="231">
        <f t="shared" si="18"/>
        <v>3072867.1561493902</v>
      </c>
      <c r="H79" s="234">
        <f t="shared" si="19"/>
        <v>10242.890520497967</v>
      </c>
      <c r="I79" s="231">
        <f t="shared" si="20"/>
        <v>3072867.1561493902</v>
      </c>
      <c r="J79" s="234">
        <f t="shared" si="21"/>
        <v>10242.890520497967</v>
      </c>
      <c r="K79" s="231">
        <f t="shared" si="22"/>
        <v>0</v>
      </c>
      <c r="L79" s="234">
        <f t="shared" si="23"/>
        <v>0</v>
      </c>
      <c r="M79" s="231">
        <f t="shared" si="24"/>
        <v>0</v>
      </c>
      <c r="N79" s="234">
        <f t="shared" si="17"/>
        <v>0</v>
      </c>
      <c r="O79" s="231">
        <f t="shared" si="11"/>
        <v>601545.28084938275</v>
      </c>
      <c r="P79" s="234">
        <f t="shared" si="10"/>
        <v>2005.1509361646092</v>
      </c>
      <c r="Q79" s="231">
        <f t="shared" si="25"/>
        <v>0</v>
      </c>
      <c r="R79" s="234">
        <f t="shared" si="26"/>
        <v>0</v>
      </c>
      <c r="S79" s="231">
        <f>S78+(S78*$T$2)+('SAVE&amp;INVEST'!$C$22*12)</f>
        <v>0</v>
      </c>
      <c r="T79" s="234">
        <f>S79*T3/12</f>
        <v>0</v>
      </c>
      <c r="U79" s="231">
        <f t="shared" si="28"/>
        <v>269891.18372592656</v>
      </c>
      <c r="V79" s="234">
        <f t="shared" si="32"/>
        <v>-34500</v>
      </c>
      <c r="W79" s="231">
        <f t="shared" si="29"/>
        <v>6712779.5931481626</v>
      </c>
      <c r="X79" s="67"/>
      <c r="Y79" s="67"/>
      <c r="Z79" s="67"/>
    </row>
    <row r="80" spans="1:26" ht="14.25">
      <c r="A80" s="225">
        <f t="shared" si="30"/>
        <v>93</v>
      </c>
      <c r="B80" s="228">
        <f t="shared" si="31"/>
        <v>2095</v>
      </c>
      <c r="C80" s="231"/>
      <c r="D80" s="235"/>
      <c r="E80" s="237"/>
      <c r="F80" s="234">
        <f t="shared" si="33"/>
        <v>0</v>
      </c>
      <c r="G80" s="231">
        <f t="shared" si="18"/>
        <v>3165053.1708338722</v>
      </c>
      <c r="H80" s="234">
        <f t="shared" si="19"/>
        <v>10550.177236112908</v>
      </c>
      <c r="I80" s="231">
        <f t="shared" si="20"/>
        <v>3165053.1708338722</v>
      </c>
      <c r="J80" s="234">
        <f t="shared" si="21"/>
        <v>10550.177236112908</v>
      </c>
      <c r="K80" s="231">
        <f t="shared" si="22"/>
        <v>0</v>
      </c>
      <c r="L80" s="234">
        <f t="shared" si="23"/>
        <v>0</v>
      </c>
      <c r="M80" s="231">
        <f t="shared" si="24"/>
        <v>0</v>
      </c>
      <c r="N80" s="234">
        <f t="shared" si="17"/>
        <v>0</v>
      </c>
      <c r="O80" s="231">
        <f t="shared" si="11"/>
        <v>619591.63927486422</v>
      </c>
      <c r="P80" s="234">
        <f t="shared" si="10"/>
        <v>2065.3054642495476</v>
      </c>
      <c r="Q80" s="231">
        <f t="shared" si="25"/>
        <v>0</v>
      </c>
      <c r="R80" s="234">
        <f t="shared" si="26"/>
        <v>0</v>
      </c>
      <c r="S80" s="231">
        <f>S79+(S79*$T$2)+('SAVE&amp;INVEST'!$C$22*12)</f>
        <v>0</v>
      </c>
      <c r="T80" s="234">
        <f>S80*T3/12</f>
        <v>0</v>
      </c>
      <c r="U80" s="231">
        <f t="shared" si="28"/>
        <v>277987.91923770437</v>
      </c>
      <c r="V80" s="234">
        <f t="shared" si="32"/>
        <v>-34500</v>
      </c>
      <c r="W80" s="231">
        <f t="shared" si="29"/>
        <v>6915197.9809426088</v>
      </c>
      <c r="X80" s="67"/>
      <c r="Y80" s="67"/>
      <c r="Z80" s="67"/>
    </row>
    <row r="81" spans="1:26" ht="14.25">
      <c r="A81" s="225">
        <f t="shared" si="30"/>
        <v>94</v>
      </c>
      <c r="B81" s="228">
        <f t="shared" si="31"/>
        <v>2096</v>
      </c>
      <c r="C81" s="231"/>
      <c r="D81" s="235"/>
      <c r="E81" s="237"/>
      <c r="F81" s="234">
        <f t="shared" si="33"/>
        <v>0</v>
      </c>
      <c r="G81" s="231">
        <f t="shared" si="18"/>
        <v>3260004.765958888</v>
      </c>
      <c r="H81" s="234">
        <f t="shared" si="19"/>
        <v>10866.682553196293</v>
      </c>
      <c r="I81" s="231">
        <f t="shared" si="20"/>
        <v>3260004.765958888</v>
      </c>
      <c r="J81" s="234">
        <f t="shared" si="21"/>
        <v>10866.682553196293</v>
      </c>
      <c r="K81" s="231">
        <f t="shared" si="22"/>
        <v>0</v>
      </c>
      <c r="L81" s="234">
        <f t="shared" si="23"/>
        <v>0</v>
      </c>
      <c r="M81" s="231">
        <f t="shared" si="24"/>
        <v>0</v>
      </c>
      <c r="N81" s="234">
        <f t="shared" si="17"/>
        <v>0</v>
      </c>
      <c r="O81" s="231">
        <f t="shared" si="11"/>
        <v>638179.38845311012</v>
      </c>
      <c r="P81" s="234">
        <f t="shared" si="10"/>
        <v>2127.2646281770335</v>
      </c>
      <c r="Q81" s="231">
        <f t="shared" si="25"/>
        <v>0</v>
      </c>
      <c r="R81" s="234">
        <f t="shared" si="26"/>
        <v>0</v>
      </c>
      <c r="S81" s="231">
        <f>S80+(S80*$T$2)+('SAVE&amp;INVEST'!$C$22*12)</f>
        <v>0</v>
      </c>
      <c r="T81" s="234">
        <f>S81*T3/12</f>
        <v>0</v>
      </c>
      <c r="U81" s="231">
        <f t="shared" si="28"/>
        <v>286327.55681483541</v>
      </c>
      <c r="V81" s="234">
        <f t="shared" si="32"/>
        <v>-34500</v>
      </c>
      <c r="W81" s="231">
        <f t="shared" si="29"/>
        <v>7123688.9203708861</v>
      </c>
      <c r="X81" s="67"/>
      <c r="Y81" s="67"/>
      <c r="Z81" s="67"/>
    </row>
    <row r="82" spans="1:26" ht="14.25">
      <c r="A82" s="225">
        <f t="shared" si="30"/>
        <v>95</v>
      </c>
      <c r="B82" s="228">
        <f t="shared" si="31"/>
        <v>2097</v>
      </c>
      <c r="C82" s="231"/>
      <c r="D82" s="235"/>
      <c r="E82" s="237"/>
      <c r="F82" s="234">
        <f t="shared" si="33"/>
        <v>0</v>
      </c>
      <c r="G82" s="231">
        <f t="shared" si="18"/>
        <v>3357804.9089376549</v>
      </c>
      <c r="H82" s="234">
        <f t="shared" si="19"/>
        <v>11192.683029792184</v>
      </c>
      <c r="I82" s="231">
        <f t="shared" si="20"/>
        <v>3357804.9089376549</v>
      </c>
      <c r="J82" s="234">
        <f t="shared" si="21"/>
        <v>11192.683029792184</v>
      </c>
      <c r="K82" s="231">
        <f t="shared" si="22"/>
        <v>0</v>
      </c>
      <c r="L82" s="234">
        <f t="shared" si="23"/>
        <v>0</v>
      </c>
      <c r="M82" s="231">
        <f t="shared" si="24"/>
        <v>0</v>
      </c>
      <c r="N82" s="234">
        <f t="shared" si="17"/>
        <v>0</v>
      </c>
      <c r="O82" s="231">
        <f t="shared" si="11"/>
        <v>657324.77010670339</v>
      </c>
      <c r="P82" s="234">
        <f t="shared" si="10"/>
        <v>2191.0825670223444</v>
      </c>
      <c r="Q82" s="231">
        <f t="shared" si="25"/>
        <v>0</v>
      </c>
      <c r="R82" s="234">
        <f t="shared" si="26"/>
        <v>0</v>
      </c>
      <c r="S82" s="231">
        <f>S81+(S81*$T$2)+('SAVE&amp;INVEST'!$C$22*12)</f>
        <v>0</v>
      </c>
      <c r="T82" s="234">
        <f>S82*T3/12</f>
        <v>0</v>
      </c>
      <c r="U82" s="231">
        <f t="shared" si="28"/>
        <v>294917.38351928059</v>
      </c>
      <c r="V82" s="234">
        <f t="shared" si="32"/>
        <v>-34500</v>
      </c>
      <c r="W82" s="231">
        <f t="shared" si="29"/>
        <v>7338434.5879820129</v>
      </c>
      <c r="X82" s="67"/>
      <c r="Y82" s="67"/>
      <c r="Z82" s="67"/>
    </row>
    <row r="83" spans="1:26" ht="14.25">
      <c r="A83" s="225">
        <f t="shared" si="30"/>
        <v>96</v>
      </c>
      <c r="B83" s="228">
        <f t="shared" si="31"/>
        <v>2098</v>
      </c>
      <c r="C83" s="231"/>
      <c r="D83" s="235"/>
      <c r="E83" s="237"/>
      <c r="F83" s="234">
        <f t="shared" si="33"/>
        <v>0</v>
      </c>
      <c r="G83" s="231">
        <f t="shared" si="18"/>
        <v>3458539.0562057844</v>
      </c>
      <c r="H83" s="234">
        <f t="shared" si="19"/>
        <v>11528.463520685948</v>
      </c>
      <c r="I83" s="231">
        <f t="shared" si="20"/>
        <v>3458539.0562057844</v>
      </c>
      <c r="J83" s="234">
        <f t="shared" si="21"/>
        <v>11528.463520685948</v>
      </c>
      <c r="K83" s="231">
        <f t="shared" si="22"/>
        <v>0</v>
      </c>
      <c r="L83" s="234">
        <f t="shared" si="23"/>
        <v>0</v>
      </c>
      <c r="M83" s="231">
        <f t="shared" si="24"/>
        <v>0</v>
      </c>
      <c r="N83" s="234">
        <f t="shared" si="17"/>
        <v>0</v>
      </c>
      <c r="O83" s="231">
        <f t="shared" si="11"/>
        <v>677044.51320990443</v>
      </c>
      <c r="P83" s="234">
        <f t="shared" si="10"/>
        <v>2256.8150440330151</v>
      </c>
      <c r="Q83" s="231">
        <f t="shared" si="25"/>
        <v>0</v>
      </c>
      <c r="R83" s="234">
        <f t="shared" si="26"/>
        <v>0</v>
      </c>
      <c r="S83" s="231">
        <f>S82+(S82*$T$2)+('SAVE&amp;INVEST'!$C$22*12)</f>
        <v>0</v>
      </c>
      <c r="T83" s="234">
        <f>S83*T3/12</f>
        <v>0</v>
      </c>
      <c r="U83" s="231">
        <f t="shared" si="28"/>
        <v>303764.90502485889</v>
      </c>
      <c r="V83" s="234">
        <f t="shared" si="32"/>
        <v>-34500</v>
      </c>
      <c r="W83" s="231">
        <f t="shared" si="29"/>
        <v>7559622.6256214734</v>
      </c>
      <c r="X83" s="67"/>
      <c r="Y83" s="67"/>
      <c r="Z83" s="67"/>
    </row>
    <row r="84" spans="1:26" ht="14.25">
      <c r="A84" s="225">
        <f t="shared" si="30"/>
        <v>97</v>
      </c>
      <c r="B84" s="228">
        <f t="shared" si="31"/>
        <v>2099</v>
      </c>
      <c r="C84" s="231"/>
      <c r="D84" s="235"/>
      <c r="E84" s="237"/>
      <c r="F84" s="234">
        <f t="shared" si="33"/>
        <v>0</v>
      </c>
      <c r="G84" s="231">
        <f t="shared" si="18"/>
        <v>3562295.2278919579</v>
      </c>
      <c r="H84" s="234">
        <f t="shared" si="19"/>
        <v>11874.317426306525</v>
      </c>
      <c r="I84" s="231">
        <f t="shared" si="20"/>
        <v>3562295.2278919579</v>
      </c>
      <c r="J84" s="234">
        <f t="shared" si="21"/>
        <v>11874.317426306525</v>
      </c>
      <c r="K84" s="231">
        <f t="shared" si="22"/>
        <v>0</v>
      </c>
      <c r="L84" s="234">
        <f t="shared" si="23"/>
        <v>0</v>
      </c>
      <c r="M84" s="231">
        <f t="shared" si="24"/>
        <v>0</v>
      </c>
      <c r="N84" s="234">
        <f t="shared" si="17"/>
        <v>0</v>
      </c>
      <c r="O84" s="231">
        <f t="shared" si="11"/>
        <v>697355.84860620159</v>
      </c>
      <c r="P84" s="234">
        <f t="shared" si="10"/>
        <v>2324.5194953540054</v>
      </c>
      <c r="Q84" s="231">
        <f t="shared" si="25"/>
        <v>0</v>
      </c>
      <c r="R84" s="234">
        <f t="shared" si="26"/>
        <v>0</v>
      </c>
      <c r="S84" s="231">
        <f>S83+(S83*$T$2)+('SAVE&amp;INVEST'!$C$22*12)</f>
        <v>0</v>
      </c>
      <c r="T84" s="234">
        <f>S84*T3/12</f>
        <v>0</v>
      </c>
      <c r="U84" s="231">
        <f t="shared" si="28"/>
        <v>312877.85217560467</v>
      </c>
      <c r="V84" s="234">
        <f t="shared" si="32"/>
        <v>-34500</v>
      </c>
      <c r="W84" s="231">
        <f t="shared" si="29"/>
        <v>7787446.3043901175</v>
      </c>
      <c r="X84" s="67"/>
      <c r="Y84" s="67"/>
      <c r="Z84" s="67"/>
    </row>
    <row r="85" spans="1:26" ht="14.25">
      <c r="A85" s="225">
        <f t="shared" si="30"/>
        <v>98</v>
      </c>
      <c r="B85" s="228">
        <f t="shared" si="31"/>
        <v>2100</v>
      </c>
      <c r="C85" s="231"/>
      <c r="D85" s="235"/>
      <c r="E85" s="237"/>
      <c r="F85" s="234">
        <f t="shared" si="33"/>
        <v>0</v>
      </c>
      <c r="G85" s="231">
        <f t="shared" si="18"/>
        <v>3669164.0847287169</v>
      </c>
      <c r="H85" s="234">
        <f t="shared" si="19"/>
        <v>12230.546949095724</v>
      </c>
      <c r="I85" s="231">
        <f t="shared" si="20"/>
        <v>3669164.0847287169</v>
      </c>
      <c r="J85" s="234">
        <f t="shared" si="21"/>
        <v>12230.546949095724</v>
      </c>
      <c r="K85" s="231">
        <f t="shared" si="22"/>
        <v>0</v>
      </c>
      <c r="L85" s="234">
        <f t="shared" si="23"/>
        <v>0</v>
      </c>
      <c r="M85" s="231">
        <f t="shared" si="24"/>
        <v>0</v>
      </c>
      <c r="N85" s="234">
        <f t="shared" si="17"/>
        <v>0</v>
      </c>
      <c r="O85" s="231">
        <f t="shared" si="11"/>
        <v>718276.52406438766</v>
      </c>
      <c r="P85" s="234">
        <f t="shared" si="10"/>
        <v>2394.2550802146257</v>
      </c>
      <c r="Q85" s="231">
        <f t="shared" si="25"/>
        <v>0</v>
      </c>
      <c r="R85" s="234">
        <f t="shared" si="26"/>
        <v>0</v>
      </c>
      <c r="S85" s="231">
        <f>S84+(S84*$T$2)+('SAVE&amp;INVEST'!$C$22*12)</f>
        <v>0</v>
      </c>
      <c r="T85" s="234">
        <f>S85*T3/12</f>
        <v>0</v>
      </c>
      <c r="U85" s="231">
        <f t="shared" si="28"/>
        <v>322264.18774087285</v>
      </c>
      <c r="V85" s="234">
        <f t="shared" si="32"/>
        <v>-34500</v>
      </c>
      <c r="W85" s="231">
        <f t="shared" si="29"/>
        <v>8022104.6935218219</v>
      </c>
      <c r="X85" s="67"/>
      <c r="Y85" s="67"/>
      <c r="Z85" s="67"/>
    </row>
    <row r="86" spans="1:26" ht="14.25">
      <c r="A86" s="225">
        <f t="shared" si="30"/>
        <v>99</v>
      </c>
      <c r="B86" s="228">
        <f t="shared" si="31"/>
        <v>2101</v>
      </c>
      <c r="C86" s="231"/>
      <c r="D86" s="235"/>
      <c r="E86" s="237"/>
      <c r="F86" s="234">
        <f t="shared" si="33"/>
        <v>0</v>
      </c>
      <c r="G86" s="231">
        <f t="shared" si="18"/>
        <v>3779239.0072705783</v>
      </c>
      <c r="H86" s="234">
        <f t="shared" si="19"/>
        <v>12597.463357568595</v>
      </c>
      <c r="I86" s="231">
        <f t="shared" si="20"/>
        <v>3779239.0072705783</v>
      </c>
      <c r="J86" s="234">
        <f t="shared" si="21"/>
        <v>12597.463357568595</v>
      </c>
      <c r="K86" s="231">
        <f t="shared" si="22"/>
        <v>0</v>
      </c>
      <c r="L86" s="234">
        <f t="shared" si="23"/>
        <v>0</v>
      </c>
      <c r="M86" s="231">
        <f t="shared" si="24"/>
        <v>0</v>
      </c>
      <c r="N86" s="234">
        <f t="shared" si="17"/>
        <v>0</v>
      </c>
      <c r="O86" s="231">
        <f t="shared" si="11"/>
        <v>739824.81978631928</v>
      </c>
      <c r="P86" s="234">
        <f t="shared" si="10"/>
        <v>2466.0827326210642</v>
      </c>
      <c r="Q86" s="231">
        <f t="shared" si="25"/>
        <v>0</v>
      </c>
      <c r="R86" s="234">
        <f t="shared" si="26"/>
        <v>0</v>
      </c>
      <c r="S86" s="231">
        <f>S85+(S85*$T$2)+('SAVE&amp;INVEST'!$C$22*12)</f>
        <v>0</v>
      </c>
      <c r="T86" s="234">
        <f>S86*T3/12</f>
        <v>0</v>
      </c>
      <c r="U86" s="231">
        <f t="shared" si="28"/>
        <v>331932.11337309901</v>
      </c>
      <c r="V86" s="234">
        <f t="shared" si="32"/>
        <v>-34500</v>
      </c>
      <c r="W86" s="231">
        <f t="shared" si="29"/>
        <v>8263802.8343274761</v>
      </c>
      <c r="X86" s="67"/>
      <c r="Y86" s="67"/>
      <c r="Z86" s="67"/>
    </row>
    <row r="87" spans="1:26" ht="14.65" thickBot="1">
      <c r="A87" s="226">
        <f t="shared" si="30"/>
        <v>100</v>
      </c>
      <c r="B87" s="229">
        <f t="shared" si="31"/>
        <v>2102</v>
      </c>
      <c r="C87" s="232"/>
      <c r="D87" s="236"/>
      <c r="E87" s="238"/>
      <c r="F87" s="239">
        <f t="shared" si="33"/>
        <v>0</v>
      </c>
      <c r="G87" s="232">
        <f t="shared" si="18"/>
        <v>3892616.1774886954</v>
      </c>
      <c r="H87" s="239">
        <f t="shared" si="19"/>
        <v>12975.387258295652</v>
      </c>
      <c r="I87" s="232">
        <f t="shared" si="20"/>
        <v>3892616.1774886954</v>
      </c>
      <c r="J87" s="239">
        <f t="shared" si="21"/>
        <v>12975.387258295652</v>
      </c>
      <c r="K87" s="232">
        <f t="shared" si="22"/>
        <v>0</v>
      </c>
      <c r="L87" s="239">
        <f t="shared" si="23"/>
        <v>0</v>
      </c>
      <c r="M87" s="232">
        <f>M86+(M86*$N$2)-(N86*12)</f>
        <v>0</v>
      </c>
      <c r="N87" s="239">
        <f>M87*$N$3/12</f>
        <v>0</v>
      </c>
      <c r="O87" s="232">
        <f t="shared" si="11"/>
        <v>762019.56437990884</v>
      </c>
      <c r="P87" s="239">
        <f t="shared" si="10"/>
        <v>2540.065214599696</v>
      </c>
      <c r="Q87" s="232">
        <f t="shared" si="25"/>
        <v>0</v>
      </c>
      <c r="R87" s="239">
        <f t="shared" si="26"/>
        <v>0</v>
      </c>
      <c r="S87" s="232">
        <f>S86+(S86*$T$2)+('SAVE&amp;INVEST'!$C$22*12)</f>
        <v>0</v>
      </c>
      <c r="T87" s="239">
        <f>S87*T3/12</f>
        <v>0</v>
      </c>
      <c r="U87" s="232">
        <f t="shared" si="28"/>
        <v>341890.07677429204</v>
      </c>
      <c r="V87" s="239">
        <f t="shared" si="32"/>
        <v>-34500</v>
      </c>
      <c r="W87" s="232">
        <f t="shared" si="29"/>
        <v>8512751.9193572998</v>
      </c>
      <c r="X87" s="67"/>
      <c r="Y87" s="67"/>
      <c r="Z87" s="67"/>
    </row>
    <row r="88" spans="1:26" ht="14.25">
      <c r="A88" s="71">
        <f t="shared" si="30"/>
        <v>101</v>
      </c>
      <c r="B88" s="67"/>
      <c r="C88" s="67"/>
      <c r="D88" s="67"/>
      <c r="E88" s="67"/>
      <c r="F88" s="67"/>
      <c r="G88" s="67"/>
      <c r="H88" s="67"/>
      <c r="I88" s="67"/>
      <c r="J88" s="67"/>
      <c r="K88" s="67"/>
      <c r="L88" s="67"/>
      <c r="M88" s="67"/>
      <c r="N88" s="67"/>
      <c r="O88" s="67"/>
      <c r="P88" s="67"/>
      <c r="Q88" s="67"/>
      <c r="R88" s="67"/>
      <c r="S88" s="67"/>
      <c r="T88" s="67"/>
      <c r="U88" s="67"/>
      <c r="V88" s="95"/>
      <c r="W88" s="72"/>
      <c r="X88" s="67"/>
      <c r="Y88" s="67"/>
      <c r="Z88" s="67"/>
    </row>
    <row r="89" spans="1:26" ht="14.25">
      <c r="A89" s="67"/>
      <c r="B89" s="67"/>
      <c r="C89" s="67"/>
      <c r="D89" s="67"/>
      <c r="E89" s="67"/>
      <c r="F89" s="67"/>
      <c r="G89" s="67"/>
      <c r="H89" s="67"/>
      <c r="I89" s="67"/>
      <c r="J89" s="67"/>
      <c r="K89" s="67"/>
      <c r="L89" s="67"/>
      <c r="M89" s="67"/>
      <c r="N89" s="67"/>
      <c r="O89" s="67"/>
      <c r="P89" s="67"/>
      <c r="Q89" s="67"/>
      <c r="R89" s="67"/>
      <c r="S89" s="67"/>
      <c r="T89" s="67"/>
      <c r="U89" s="67"/>
      <c r="V89" s="67"/>
      <c r="W89" s="72"/>
      <c r="X89" s="67"/>
      <c r="Y89" s="67"/>
      <c r="Z89" s="67"/>
    </row>
    <row r="90" spans="1:26" ht="14.25">
      <c r="A90" s="67"/>
      <c r="B90" s="67"/>
      <c r="C90" s="67"/>
      <c r="D90" s="67"/>
      <c r="E90" s="67"/>
      <c r="F90" s="67"/>
      <c r="G90" s="67"/>
      <c r="H90" s="67"/>
      <c r="I90" s="67"/>
      <c r="J90" s="67"/>
      <c r="K90" s="67"/>
      <c r="L90" s="67"/>
      <c r="M90" s="67"/>
      <c r="N90" s="67"/>
      <c r="O90" s="67"/>
      <c r="P90" s="67"/>
      <c r="Q90" s="67"/>
      <c r="R90" s="67"/>
      <c r="S90" s="67"/>
      <c r="T90" s="67"/>
      <c r="U90" s="67"/>
      <c r="V90" s="67"/>
      <c r="W90" s="72"/>
      <c r="X90" s="67"/>
      <c r="Y90" s="67"/>
      <c r="Z90" s="67"/>
    </row>
    <row r="91" spans="1:26" ht="14.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row>
    <row r="92" spans="1:26" ht="14.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row>
    <row r="93" spans="1:26" ht="14.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row>
    <row r="94" spans="1:26" ht="14.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ht="14.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row>
    <row r="96" spans="1:26" ht="14.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row>
    <row r="97" spans="1:26" ht="14.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row>
    <row r="98" spans="1:26" ht="14.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row>
    <row r="99" spans="1:26" ht="14.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row>
    <row r="100" spans="1:26" ht="14.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ht="14.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ht="14.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ht="14.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ht="14.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ht="14.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ht="14.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ht="14.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ht="14.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ht="14.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ht="14.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ht="14.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ht="14.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ht="14.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ht="14.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ht="14.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ht="14.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ht="14.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ht="14.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ht="14.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ht="14.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ht="14.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ht="14.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ht="14.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ht="14.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ht="14.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ht="14.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ht="14.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ht="14.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ht="14.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ht="14.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ht="14.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ht="14.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ht="14.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ht="14.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ht="14.2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ht="14.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ht="14.2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ht="14.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ht="14.2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ht="14.2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ht="14.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ht="14.2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ht="14.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ht="14.2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ht="14.2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ht="14.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ht="14.2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ht="14.2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ht="14.2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ht="14.2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ht="14.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ht="14.2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ht="14.2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ht="14.2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ht="14.2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ht="14.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ht="14.2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spans="1:26" ht="14.2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ht="14.2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ht="14.2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ht="14.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ht="14.2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ht="14.2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ht="14.2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spans="1:26" ht="14.2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ht="14.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ht="14.2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ht="14.2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ht="14.2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ht="14.2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ht="14.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ht="14.2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ht="14.2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ht="14.2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ht="14.2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ht="14.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ht="14.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ht="14.2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ht="14.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spans="1:26" ht="14.2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ht="14.2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ht="14.2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spans="1:26" ht="14.2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ht="14.2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ht="14.2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ht="14.2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ht="14.2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ht="14.2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ht="14.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ht="14.2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ht="14.25">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ht="14.25">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ht="14.25">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ht="14.25">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ht="14.25">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ht="14.25">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ht="14.25">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ht="14.25">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ht="14.25">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ht="14.25">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ht="14.25">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ht="14.25">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ht="14.25">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spans="1:26" ht="14.25">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spans="1:26" ht="14.25">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spans="1:26" ht="14.25">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spans="1:26" ht="14.25">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spans="1:26" ht="14.25">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spans="1:26" ht="14.25">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spans="1:26" ht="14.25">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spans="1:26" ht="14.25">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spans="1:26" ht="14.25">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spans="1:26" ht="14.25">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spans="1:26" ht="14.25">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spans="1:26" ht="14.25">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spans="1:26" ht="14.25">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spans="1:26" ht="14.25">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spans="1:26" ht="14.25">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spans="1:26" ht="14.25">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spans="1:26" ht="14.25">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spans="1:26" ht="14.25">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spans="1:26" ht="14.25">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spans="1:26" ht="14.25">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spans="1:26" ht="14.25">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spans="1:26" ht="14.25">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ht="14.25">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ht="14.25">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spans="1:26" ht="14.25">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spans="1:26" ht="14.25">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spans="1:26" ht="14.25">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spans="1:26" ht="14.25">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spans="1:26" ht="14.25">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spans="1:26" ht="14.25">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spans="1:26" ht="14.25">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spans="1:26" ht="14.25">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ht="14.25">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spans="1:26" ht="14.25">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spans="1:26" ht="14.25">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spans="1:26" ht="14.25">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spans="1:26" ht="14.25">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spans="1:26" ht="14.25">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spans="1:26" ht="14.25">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spans="1:26" ht="14.25">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spans="1:26" ht="14.25">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spans="1:26" ht="14.25">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spans="1:26" ht="14.25">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spans="1:26" ht="14.25">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spans="1:26" ht="14.25">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spans="1:26" ht="14.25">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spans="1:26" ht="14.25">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ht="14.25">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spans="1:26" ht="14.25">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ht="14.25">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spans="1:26" ht="14.25">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spans="1:26" ht="14.25">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spans="1:26" ht="14.25">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spans="1:26" ht="14.25">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spans="1:26" ht="14.25">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spans="1:26" ht="14.25">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spans="1:26" ht="14.25">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spans="1:26" ht="14.25">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spans="1:26" ht="14.25">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spans="1:26" ht="14.25">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ht="14.25">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ht="14.25">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spans="1:26" ht="14.25">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spans="1:26" ht="14.25">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spans="1:26" ht="14.25">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spans="1:26" ht="14.25">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spans="1:26" ht="14.25">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spans="1:26" ht="14.25">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spans="1:26" ht="14.25">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spans="1:26" ht="14.25">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spans="1:26" ht="14.25">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spans="1:26" ht="14.25">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spans="1:26" ht="14.25">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spans="1:26" ht="14.25">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spans="1:26" ht="14.25">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spans="1:26" ht="14.25">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spans="1:26" ht="14.25">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spans="1:26" ht="14.25">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spans="1:26" ht="14.25">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spans="1:26" ht="14.25">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spans="1:26" ht="14.25">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spans="1:26" ht="14.25">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ht="14.25">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ht="14.25">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ht="14.25">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ht="14.25">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ht="14.25">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spans="1:26" ht="14.25">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spans="1:26" ht="14.25">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spans="1:26" ht="14.25">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spans="1:26" ht="14.25">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spans="1:26" ht="14.25">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spans="1:26" ht="14.25">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spans="1:26" ht="14.25">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spans="1:26" ht="14.25">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spans="1:26" ht="14.25">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spans="1:26" ht="14.25">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spans="1:26" ht="14.25">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spans="1:26" ht="14.25">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spans="1:26" ht="14.25">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spans="1:26" ht="14.25">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spans="1:26" ht="14.25">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spans="1:26" ht="14.25">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spans="1:26" ht="14.25">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spans="1:26" ht="14.25">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spans="1:26" ht="14.25">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spans="1:26" ht="14.25">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spans="1:26" ht="14.25">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ht="14.25">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ht="14.25">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ht="14.25">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ht="14.25">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ht="14.25">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ht="14.25">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spans="1:26" ht="14.25">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spans="1:26" ht="14.25">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spans="1:26" ht="14.25">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spans="1:26" ht="14.25">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spans="1:26" ht="14.25">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spans="1:26" ht="14.25">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spans="1:26" ht="14.25">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spans="1:26" ht="14.25">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spans="1:26" ht="14.25">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spans="1:26" ht="14.25">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spans="1:26" ht="14.25">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6" ht="14.25">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ht="14.25">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ht="14.25">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ht="14.25">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ht="14.25">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spans="1:26" ht="14.25">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spans="1:26" ht="14.25">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spans="1:26" ht="14.25">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ht="14.25">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spans="1:26" ht="14.25">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ht="14.25">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ht="14.25">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spans="1:26" ht="14.25">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ht="14.25">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ht="14.25">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ht="14.25">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1:26" ht="14.25">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spans="1:26" ht="14.25">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spans="1:26" ht="14.25">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spans="1:26" ht="14.25">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spans="1:26" ht="14.25">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spans="1:26" ht="14.25">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ht="14.25">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spans="1:26" ht="14.25">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ht="14.25">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ht="14.25">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ht="14.25">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ht="14.25">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ht="14.25">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ht="14.25">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ht="14.25">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ht="14.25">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ht="14.25">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ht="14.25">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ht="14.25">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ht="14.25">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ht="14.25">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ht="14.25">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ht="14.25">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ht="14.25">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spans="1:26" ht="14.25">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spans="1:26" ht="14.25">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spans="1:26" ht="14.25">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spans="1:26" ht="14.25">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spans="1:26" ht="14.25">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ht="14.25">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spans="1:26" ht="14.25">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ht="14.25">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ht="14.25">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ht="14.25">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ht="14.25">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ht="14.25">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ht="14.25">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ht="14.25">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ht="14.25">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ht="14.25">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spans="1:26" ht="14.25">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ht="14.25">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ht="14.25">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ht="14.25">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ht="14.25">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ht="14.25">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ht="14.25">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spans="1:26" ht="14.25">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spans="1:26" ht="14.25">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spans="1:26" ht="14.25">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spans="1:26" ht="14.25">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spans="1:26" ht="14.25">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spans="1:26" ht="14.25">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1:26" ht="14.25">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ht="14.25">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ht="14.25">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ht="14.25">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ht="14.25">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ht="14.25">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ht="14.25">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ht="14.25">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ht="14.25">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spans="1:26" ht="14.25">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spans="1:26" ht="14.25">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spans="1:26" ht="14.25">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spans="1:26" ht="14.25">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ht="14.25">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ht="14.25">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ht="14.25">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ht="14.25">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ht="14.25">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ht="14.25">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1:26" ht="14.25">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spans="1:26" ht="14.25">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spans="1:26" ht="14.25">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spans="1:26" ht="14.25">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spans="1:26" ht="14.25">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spans="1:26" ht="14.25">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spans="1:26" ht="14.25">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spans="1:26" ht="14.25">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spans="1:26" ht="14.25">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ht="14.25">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spans="1:26" ht="14.25">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ht="14.25">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ht="14.25">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ht="14.25">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ht="14.25">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spans="1:26" ht="14.25">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spans="1:26" ht="14.25">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ht="14.25">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ht="14.25">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spans="1:26" ht="14.25">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ht="14.25">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ht="14.25">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ht="14.25">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ht="14.25">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spans="1:26" ht="14.25">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ht="14.25">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ht="14.25">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spans="1:26" ht="14.25">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spans="1:26" ht="14.25">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spans="1:26" ht="14.25">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spans="1:26" ht="14.25">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spans="1:26" ht="14.25">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spans="1:26" ht="14.25">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spans="1:26" ht="14.25">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ht="14.25">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spans="1:26" ht="14.25">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ht="14.25">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ht="14.25">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ht="14.25">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ht="14.25">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ht="14.25">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ht="14.25">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ht="14.25">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ht="14.25">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ht="14.25">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ht="14.25">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ht="14.25">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ht="14.25">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ht="14.25">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ht="14.25">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ht="14.25">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ht="14.25">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ht="14.25">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ht="14.25">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ht="14.25">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ht="14.25">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ht="14.25">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ht="14.25">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ht="14.25">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ht="14.25">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ht="14.25">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ht="14.25">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ht="14.25">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ht="14.25">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ht="14.25">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ht="14.25">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ht="14.25">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ht="14.25">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ht="14.25">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ht="14.25">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ht="14.25">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ht="14.25">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ht="14.25">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ht="14.25">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ht="14.25">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ht="14.25">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ht="14.25">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ht="14.25">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ht="14.25">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ht="14.25">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ht="14.25">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ht="14.25">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ht="14.25">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ht="14.25">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ht="14.25">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ht="14.25">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ht="14.25">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ht="14.25">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ht="14.25">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ht="14.25">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ht="14.25">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ht="14.25">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ht="14.25">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ht="14.25">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ht="14.25">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ht="14.25">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ht="14.25">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ht="14.25">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ht="14.25">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ht="14.25">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ht="14.25">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ht="14.25">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ht="14.25">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ht="14.25">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ht="14.25">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ht="14.25">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ht="14.25">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ht="14.25">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ht="14.25">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ht="14.25">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ht="14.25">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ht="14.25">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ht="14.25">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ht="14.25">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ht="14.25">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ht="14.25">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ht="14.25">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ht="14.25">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ht="14.25">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ht="14.25">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ht="14.25">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ht="14.25">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ht="14.25">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ht="14.25">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ht="14.25">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ht="14.25">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ht="14.25">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ht="14.25">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ht="14.25">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ht="14.25">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ht="14.25">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ht="14.25">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ht="14.25">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ht="14.25">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ht="14.25">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ht="14.25">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ht="14.25">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ht="14.25">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ht="14.25">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ht="14.25">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ht="14.25">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ht="14.25">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ht="14.25">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ht="14.25">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ht="14.25">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ht="14.25">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ht="14.25">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ht="14.25">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ht="14.25">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ht="14.25">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ht="14.25">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ht="14.25">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ht="14.25">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ht="14.25">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ht="14.25">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ht="14.25">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ht="14.25">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ht="14.25">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ht="14.25">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ht="14.25">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ht="14.25">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ht="14.25">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ht="14.25">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ht="14.25">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ht="14.25">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ht="14.25">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ht="14.25">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ht="14.25">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ht="14.25">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ht="14.25">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ht="14.25">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ht="14.25">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ht="14.25">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ht="14.25">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ht="14.25">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ht="14.25">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ht="14.25">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ht="14.25">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ht="14.25">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ht="14.25">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ht="14.25">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ht="14.25">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ht="14.25">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ht="14.25">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ht="14.25">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ht="14.25">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ht="14.25">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ht="14.25">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ht="14.25">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ht="14.25">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ht="14.25">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ht="14.25">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ht="14.25">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ht="14.25">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ht="14.25">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ht="14.25">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ht="14.25">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ht="14.25">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ht="14.25">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ht="14.25">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ht="14.25">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ht="14.25">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ht="14.25">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ht="14.25">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ht="14.25">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ht="14.25">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ht="14.25">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ht="14.25">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ht="14.25">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ht="14.25">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ht="14.25">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ht="14.25">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ht="14.25">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ht="14.25">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ht="14.25">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ht="14.25">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ht="14.25">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ht="14.25">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ht="14.25">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ht="14.25">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ht="14.25">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ht="14.25">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ht="14.25">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ht="14.25">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ht="14.25">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ht="14.25">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ht="14.25">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ht="14.25">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ht="14.25">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ht="14.25">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ht="14.25">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ht="14.25">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ht="14.25">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ht="14.25">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ht="14.25">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ht="14.25">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ht="14.25">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ht="14.25">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ht="14.25">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ht="14.25">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ht="14.25">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ht="14.25">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ht="14.25">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ht="14.25">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ht="14.25">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ht="14.25">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ht="14.25">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ht="14.25">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ht="14.25">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ht="14.25">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ht="14.25">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ht="14.25">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ht="14.25">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ht="14.25">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ht="14.25">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ht="14.25">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ht="14.25">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ht="14.25">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ht="14.25">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ht="14.25">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ht="14.25">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ht="14.25">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ht="14.25">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ht="14.25">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ht="14.25">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ht="14.25">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ht="14.25">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ht="14.25">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ht="14.25">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ht="14.25">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ht="14.25">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ht="14.25">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ht="14.25">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ht="14.25">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ht="14.25">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ht="14.25">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ht="14.25">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ht="14.25">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ht="14.25">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ht="14.25">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ht="14.25">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ht="14.25">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ht="14.25">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ht="14.25">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ht="14.25">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ht="14.25">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ht="14.25">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ht="14.25">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ht="14.25">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ht="14.25">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ht="14.25">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ht="14.25">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ht="14.25">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ht="14.25">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ht="14.25">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ht="14.25">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ht="14.25">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ht="14.25">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ht="14.25">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ht="14.25">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ht="14.25">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ht="14.25">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ht="14.25">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ht="14.25">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ht="14.25">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ht="14.25">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ht="14.25">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ht="14.25">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ht="14.25">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ht="14.25">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ht="14.25">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ht="14.25">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ht="14.25">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ht="14.25">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ht="14.25">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ht="14.25">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ht="14.25">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ht="14.25">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ht="14.25">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ht="14.25">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ht="14.25">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ht="14.25">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ht="14.25">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ht="14.25">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ht="14.25">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ht="14.25">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ht="14.25">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ht="14.25">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ht="14.25">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ht="14.25">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ht="14.25">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ht="14.25">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ht="14.25">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ht="14.25">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ht="14.25">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ht="14.25">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ht="14.25">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ht="14.25">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ht="14.25">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ht="14.25">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ht="14.25">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ht="14.25">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ht="14.25">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ht="14.25">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ht="14.25">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ht="14.25">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ht="14.25">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ht="14.25">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ht="14.25">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ht="14.25">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ht="14.25">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ht="14.25">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ht="14.25">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ht="14.25">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ht="14.25">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ht="14.25">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ht="14.25">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ht="14.25">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ht="14.25">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ht="14.25">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ht="14.25">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ht="14.25">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ht="14.25">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ht="14.25">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ht="14.25">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ht="14.25">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ht="14.25">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ht="14.25">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ht="14.25">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ht="14.25">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ht="14.25">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ht="14.25">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ht="14.25">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ht="14.25">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ht="14.25">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ht="14.25">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ht="14.25">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ht="14.25">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ht="14.25">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ht="14.25">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ht="14.25">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ht="14.25">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ht="14.25">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ht="14.25">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ht="14.25">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ht="14.25">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ht="14.25">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ht="14.25">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ht="14.25">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ht="14.25">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ht="14.25">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ht="14.25">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ht="14.25">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ht="14.25">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ht="14.25">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ht="14.25">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ht="14.25">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ht="14.25">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ht="14.25">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ht="14.25">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ht="14.25">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ht="14.25">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ht="14.25">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ht="14.25">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ht="14.25">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ht="14.25">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ht="14.25">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ht="14.25">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ht="14.25">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ht="14.25">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ht="14.25">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ht="14.25">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ht="14.25">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ht="14.25">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ht="14.25">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ht="14.25">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ht="14.25">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ht="14.25">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ht="14.25">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ht="14.25">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ht="14.25">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ht="14.25">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ht="14.25">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ht="14.25">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ht="14.25">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ht="14.25">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ht="14.25">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ht="14.25">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ht="14.25">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ht="14.25">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ht="14.25">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ht="14.25">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ht="14.25">
      <c r="A849" s="67"/>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ht="14.25">
      <c r="A850" s="67"/>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ht="14.25">
      <c r="A851" s="67"/>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ht="14.25">
      <c r="A852" s="67"/>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ht="14.25">
      <c r="A853" s="67"/>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ht="14.25">
      <c r="A854" s="67"/>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ht="14.25">
      <c r="A855" s="67"/>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ht="14.25">
      <c r="A856" s="67"/>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ht="14.25">
      <c r="A857" s="67"/>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ht="14.25">
      <c r="A858" s="67"/>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ht="14.25">
      <c r="A859" s="67"/>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ht="14.25">
      <c r="A860" s="67"/>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ht="14.25">
      <c r="A861" s="67"/>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ht="14.25">
      <c r="A862" s="67"/>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ht="14.25">
      <c r="A863" s="67"/>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ht="14.25">
      <c r="A864" s="67"/>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ht="14.25">
      <c r="A865" s="67"/>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ht="14.25">
      <c r="A866" s="67"/>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ht="14.25">
      <c r="A867" s="67"/>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ht="14.25">
      <c r="A868" s="67"/>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ht="14.25">
      <c r="A869" s="67"/>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ht="14.25">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ht="14.25">
      <c r="A871" s="67"/>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ht="14.25">
      <c r="A872" s="67"/>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ht="14.25">
      <c r="A873" s="67"/>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ht="14.25">
      <c r="A874" s="67"/>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ht="14.25">
      <c r="A875" s="67"/>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ht="14.25">
      <c r="A876" s="67"/>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ht="14.25">
      <c r="A877" s="67"/>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ht="14.25">
      <c r="A878" s="67"/>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ht="14.25">
      <c r="A879" s="67"/>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ht="14.25">
      <c r="A880" s="67"/>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ht="14.25">
      <c r="A881" s="67"/>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ht="14.25">
      <c r="A882" s="67"/>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ht="14.25">
      <c r="A883" s="67"/>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ht="14.25">
      <c r="A884" s="67"/>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ht="14.25">
      <c r="A885" s="67"/>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ht="14.25">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ht="14.25">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ht="14.25">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ht="14.25">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ht="14.25">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ht="14.25">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ht="14.25">
      <c r="A892" s="67"/>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ht="14.25">
      <c r="A893" s="67"/>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ht="14.25">
      <c r="A894" s="67"/>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ht="14.25">
      <c r="A895" s="67"/>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ht="14.25">
      <c r="A896" s="67"/>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ht="14.25">
      <c r="A897" s="67"/>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ht="14.25">
      <c r="A898" s="67"/>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ht="14.25">
      <c r="A899" s="67"/>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ht="14.25">
      <c r="A900" s="67"/>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ht="14.25">
      <c r="A901" s="67"/>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ht="14.25">
      <c r="A902" s="67"/>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ht="14.25">
      <c r="A903" s="67"/>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ht="14.25">
      <c r="A904" s="67"/>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ht="14.25">
      <c r="A905" s="67"/>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ht="14.25">
      <c r="A906" s="67"/>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ht="14.25">
      <c r="A907" s="67"/>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ht="14.25">
      <c r="A908" s="67"/>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ht="14.25">
      <c r="A909" s="67"/>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ht="14.25">
      <c r="A910" s="67"/>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ht="14.25">
      <c r="A911" s="67"/>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ht="14.25">
      <c r="A912" s="67"/>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ht="14.25">
      <c r="A913" s="67"/>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ht="14.25">
      <c r="A914" s="67"/>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ht="14.25">
      <c r="A915" s="67"/>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ht="14.25">
      <c r="A916" s="67"/>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ht="14.25">
      <c r="A917" s="67"/>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ht="14.25">
      <c r="A918" s="67"/>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ht="14.25">
      <c r="A919" s="67"/>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ht="14.25">
      <c r="A920" s="67"/>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ht="14.25">
      <c r="A921" s="67"/>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ht="14.25">
      <c r="A922" s="67"/>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ht="14.25">
      <c r="A923" s="67"/>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ht="14.25">
      <c r="A924" s="67"/>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ht="14.25">
      <c r="A925" s="67"/>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ht="14.25">
      <c r="A926" s="67"/>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ht="14.25">
      <c r="A927" s="67"/>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ht="14.25">
      <c r="A928" s="67"/>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ht="14.25">
      <c r="A929" s="67"/>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ht="14.25">
      <c r="A930" s="67"/>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ht="14.25">
      <c r="A931" s="67"/>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ht="14.25">
      <c r="A932" s="67"/>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ht="14.25">
      <c r="A933" s="67"/>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ht="14.25">
      <c r="A934" s="67"/>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ht="14.25">
      <c r="A935" s="67"/>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ht="14.25">
      <c r="A936" s="67"/>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ht="14.25">
      <c r="A937" s="67"/>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ht="14.25">
      <c r="A938" s="67"/>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ht="14.25">
      <c r="A939" s="67"/>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ht="14.25">
      <c r="A940" s="67"/>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ht="14.25">
      <c r="A941" s="67"/>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ht="14.25">
      <c r="A942" s="67"/>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ht="14.25">
      <c r="A943" s="67"/>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ht="14.25">
      <c r="A944" s="67"/>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ht="14.25">
      <c r="A945" s="67"/>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ht="14.25">
      <c r="A946" s="67"/>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ht="14.25">
      <c r="A947" s="67"/>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ht="14.25">
      <c r="A948" s="67"/>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ht="14.25">
      <c r="A949" s="67"/>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ht="14.25">
      <c r="A950" s="67"/>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ht="14.25">
      <c r="A951" s="67"/>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ht="14.25">
      <c r="A952" s="67"/>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ht="14.25">
      <c r="A953" s="67"/>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ht="14.25">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ht="14.25">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spans="1:26" ht="14.25">
      <c r="A956" s="67"/>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spans="1:26" ht="14.25">
      <c r="A957" s="67"/>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spans="1:26" ht="14.25">
      <c r="A958" s="67"/>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spans="1:26" ht="14.25">
      <c r="A959" s="67"/>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spans="1:26" ht="14.25">
      <c r="A960" s="67"/>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spans="1:26" ht="14.25">
      <c r="A961" s="67"/>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spans="1:26" ht="14.25">
      <c r="A962" s="67"/>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spans="1:26" ht="14.25">
      <c r="A963" s="67"/>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spans="1:26" ht="14.25">
      <c r="A964" s="67"/>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spans="1:26" ht="14.25">
      <c r="A965" s="67"/>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spans="1:26" ht="14.25">
      <c r="A966" s="67"/>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spans="1:26" ht="14.25">
      <c r="A967" s="67"/>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spans="1:26" ht="14.25">
      <c r="A968" s="67"/>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spans="1:26" ht="14.25">
      <c r="A969" s="67"/>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spans="1:26" ht="14.25">
      <c r="A970" s="67"/>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spans="1:26" ht="14.25">
      <c r="A971" s="67"/>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spans="1:26" ht="14.25">
      <c r="A972" s="67"/>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spans="1:26" ht="14.25">
      <c r="A973" s="67"/>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spans="1:26" ht="14.25">
      <c r="A974" s="67"/>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spans="1:26" ht="14.25">
      <c r="A975" s="67"/>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row r="976" spans="1:26" ht="14.25">
      <c r="A976" s="67"/>
      <c r="B976" s="67"/>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row>
    <row r="977" spans="1:26" ht="14.25">
      <c r="A977" s="67"/>
      <c r="B977" s="67"/>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row>
    <row r="978" spans="1:26" ht="14.25">
      <c r="A978" s="67"/>
      <c r="B978" s="67"/>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row>
    <row r="979" spans="1:26" ht="14.25">
      <c r="A979" s="67"/>
      <c r="B979" s="67"/>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row>
    <row r="980" spans="1:26" ht="14.25">
      <c r="A980" s="67"/>
      <c r="B980" s="67"/>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row>
    <row r="981" spans="1:26" ht="14.25">
      <c r="A981" s="67"/>
      <c r="B981" s="67"/>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row>
    <row r="982" spans="1:26" ht="14.25">
      <c r="A982" s="67"/>
      <c r="B982" s="67"/>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row>
    <row r="983" spans="1:26" ht="14.25">
      <c r="A983" s="67"/>
      <c r="B983" s="67"/>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row>
    <row r="984" spans="1:26" ht="14.25">
      <c r="A984" s="67"/>
      <c r="B984" s="67"/>
      <c r="C984" s="67"/>
      <c r="D984" s="67"/>
      <c r="E984" s="67"/>
      <c r="F984" s="67"/>
      <c r="G984" s="67"/>
      <c r="H984" s="67"/>
      <c r="I984" s="67"/>
      <c r="J984" s="67"/>
      <c r="K984" s="67"/>
      <c r="L984" s="67"/>
      <c r="M984" s="67"/>
      <c r="N984" s="67"/>
      <c r="O984" s="67"/>
      <c r="P984" s="67"/>
      <c r="Q984" s="67"/>
      <c r="R984" s="67"/>
      <c r="S984" s="67"/>
      <c r="T984" s="67"/>
      <c r="U984" s="67"/>
      <c r="V984" s="67"/>
      <c r="W984" s="67"/>
      <c r="X984" s="67"/>
      <c r="Y984" s="67"/>
      <c r="Z984" s="67"/>
    </row>
    <row r="985" spans="1:26" ht="14.25">
      <c r="A985" s="67"/>
      <c r="B985" s="67"/>
      <c r="C985" s="67"/>
      <c r="D985" s="67"/>
      <c r="E985" s="67"/>
      <c r="F985" s="67"/>
      <c r="G985" s="67"/>
      <c r="H985" s="67"/>
      <c r="I985" s="67"/>
      <c r="J985" s="67"/>
      <c r="K985" s="67"/>
      <c r="L985" s="67"/>
      <c r="M985" s="67"/>
      <c r="N985" s="67"/>
      <c r="O985" s="67"/>
      <c r="P985" s="67"/>
      <c r="Q985" s="67"/>
      <c r="R985" s="67"/>
      <c r="S985" s="67"/>
      <c r="T985" s="67"/>
      <c r="U985" s="67"/>
      <c r="V985" s="67"/>
      <c r="W985" s="67"/>
      <c r="X985" s="67"/>
      <c r="Y985" s="67"/>
      <c r="Z985" s="67"/>
    </row>
  </sheetData>
  <mergeCells count="1">
    <mergeCell ref="V5:V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5589A-4210-479A-A84B-5AB9DC48E019}">
  <sheetPr>
    <outlinePr summaryBelow="0" summaryRight="0"/>
  </sheetPr>
  <dimension ref="A1:Z975"/>
  <sheetViews>
    <sheetView workbookViewId="0">
      <selection activeCell="A36" sqref="A36:W36"/>
    </sheetView>
  </sheetViews>
  <sheetFormatPr defaultColWidth="14.3984375" defaultRowHeight="15" customHeight="1"/>
  <cols>
    <col min="6" max="6" width="17.73046875" customWidth="1"/>
    <col min="7" max="20" width="19.265625" customWidth="1"/>
    <col min="21" max="21" width="16.59765625" customWidth="1"/>
    <col min="22" max="22" width="16.265625" customWidth="1"/>
    <col min="23" max="23" width="20.73046875" customWidth="1"/>
  </cols>
  <sheetData>
    <row r="1" spans="1:26" ht="384.75" customHeight="1" thickBot="1">
      <c r="A1" s="67"/>
      <c r="B1" s="67"/>
      <c r="C1" s="67"/>
      <c r="D1" s="67"/>
      <c r="E1" s="67"/>
      <c r="F1" s="67"/>
      <c r="G1" s="67"/>
      <c r="H1" s="67"/>
      <c r="I1" s="67"/>
      <c r="J1" s="67"/>
      <c r="K1" s="67"/>
      <c r="L1" s="67"/>
      <c r="M1" s="67"/>
      <c r="N1" s="67"/>
      <c r="O1" s="67"/>
      <c r="P1" s="67"/>
      <c r="Q1" s="67"/>
      <c r="R1" s="67"/>
      <c r="S1" s="67"/>
      <c r="T1" s="67"/>
      <c r="U1" s="67"/>
      <c r="V1" s="67"/>
      <c r="W1" s="67"/>
      <c r="X1" s="67"/>
      <c r="Y1" s="67"/>
      <c r="Z1" s="67"/>
    </row>
    <row r="2" spans="1:26" ht="14.25">
      <c r="A2" s="67"/>
      <c r="B2" s="67"/>
      <c r="C2" s="67"/>
      <c r="D2" s="67"/>
      <c r="E2" s="67"/>
      <c r="F2" s="67"/>
      <c r="G2" s="240" t="s">
        <v>72</v>
      </c>
      <c r="H2" s="258">
        <v>7.0000000000000007E-2</v>
      </c>
      <c r="I2" s="240" t="s">
        <v>72</v>
      </c>
      <c r="J2" s="258">
        <v>7.0000000000000007E-2</v>
      </c>
      <c r="K2" s="240" t="s">
        <v>72</v>
      </c>
      <c r="L2" s="258">
        <v>7.0000000000000007E-2</v>
      </c>
      <c r="M2" s="240" t="s">
        <v>72</v>
      </c>
      <c r="N2" s="258">
        <v>7.0000000000000007E-2</v>
      </c>
      <c r="O2" s="240" t="s">
        <v>72</v>
      </c>
      <c r="P2" s="258">
        <v>7.0000000000000007E-2</v>
      </c>
      <c r="Q2" s="240" t="s">
        <v>72</v>
      </c>
      <c r="R2" s="258">
        <v>0.03</v>
      </c>
      <c r="S2" s="240" t="s">
        <v>72</v>
      </c>
      <c r="T2" s="259">
        <v>0.03</v>
      </c>
      <c r="U2" s="67"/>
      <c r="V2" s="67"/>
      <c r="W2" s="68"/>
      <c r="X2" s="67"/>
      <c r="Y2" s="67"/>
      <c r="Z2" s="67"/>
    </row>
    <row r="3" spans="1:26" ht="14.65" thickBot="1">
      <c r="A3" s="67"/>
      <c r="B3" s="67"/>
      <c r="C3" s="67"/>
      <c r="D3" s="67"/>
      <c r="E3" s="67"/>
      <c r="F3" s="67"/>
      <c r="G3" s="241" t="s">
        <v>73</v>
      </c>
      <c r="H3" s="69">
        <v>0.04</v>
      </c>
      <c r="I3" s="241" t="s">
        <v>73</v>
      </c>
      <c r="J3" s="69">
        <v>0.04</v>
      </c>
      <c r="K3" s="241" t="s">
        <v>73</v>
      </c>
      <c r="L3" s="69">
        <v>0.04</v>
      </c>
      <c r="M3" s="241" t="s">
        <v>73</v>
      </c>
      <c r="N3" s="69">
        <v>0.04</v>
      </c>
      <c r="O3" s="241" t="s">
        <v>73</v>
      </c>
      <c r="P3" s="69">
        <v>0.04</v>
      </c>
      <c r="Q3" s="241" t="s">
        <v>73</v>
      </c>
      <c r="R3" s="69">
        <v>0.01</v>
      </c>
      <c r="S3" s="241" t="s">
        <v>73</v>
      </c>
      <c r="T3" s="260">
        <v>0.01</v>
      </c>
      <c r="U3" s="67"/>
      <c r="V3" s="67"/>
      <c r="W3" s="68"/>
      <c r="X3" s="67"/>
      <c r="Y3" s="67"/>
      <c r="Z3" s="67"/>
    </row>
    <row r="4" spans="1:26" ht="14.65" thickBot="1">
      <c r="C4" s="255">
        <f>INCOME!C15</f>
        <v>3125</v>
      </c>
      <c r="D4" s="256">
        <f>INCOME!G15</f>
        <v>3100</v>
      </c>
      <c r="E4" s="255">
        <f>INCOME!K15</f>
        <v>0</v>
      </c>
      <c r="F4" s="257">
        <f>INCOME!C26</f>
        <v>0</v>
      </c>
      <c r="G4" s="261" t="s">
        <v>32</v>
      </c>
      <c r="H4" s="262">
        <f>'SAVE&amp;INVEST'!C16</f>
        <v>500</v>
      </c>
      <c r="I4" s="261" t="s">
        <v>32</v>
      </c>
      <c r="J4" s="262">
        <f>'SAVE&amp;INVEST'!C17</f>
        <v>500</v>
      </c>
      <c r="K4" s="261" t="s">
        <v>32</v>
      </c>
      <c r="L4" s="262">
        <f>'SAVE&amp;INVEST'!C18</f>
        <v>0</v>
      </c>
      <c r="M4" s="261" t="s">
        <v>32</v>
      </c>
      <c r="N4" s="262">
        <f>'SAVE&amp;INVEST'!C19</f>
        <v>0</v>
      </c>
      <c r="O4" s="261" t="s">
        <v>32</v>
      </c>
      <c r="P4" s="262">
        <f>'SAVE&amp;INVEST'!C20</f>
        <v>200</v>
      </c>
      <c r="Q4" s="261" t="s">
        <v>32</v>
      </c>
      <c r="R4" s="262">
        <f>'SAVE&amp;INVEST'!C21</f>
        <v>0</v>
      </c>
      <c r="S4" s="261" t="s">
        <v>32</v>
      </c>
      <c r="T4" s="263">
        <f>'SAVE&amp;INVEST'!C22</f>
        <v>0</v>
      </c>
      <c r="U4" s="70"/>
      <c r="V4" s="70"/>
      <c r="W4" s="82"/>
      <c r="X4" s="67"/>
      <c r="Y4" s="67"/>
      <c r="Z4" s="67"/>
    </row>
    <row r="5" spans="1:26" ht="34.5" customHeight="1">
      <c r="A5" s="224" t="s">
        <v>74</v>
      </c>
      <c r="B5" s="227" t="s">
        <v>74</v>
      </c>
      <c r="C5" s="230" t="s">
        <v>2</v>
      </c>
      <c r="D5" s="233" t="s">
        <v>2</v>
      </c>
      <c r="E5" s="230" t="s">
        <v>2</v>
      </c>
      <c r="F5" s="233" t="s">
        <v>2</v>
      </c>
      <c r="G5" s="242" t="s">
        <v>69</v>
      </c>
      <c r="H5" s="233" t="s">
        <v>104</v>
      </c>
      <c r="I5" s="242" t="s">
        <v>69</v>
      </c>
      <c r="J5" s="233" t="s">
        <v>104</v>
      </c>
      <c r="K5" s="242" t="s">
        <v>69</v>
      </c>
      <c r="L5" s="233" t="s">
        <v>104</v>
      </c>
      <c r="M5" s="242" t="s">
        <v>69</v>
      </c>
      <c r="N5" s="233" t="s">
        <v>104</v>
      </c>
      <c r="O5" s="242" t="s">
        <v>69</v>
      </c>
      <c r="P5" s="233" t="s">
        <v>104</v>
      </c>
      <c r="Q5" s="242" t="s">
        <v>69</v>
      </c>
      <c r="R5" s="233" t="s">
        <v>104</v>
      </c>
      <c r="S5" s="242" t="s">
        <v>69</v>
      </c>
      <c r="T5" s="233" t="s">
        <v>104</v>
      </c>
      <c r="U5" s="230" t="s">
        <v>29</v>
      </c>
      <c r="V5" s="351" t="s">
        <v>106</v>
      </c>
      <c r="W5" s="230" t="s">
        <v>69</v>
      </c>
      <c r="X5" s="67"/>
      <c r="Y5" s="67"/>
      <c r="Z5" s="67"/>
    </row>
    <row r="6" spans="1:26" ht="14.65" thickBot="1">
      <c r="A6" s="249" t="s">
        <v>75</v>
      </c>
      <c r="B6" s="250" t="s">
        <v>76</v>
      </c>
      <c r="C6" s="251" t="str">
        <f>INCOME!A2</f>
        <v>INCOME #1:</v>
      </c>
      <c r="D6" s="252" t="str">
        <f>INCOME!E2</f>
        <v>INCOME #2:</v>
      </c>
      <c r="E6" s="253" t="str">
        <f>INCOME!I2</f>
        <v>INCOME #3:</v>
      </c>
      <c r="F6" s="254" t="str">
        <f>INCOME!A17</f>
        <v>RENTAL PROPERTY:</v>
      </c>
      <c r="G6" s="251" t="str">
        <f>'SAVE&amp;INVEST'!E16</f>
        <v>EMPLOYER FUND</v>
      </c>
      <c r="H6" s="254" t="str">
        <f>'SAVE&amp;INVEST'!E16</f>
        <v>EMPLOYER FUND</v>
      </c>
      <c r="I6" s="251" t="str">
        <f>'SAVE&amp;INVEST'!E17</f>
        <v>IRA COMPANY</v>
      </c>
      <c r="J6" s="254" t="str">
        <f>'SAVE&amp;INVEST'!E17</f>
        <v>IRA COMPANY</v>
      </c>
      <c r="K6" s="251" t="str">
        <f>'SAVE&amp;INVEST'!E18</f>
        <v>ABC</v>
      </c>
      <c r="L6" s="254" t="str">
        <f>'SAVE&amp;INVEST'!E18</f>
        <v>ABC</v>
      </c>
      <c r="M6" s="251" t="str">
        <f>'SAVE&amp;INVEST'!E19</f>
        <v>DEF</v>
      </c>
      <c r="N6" s="254" t="str">
        <f>'SAVE&amp;INVEST'!E19</f>
        <v>DEF</v>
      </c>
      <c r="O6" s="251" t="str">
        <f>'SAVE&amp;INVEST'!E20</f>
        <v>BROKERAGE</v>
      </c>
      <c r="P6" s="254" t="str">
        <f>'SAVE&amp;INVEST'!E20</f>
        <v>BROKERAGE</v>
      </c>
      <c r="Q6" s="251" t="str">
        <f>'SAVE&amp;INVEST'!E21</f>
        <v>UVW</v>
      </c>
      <c r="R6" s="254" t="str">
        <f>'SAVE&amp;INVEST'!E21</f>
        <v>UVW</v>
      </c>
      <c r="S6" s="251" t="str">
        <f>'SAVE&amp;INVEST'!E22</f>
        <v>XYZ</v>
      </c>
      <c r="T6" s="254" t="str">
        <f>'SAVE&amp;INVEST'!E22</f>
        <v>XYZ</v>
      </c>
      <c r="U6" s="251" t="s">
        <v>73</v>
      </c>
      <c r="V6" s="352"/>
      <c r="W6" s="251" t="s">
        <v>105</v>
      </c>
      <c r="X6" s="67"/>
      <c r="Y6" s="67"/>
      <c r="Z6" s="67"/>
    </row>
    <row r="7" spans="1:26" ht="14.25">
      <c r="A7" s="243">
        <v>30</v>
      </c>
      <c r="B7" s="244">
        <v>2022</v>
      </c>
      <c r="C7" s="245">
        <f t="shared" ref="C7:F7" si="0">C4</f>
        <v>3125</v>
      </c>
      <c r="D7" s="246">
        <f t="shared" si="0"/>
        <v>3100</v>
      </c>
      <c r="E7" s="245">
        <f t="shared" si="0"/>
        <v>0</v>
      </c>
      <c r="F7" s="246">
        <f t="shared" si="0"/>
        <v>0</v>
      </c>
      <c r="G7" s="245">
        <f>'SAVE&amp;INVEST'!D16</f>
        <v>100</v>
      </c>
      <c r="H7" s="247"/>
      <c r="I7" s="245">
        <f>'SAVE&amp;INVEST'!D17</f>
        <v>100</v>
      </c>
      <c r="J7" s="247"/>
      <c r="K7" s="245">
        <f>'SAVE&amp;INVEST'!D18</f>
        <v>0</v>
      </c>
      <c r="L7" s="247"/>
      <c r="M7" s="248">
        <f>'SAVE&amp;INVEST'!C19</f>
        <v>0</v>
      </c>
      <c r="N7" s="247"/>
      <c r="O7" s="245">
        <f>'SAVE&amp;INVEST'!D20</f>
        <v>100</v>
      </c>
      <c r="P7" s="247"/>
      <c r="Q7" s="245">
        <f>'SAVE&amp;INVEST'!D21</f>
        <v>0</v>
      </c>
      <c r="R7" s="247"/>
      <c r="S7" s="245">
        <f>'SAVE&amp;INVEST'!D22</f>
        <v>0</v>
      </c>
      <c r="T7" s="247"/>
      <c r="U7" s="245">
        <f t="shared" ref="U7:U60" si="1">(C7+D7+E7+F7+H7+J7+L7+N7+P7+R7+T7)*12</f>
        <v>74700</v>
      </c>
      <c r="V7" s="246">
        <f>'Net Worth'!B1+'Net Worth'!B3-'Net Worth'!B4</f>
        <v>-34500</v>
      </c>
      <c r="W7" s="245">
        <f>G7+I7+K7+M7+O7+Q7+S7+V7</f>
        <v>-34200</v>
      </c>
      <c r="X7" s="67"/>
      <c r="Y7" s="67"/>
      <c r="Z7" s="67"/>
    </row>
    <row r="8" spans="1:26" ht="14.25">
      <c r="A8" s="225">
        <f t="shared" ref="A8:B14" si="2">A7+1</f>
        <v>31</v>
      </c>
      <c r="B8" s="228">
        <f t="shared" si="2"/>
        <v>2023</v>
      </c>
      <c r="C8" s="231">
        <f t="shared" ref="C8:F13" si="3">C7</f>
        <v>3125</v>
      </c>
      <c r="D8" s="234">
        <f t="shared" si="3"/>
        <v>3100</v>
      </c>
      <c r="E8" s="231">
        <f t="shared" si="3"/>
        <v>0</v>
      </c>
      <c r="F8" s="234">
        <f t="shared" si="3"/>
        <v>0</v>
      </c>
      <c r="G8" s="231">
        <f>G7+(G7*$H$2)+('SAVE&amp;INVEST'!$C$16*12)</f>
        <v>6107</v>
      </c>
      <c r="H8" s="235"/>
      <c r="I8" s="231">
        <f>I7+(I7*$J$2)+('SAVE&amp;INVEST'!$C$17*12)</f>
        <v>6107</v>
      </c>
      <c r="J8" s="235"/>
      <c r="K8" s="231">
        <f>K7+(K7*$L$2)+('SAVE&amp;INVEST'!$C$18*12)</f>
        <v>0</v>
      </c>
      <c r="L8" s="235"/>
      <c r="M8" s="231">
        <f>M7+(M7*$N$2)+('SAVE&amp;INVEST'!$C$19*12)</f>
        <v>0</v>
      </c>
      <c r="N8" s="235"/>
      <c r="O8" s="231">
        <f>O7+(O7*$P$2)+('SAVE&amp;INVEST'!$C$20*12)-(P7*12)</f>
        <v>2507</v>
      </c>
      <c r="P8" s="235"/>
      <c r="Q8" s="231">
        <f>Q7+(Q7*$R$2)+('SAVE&amp;INVEST'!$C$21*12)</f>
        <v>0</v>
      </c>
      <c r="R8" s="235"/>
      <c r="S8" s="231">
        <f>S7+(S7*$T$2)+('SAVE&amp;INVEST'!$C$22*12)</f>
        <v>0</v>
      </c>
      <c r="T8" s="235"/>
      <c r="U8" s="231">
        <f t="shared" ref="U8" si="4">(C8+D8+E8+F8+H8+J8+L8+N8+P8+R8+T8)*12</f>
        <v>74700</v>
      </c>
      <c r="V8" s="234">
        <f t="shared" ref="V8:V62" si="5">V7</f>
        <v>-34500</v>
      </c>
      <c r="W8" s="231">
        <f t="shared" ref="W8" si="6">G8+I8+K8+M8+O8+Q8+S8+V8</f>
        <v>-19779</v>
      </c>
      <c r="X8" s="67"/>
      <c r="Y8" s="67"/>
      <c r="Z8" s="67"/>
    </row>
    <row r="9" spans="1:26" ht="14.25">
      <c r="A9" s="225">
        <f t="shared" si="2"/>
        <v>32</v>
      </c>
      <c r="B9" s="228">
        <f t="shared" si="2"/>
        <v>2024</v>
      </c>
      <c r="C9" s="231">
        <f t="shared" si="3"/>
        <v>3125</v>
      </c>
      <c r="D9" s="234">
        <f t="shared" si="3"/>
        <v>3100</v>
      </c>
      <c r="E9" s="231">
        <f t="shared" si="3"/>
        <v>0</v>
      </c>
      <c r="F9" s="234">
        <f t="shared" si="3"/>
        <v>0</v>
      </c>
      <c r="G9" s="231">
        <f>G8+(G8*$H$2)+('SAVE&amp;INVEST'!$C$16*12)</f>
        <v>12534.49</v>
      </c>
      <c r="H9" s="235"/>
      <c r="I9" s="231">
        <f>I8+(I8*$J$2)+('SAVE&amp;INVEST'!$C$17*12)</f>
        <v>12534.49</v>
      </c>
      <c r="J9" s="235"/>
      <c r="K9" s="231">
        <f>K8+(K8*$L$2)+('SAVE&amp;INVEST'!$C$18*12)</f>
        <v>0</v>
      </c>
      <c r="L9" s="235"/>
      <c r="M9" s="231">
        <f>M8+(M8*$N$2)+('SAVE&amp;INVEST'!$C$19*12)</f>
        <v>0</v>
      </c>
      <c r="N9" s="235"/>
      <c r="O9" s="231">
        <f>O8+(O8*$P$2)+('SAVE&amp;INVEST'!$C$20*12)-(P8*12)</f>
        <v>5082.49</v>
      </c>
      <c r="P9" s="235"/>
      <c r="Q9" s="231">
        <f>Q8+(Q8*$R$2)+('SAVE&amp;INVEST'!$C$21*12)</f>
        <v>0</v>
      </c>
      <c r="R9" s="235"/>
      <c r="S9" s="231">
        <f>S8+(S8*$T$2)+('SAVE&amp;INVEST'!$C$22*12)</f>
        <v>0</v>
      </c>
      <c r="T9" s="235"/>
      <c r="U9" s="231">
        <f t="shared" si="1"/>
        <v>74700</v>
      </c>
      <c r="V9" s="234">
        <f t="shared" si="5"/>
        <v>-34500</v>
      </c>
      <c r="W9" s="231">
        <f t="shared" ref="W9:W61" si="7">G9+I9+K9+M9+O9+Q9+S9+V9</f>
        <v>-4348.5299999999988</v>
      </c>
      <c r="X9" s="67"/>
      <c r="Y9" s="67"/>
      <c r="Z9" s="67"/>
    </row>
    <row r="10" spans="1:26" ht="14.25">
      <c r="A10" s="225">
        <f t="shared" si="2"/>
        <v>33</v>
      </c>
      <c r="B10" s="228">
        <f t="shared" si="2"/>
        <v>2025</v>
      </c>
      <c r="C10" s="231">
        <f t="shared" si="3"/>
        <v>3125</v>
      </c>
      <c r="D10" s="234">
        <f t="shared" si="3"/>
        <v>3100</v>
      </c>
      <c r="E10" s="231">
        <f t="shared" si="3"/>
        <v>0</v>
      </c>
      <c r="F10" s="234">
        <f t="shared" si="3"/>
        <v>0</v>
      </c>
      <c r="G10" s="231">
        <f>G9+(G9*$H$2)+('SAVE&amp;INVEST'!$C$16*12)</f>
        <v>19411.904300000002</v>
      </c>
      <c r="H10" s="235"/>
      <c r="I10" s="231">
        <f>I9+(I9*$J$2)+('SAVE&amp;INVEST'!$C$17*12)</f>
        <v>19411.904300000002</v>
      </c>
      <c r="J10" s="235"/>
      <c r="K10" s="231">
        <f>K9+(K9*$L$2)+('SAVE&amp;INVEST'!$C$18*12)</f>
        <v>0</v>
      </c>
      <c r="L10" s="235"/>
      <c r="M10" s="231">
        <f>M9+(M9*$N$2)+('SAVE&amp;INVEST'!$C$19*12)</f>
        <v>0</v>
      </c>
      <c r="N10" s="235"/>
      <c r="O10" s="231">
        <f>O9+(O9*$P$2)+('SAVE&amp;INVEST'!$C$20*12)-(P9*12)</f>
        <v>7838.2642999999998</v>
      </c>
      <c r="P10" s="235"/>
      <c r="Q10" s="231">
        <f>Q9+(Q9*$R$2)+('SAVE&amp;INVEST'!$C$21*12)</f>
        <v>0</v>
      </c>
      <c r="R10" s="235"/>
      <c r="S10" s="231">
        <f>S9+(S9*$T$2)+('SAVE&amp;INVEST'!$C$22*12)</f>
        <v>0</v>
      </c>
      <c r="T10" s="235"/>
      <c r="U10" s="231">
        <f t="shared" si="1"/>
        <v>74700</v>
      </c>
      <c r="V10" s="234">
        <f t="shared" si="5"/>
        <v>-34500</v>
      </c>
      <c r="W10" s="231">
        <f t="shared" si="7"/>
        <v>12162.072900000006</v>
      </c>
      <c r="X10" s="67"/>
      <c r="Y10" s="67"/>
      <c r="Z10" s="67"/>
    </row>
    <row r="11" spans="1:26" ht="14.25">
      <c r="A11" s="225">
        <f t="shared" si="2"/>
        <v>34</v>
      </c>
      <c r="B11" s="228">
        <f t="shared" si="2"/>
        <v>2026</v>
      </c>
      <c r="C11" s="231">
        <f t="shared" si="3"/>
        <v>3125</v>
      </c>
      <c r="D11" s="234">
        <f t="shared" si="3"/>
        <v>3100</v>
      </c>
      <c r="E11" s="231">
        <f t="shared" si="3"/>
        <v>0</v>
      </c>
      <c r="F11" s="234">
        <f t="shared" si="3"/>
        <v>0</v>
      </c>
      <c r="G11" s="231">
        <f>G10+(G10*$H$2)+('SAVE&amp;INVEST'!$C$16*12)</f>
        <v>26770.737601000001</v>
      </c>
      <c r="H11" s="235"/>
      <c r="I11" s="231">
        <f>I10+(I10*$J$2)+('SAVE&amp;INVEST'!$C$17*12)</f>
        <v>26770.737601000001</v>
      </c>
      <c r="J11" s="235"/>
      <c r="K11" s="231">
        <f>K10+(K10*$L$2)+('SAVE&amp;INVEST'!$C$18*12)</f>
        <v>0</v>
      </c>
      <c r="L11" s="235"/>
      <c r="M11" s="231">
        <f>M10+(M10*$N$2)+('SAVE&amp;INVEST'!$C$19*12)</f>
        <v>0</v>
      </c>
      <c r="N11" s="235"/>
      <c r="O11" s="231">
        <f>O10+(O10*$P$2)+('SAVE&amp;INVEST'!$C$20*12)-(P10*12)</f>
        <v>10786.942800999999</v>
      </c>
      <c r="P11" s="235"/>
      <c r="Q11" s="231">
        <f>Q10+(Q10*$R$2)+('SAVE&amp;INVEST'!$C$21*12)</f>
        <v>0</v>
      </c>
      <c r="R11" s="235"/>
      <c r="S11" s="231">
        <f>S10+(S10*$T$2)+('SAVE&amp;INVEST'!$C$22*12)</f>
        <v>0</v>
      </c>
      <c r="T11" s="235"/>
      <c r="U11" s="231">
        <f t="shared" si="1"/>
        <v>74700</v>
      </c>
      <c r="V11" s="234">
        <f t="shared" si="5"/>
        <v>-34500</v>
      </c>
      <c r="W11" s="231">
        <f t="shared" si="7"/>
        <v>29828.418002999999</v>
      </c>
      <c r="X11" s="67"/>
      <c r="Y11" s="67"/>
      <c r="Z11" s="67"/>
    </row>
    <row r="12" spans="1:26" ht="14.25">
      <c r="A12" s="225">
        <f t="shared" si="2"/>
        <v>35</v>
      </c>
      <c r="B12" s="228">
        <f t="shared" si="2"/>
        <v>2027</v>
      </c>
      <c r="C12" s="231">
        <f t="shared" si="3"/>
        <v>3125</v>
      </c>
      <c r="D12" s="234">
        <f t="shared" si="3"/>
        <v>3100</v>
      </c>
      <c r="E12" s="231">
        <f t="shared" si="3"/>
        <v>0</v>
      </c>
      <c r="F12" s="234">
        <f t="shared" si="3"/>
        <v>0</v>
      </c>
      <c r="G12" s="231">
        <f>G11+(G11*$H$2)+('SAVE&amp;INVEST'!$C$16*12)</f>
        <v>34644.689233069999</v>
      </c>
      <c r="H12" s="235"/>
      <c r="I12" s="231">
        <f>I11+(I11*$J$2)+('SAVE&amp;INVEST'!$C$17*12)</f>
        <v>34644.689233069999</v>
      </c>
      <c r="J12" s="235"/>
      <c r="K12" s="231">
        <f>K11+(K11*$L$2)+('SAVE&amp;INVEST'!$C$18*12)</f>
        <v>0</v>
      </c>
      <c r="L12" s="235"/>
      <c r="M12" s="231">
        <f>M11+(M11*$N$2)+('SAVE&amp;INVEST'!$C$19*12)</f>
        <v>0</v>
      </c>
      <c r="N12" s="235"/>
      <c r="O12" s="231">
        <f>O11+(O11*$P$2)+('SAVE&amp;INVEST'!$C$20*12)-(P11*12)</f>
        <v>13942.028797069999</v>
      </c>
      <c r="P12" s="235"/>
      <c r="Q12" s="231">
        <f>Q11+(Q11*$R$2)+('SAVE&amp;INVEST'!$C$21*12)</f>
        <v>0</v>
      </c>
      <c r="R12" s="235"/>
      <c r="S12" s="231">
        <f>S11+(S11*$T$2)+('SAVE&amp;INVEST'!$C$22*12)</f>
        <v>0</v>
      </c>
      <c r="T12" s="235"/>
      <c r="U12" s="231">
        <f t="shared" si="1"/>
        <v>74700</v>
      </c>
      <c r="V12" s="234">
        <f t="shared" si="5"/>
        <v>-34500</v>
      </c>
      <c r="W12" s="231">
        <f t="shared" si="7"/>
        <v>48731.40726321</v>
      </c>
      <c r="X12" s="67"/>
      <c r="Y12" s="67"/>
      <c r="Z12" s="67"/>
    </row>
    <row r="13" spans="1:26" ht="14.25">
      <c r="A13" s="225">
        <f t="shared" si="2"/>
        <v>36</v>
      </c>
      <c r="B13" s="228">
        <f t="shared" si="2"/>
        <v>2028</v>
      </c>
      <c r="C13" s="231">
        <f t="shared" si="3"/>
        <v>3125</v>
      </c>
      <c r="D13" s="234">
        <f t="shared" si="3"/>
        <v>3100</v>
      </c>
      <c r="E13" s="231">
        <f t="shared" si="3"/>
        <v>0</v>
      </c>
      <c r="F13" s="234">
        <f t="shared" si="3"/>
        <v>0</v>
      </c>
      <c r="G13" s="231">
        <f>G12+(G12*$H$2)+('SAVE&amp;INVEST'!$C$16*12)</f>
        <v>43069.817479384903</v>
      </c>
      <c r="H13" s="235"/>
      <c r="I13" s="231">
        <f>I12+(I12*$J$2)+('SAVE&amp;INVEST'!$C$17*12)</f>
        <v>43069.817479384903</v>
      </c>
      <c r="J13" s="235"/>
      <c r="K13" s="231">
        <f>K12+(K12*$L$2)+('SAVE&amp;INVEST'!$C$18*12)</f>
        <v>0</v>
      </c>
      <c r="L13" s="235"/>
      <c r="M13" s="231">
        <f>M12+(M12*$N$2)+('SAVE&amp;INVEST'!$C$19*12)</f>
        <v>0</v>
      </c>
      <c r="N13" s="235"/>
      <c r="O13" s="231">
        <f>O12+(O12*$P$2)+('SAVE&amp;INVEST'!$C$20*12)-(P12*12)</f>
        <v>17317.9708128649</v>
      </c>
      <c r="P13" s="235"/>
      <c r="Q13" s="231">
        <f>Q12+(Q12*$R$2)+('SAVE&amp;INVEST'!$C$21*12)</f>
        <v>0</v>
      </c>
      <c r="R13" s="235"/>
      <c r="S13" s="231">
        <f>S12+(S12*$T$2)+('SAVE&amp;INVEST'!$C$22*12)</f>
        <v>0</v>
      </c>
      <c r="T13" s="235"/>
      <c r="U13" s="231">
        <f t="shared" si="1"/>
        <v>74700</v>
      </c>
      <c r="V13" s="234">
        <f t="shared" si="5"/>
        <v>-34500</v>
      </c>
      <c r="W13" s="231">
        <f t="shared" si="7"/>
        <v>68957.605771634699</v>
      </c>
      <c r="X13" s="67"/>
      <c r="Y13" s="67"/>
      <c r="Z13" s="67"/>
    </row>
    <row r="14" spans="1:26" ht="14.25">
      <c r="A14" s="225">
        <f t="shared" si="2"/>
        <v>37</v>
      </c>
      <c r="B14" s="228">
        <f t="shared" si="2"/>
        <v>2029</v>
      </c>
      <c r="C14" s="231">
        <f t="shared" ref="C14:F29" si="8">C13</f>
        <v>3125</v>
      </c>
      <c r="D14" s="234">
        <f t="shared" si="8"/>
        <v>3100</v>
      </c>
      <c r="E14" s="231">
        <f t="shared" si="8"/>
        <v>0</v>
      </c>
      <c r="F14" s="234">
        <f t="shared" si="8"/>
        <v>0</v>
      </c>
      <c r="G14" s="231">
        <f>G13+(G13*$H$2)+('SAVE&amp;INVEST'!$C$16*12)</f>
        <v>52084.704702941846</v>
      </c>
      <c r="H14" s="235"/>
      <c r="I14" s="231">
        <f>I13+(I13*$J$2)+('SAVE&amp;INVEST'!$C$17*12)</f>
        <v>52084.704702941846</v>
      </c>
      <c r="J14" s="235"/>
      <c r="K14" s="231">
        <f>K13+(K13*$L$2)+('SAVE&amp;INVEST'!$C$18*12)</f>
        <v>0</v>
      </c>
      <c r="L14" s="235"/>
      <c r="M14" s="231">
        <f>M13+(M13*$N$2)+('SAVE&amp;INVEST'!$C$19*12)</f>
        <v>0</v>
      </c>
      <c r="N14" s="235"/>
      <c r="O14" s="231">
        <f>O13+(O13*$P$2)+('SAVE&amp;INVEST'!$C$20*12)-(P13*12)</f>
        <v>20930.228769765443</v>
      </c>
      <c r="P14" s="235"/>
      <c r="Q14" s="231">
        <f>Q13+(Q13*$R$2)+('SAVE&amp;INVEST'!$C$21*12)</f>
        <v>0</v>
      </c>
      <c r="R14" s="235"/>
      <c r="S14" s="231">
        <f>S13+(S13*$T$2)+('SAVE&amp;INVEST'!$C$22*12)</f>
        <v>0</v>
      </c>
      <c r="T14" s="235"/>
      <c r="U14" s="231">
        <f t="shared" si="1"/>
        <v>74700</v>
      </c>
      <c r="V14" s="234">
        <f t="shared" si="5"/>
        <v>-34500</v>
      </c>
      <c r="W14" s="231">
        <f t="shared" si="7"/>
        <v>90599.638175649132</v>
      </c>
      <c r="X14" s="67"/>
      <c r="Y14" s="67"/>
      <c r="Z14" s="67"/>
    </row>
    <row r="15" spans="1:26" ht="14.25">
      <c r="A15" s="225">
        <f t="shared" ref="A15:B30" si="9">A14+1</f>
        <v>38</v>
      </c>
      <c r="B15" s="228">
        <f t="shared" si="9"/>
        <v>2030</v>
      </c>
      <c r="C15" s="231">
        <f t="shared" si="8"/>
        <v>3125</v>
      </c>
      <c r="D15" s="234">
        <f t="shared" si="8"/>
        <v>3100</v>
      </c>
      <c r="E15" s="231">
        <f t="shared" si="8"/>
        <v>0</v>
      </c>
      <c r="F15" s="234">
        <f t="shared" si="8"/>
        <v>0</v>
      </c>
      <c r="G15" s="231">
        <f>G14+(G14*$H$2)+('SAVE&amp;INVEST'!$C$16*12)</f>
        <v>61730.634032147776</v>
      </c>
      <c r="H15" s="235"/>
      <c r="I15" s="231">
        <f>I14+(I14*$J$2)+('SAVE&amp;INVEST'!$C$17*12)</f>
        <v>61730.634032147776</v>
      </c>
      <c r="J15" s="235"/>
      <c r="K15" s="231">
        <f>K14+(K14*$L$2)+('SAVE&amp;INVEST'!$C$18*12)</f>
        <v>0</v>
      </c>
      <c r="L15" s="235"/>
      <c r="M15" s="231">
        <f>M14+(M14*$N$2)+('SAVE&amp;INVEST'!$C$19*12)</f>
        <v>0</v>
      </c>
      <c r="N15" s="235"/>
      <c r="O15" s="231">
        <f>O14+(O14*$P$2)+('SAVE&amp;INVEST'!$C$20*12)-(P14*12)</f>
        <v>24795.344783649023</v>
      </c>
      <c r="P15" s="235"/>
      <c r="Q15" s="231">
        <f>Q14+(Q14*$R$2)+('SAVE&amp;INVEST'!$C$21*12)</f>
        <v>0</v>
      </c>
      <c r="R15" s="235"/>
      <c r="S15" s="231">
        <f>S14+(S14*$T$2)+('SAVE&amp;INVEST'!$C$22*12)</f>
        <v>0</v>
      </c>
      <c r="T15" s="235"/>
      <c r="U15" s="231">
        <f t="shared" si="1"/>
        <v>74700</v>
      </c>
      <c r="V15" s="234">
        <f t="shared" si="5"/>
        <v>-34500</v>
      </c>
      <c r="W15" s="231">
        <f t="shared" si="7"/>
        <v>113756.61284794458</v>
      </c>
      <c r="X15" s="67"/>
      <c r="Y15" s="67"/>
      <c r="Z15" s="67"/>
    </row>
    <row r="16" spans="1:26" ht="14.25">
      <c r="A16" s="225">
        <f t="shared" si="9"/>
        <v>39</v>
      </c>
      <c r="B16" s="228">
        <f t="shared" si="9"/>
        <v>2031</v>
      </c>
      <c r="C16" s="231">
        <f t="shared" si="8"/>
        <v>3125</v>
      </c>
      <c r="D16" s="234">
        <f t="shared" si="8"/>
        <v>3100</v>
      </c>
      <c r="E16" s="231">
        <f t="shared" si="8"/>
        <v>0</v>
      </c>
      <c r="F16" s="234">
        <f t="shared" si="8"/>
        <v>0</v>
      </c>
      <c r="G16" s="231">
        <f>G15+(G15*$H$2)+('SAVE&amp;INVEST'!$C$16*12)</f>
        <v>72051.778414398126</v>
      </c>
      <c r="H16" s="235"/>
      <c r="I16" s="231">
        <f>I15+(I15*$J$2)+('SAVE&amp;INVEST'!$C$17*12)</f>
        <v>72051.778414398126</v>
      </c>
      <c r="J16" s="235"/>
      <c r="K16" s="231">
        <f>K15+(K15*$L$2)+('SAVE&amp;INVEST'!$C$18*12)</f>
        <v>0</v>
      </c>
      <c r="L16" s="235"/>
      <c r="M16" s="231">
        <f>M15+(M15*$N$2)+('SAVE&amp;INVEST'!$C$19*12)</f>
        <v>0</v>
      </c>
      <c r="N16" s="235"/>
      <c r="O16" s="231">
        <f>O15+(O15*$P$2)+('SAVE&amp;INVEST'!$C$20*12)-(P15*12)</f>
        <v>28931.018918504455</v>
      </c>
      <c r="P16" s="235"/>
      <c r="Q16" s="231">
        <f>Q15+(Q15*$R$2)+('SAVE&amp;INVEST'!$C$21*12)</f>
        <v>0</v>
      </c>
      <c r="R16" s="235"/>
      <c r="S16" s="231">
        <f>S15+(S15*$T$2)+('SAVE&amp;INVEST'!$C$22*12)</f>
        <v>0</v>
      </c>
      <c r="T16" s="235"/>
      <c r="U16" s="231">
        <f t="shared" si="1"/>
        <v>74700</v>
      </c>
      <c r="V16" s="234">
        <f t="shared" si="5"/>
        <v>-34500</v>
      </c>
      <c r="W16" s="231">
        <f t="shared" si="7"/>
        <v>138534.5757473007</v>
      </c>
      <c r="X16" s="67"/>
      <c r="Y16" s="67"/>
      <c r="Z16" s="67"/>
    </row>
    <row r="17" spans="1:26" ht="14.25">
      <c r="A17" s="225">
        <f t="shared" si="9"/>
        <v>40</v>
      </c>
      <c r="B17" s="228">
        <f t="shared" si="9"/>
        <v>2032</v>
      </c>
      <c r="C17" s="231">
        <f t="shared" si="8"/>
        <v>3125</v>
      </c>
      <c r="D17" s="234">
        <f t="shared" si="8"/>
        <v>3100</v>
      </c>
      <c r="E17" s="231">
        <f t="shared" si="8"/>
        <v>0</v>
      </c>
      <c r="F17" s="234">
        <f t="shared" si="8"/>
        <v>0</v>
      </c>
      <c r="G17" s="231">
        <f>G16+(G16*$H$2)+('SAVE&amp;INVEST'!$C$16*12)</f>
        <v>83095.402903405993</v>
      </c>
      <c r="H17" s="235"/>
      <c r="I17" s="231">
        <f>I16+(I16*$J$2)+('SAVE&amp;INVEST'!$C$17*12)</f>
        <v>83095.402903405993</v>
      </c>
      <c r="J17" s="235"/>
      <c r="K17" s="231">
        <f>K16+(K16*$L$2)+('SAVE&amp;INVEST'!$C$18*12)</f>
        <v>0</v>
      </c>
      <c r="L17" s="235"/>
      <c r="M17" s="231">
        <f>M16+(M16*$N$2)+('SAVE&amp;INVEST'!$C$19*12)</f>
        <v>0</v>
      </c>
      <c r="N17" s="235"/>
      <c r="O17" s="231">
        <f>O16+(O16*$P$2)+('SAVE&amp;INVEST'!$C$20*12)-(P16*12)</f>
        <v>33356.19024279977</v>
      </c>
      <c r="P17" s="235"/>
      <c r="Q17" s="231">
        <f>Q16+(Q16*$R$2)+('SAVE&amp;INVEST'!$C$21*12)</f>
        <v>0</v>
      </c>
      <c r="R17" s="235"/>
      <c r="S17" s="231">
        <f>S16+(S16*$T$2)+('SAVE&amp;INVEST'!$C$22*12)</f>
        <v>0</v>
      </c>
      <c r="T17" s="235"/>
      <c r="U17" s="231">
        <f t="shared" si="1"/>
        <v>74700</v>
      </c>
      <c r="V17" s="234">
        <f t="shared" si="5"/>
        <v>-34500</v>
      </c>
      <c r="W17" s="231">
        <f t="shared" si="7"/>
        <v>165046.99604961177</v>
      </c>
      <c r="X17" s="67"/>
      <c r="Y17" s="67"/>
      <c r="Z17" s="67"/>
    </row>
    <row r="18" spans="1:26" ht="14.25">
      <c r="A18" s="225">
        <f t="shared" si="9"/>
        <v>41</v>
      </c>
      <c r="B18" s="228">
        <f t="shared" si="9"/>
        <v>2033</v>
      </c>
      <c r="C18" s="231">
        <f t="shared" si="8"/>
        <v>3125</v>
      </c>
      <c r="D18" s="234">
        <f t="shared" si="8"/>
        <v>3100</v>
      </c>
      <c r="E18" s="231">
        <f t="shared" si="8"/>
        <v>0</v>
      </c>
      <c r="F18" s="234">
        <f t="shared" si="8"/>
        <v>0</v>
      </c>
      <c r="G18" s="231">
        <f>G17+(G17*$H$2)+('SAVE&amp;INVEST'!$C$16*12)</f>
        <v>94912.081106644415</v>
      </c>
      <c r="H18" s="235"/>
      <c r="I18" s="231">
        <f>I17+(I17*$J$2)+('SAVE&amp;INVEST'!$C$17*12)</f>
        <v>94912.081106644415</v>
      </c>
      <c r="J18" s="235"/>
      <c r="K18" s="231">
        <f>K17+(K17*$L$2)+('SAVE&amp;INVEST'!$C$18*12)</f>
        <v>0</v>
      </c>
      <c r="L18" s="235"/>
      <c r="M18" s="231">
        <f>M17+(M17*$N$2)+('SAVE&amp;INVEST'!$C$19*12)</f>
        <v>0</v>
      </c>
      <c r="N18" s="235"/>
      <c r="O18" s="231">
        <f>O17+(O17*$P$2)+('SAVE&amp;INVEST'!$C$20*12)-(P17*12)</f>
        <v>38091.123559795757</v>
      </c>
      <c r="P18" s="235"/>
      <c r="Q18" s="231">
        <f>Q17+(Q17*$R$2)+('SAVE&amp;INVEST'!$C$21*12)</f>
        <v>0</v>
      </c>
      <c r="R18" s="235"/>
      <c r="S18" s="231">
        <f>S17+(S17*$T$2)+('SAVE&amp;INVEST'!$C$22*12)</f>
        <v>0</v>
      </c>
      <c r="T18" s="235"/>
      <c r="U18" s="231">
        <f t="shared" si="1"/>
        <v>74700</v>
      </c>
      <c r="V18" s="234">
        <f t="shared" si="5"/>
        <v>-34500</v>
      </c>
      <c r="W18" s="231">
        <f t="shared" si="7"/>
        <v>193415.28577308459</v>
      </c>
      <c r="X18" s="67"/>
      <c r="Y18" s="67"/>
      <c r="Z18" s="67"/>
    </row>
    <row r="19" spans="1:26" ht="14.25">
      <c r="A19" s="225">
        <f t="shared" si="9"/>
        <v>42</v>
      </c>
      <c r="B19" s="228">
        <f t="shared" si="9"/>
        <v>2034</v>
      </c>
      <c r="C19" s="231">
        <f t="shared" si="8"/>
        <v>3125</v>
      </c>
      <c r="D19" s="234">
        <f t="shared" si="8"/>
        <v>3100</v>
      </c>
      <c r="E19" s="231">
        <f t="shared" si="8"/>
        <v>0</v>
      </c>
      <c r="F19" s="234">
        <f t="shared" si="8"/>
        <v>0</v>
      </c>
      <c r="G19" s="231">
        <f>G18+(G18*$H$2)+('SAVE&amp;INVEST'!$C$16*12)</f>
        <v>107555.92678410953</v>
      </c>
      <c r="H19" s="235"/>
      <c r="I19" s="231">
        <f>I18+(I18*$J$2)+('SAVE&amp;INVEST'!$C$17*12)</f>
        <v>107555.92678410953</v>
      </c>
      <c r="J19" s="235"/>
      <c r="K19" s="231">
        <f>K18+(K18*$L$2)+('SAVE&amp;INVEST'!$C$18*12)</f>
        <v>0</v>
      </c>
      <c r="L19" s="235"/>
      <c r="M19" s="231">
        <f>M18+(M18*$N$2)+('SAVE&amp;INVEST'!$C$19*12)</f>
        <v>0</v>
      </c>
      <c r="N19" s="235"/>
      <c r="O19" s="231">
        <f>O18+(O18*$P$2)+('SAVE&amp;INVEST'!$C$20*12)-(P18*12)</f>
        <v>43157.502208981459</v>
      </c>
      <c r="P19" s="235"/>
      <c r="Q19" s="231">
        <f>Q18+(Q18*$R$2)+('SAVE&amp;INVEST'!$C$21*12)</f>
        <v>0</v>
      </c>
      <c r="R19" s="235"/>
      <c r="S19" s="231">
        <f>S18+(S18*$T$2)+('SAVE&amp;INVEST'!$C$22*12)</f>
        <v>0</v>
      </c>
      <c r="T19" s="235"/>
      <c r="U19" s="231">
        <f t="shared" si="1"/>
        <v>74700</v>
      </c>
      <c r="V19" s="234">
        <f t="shared" si="5"/>
        <v>-34500</v>
      </c>
      <c r="W19" s="231">
        <f t="shared" si="7"/>
        <v>223769.35577720052</v>
      </c>
      <c r="X19" s="67"/>
      <c r="Y19" s="67"/>
      <c r="Z19" s="67"/>
    </row>
    <row r="20" spans="1:26" ht="14.25">
      <c r="A20" s="225">
        <f t="shared" si="9"/>
        <v>43</v>
      </c>
      <c r="B20" s="228">
        <f t="shared" si="9"/>
        <v>2035</v>
      </c>
      <c r="C20" s="231">
        <f t="shared" si="8"/>
        <v>3125</v>
      </c>
      <c r="D20" s="234">
        <f t="shared" si="8"/>
        <v>3100</v>
      </c>
      <c r="E20" s="231">
        <f t="shared" si="8"/>
        <v>0</v>
      </c>
      <c r="F20" s="234">
        <f t="shared" si="8"/>
        <v>0</v>
      </c>
      <c r="G20" s="231">
        <f>G19+(G19*$H$2)+('SAVE&amp;INVEST'!$C$16*12)</f>
        <v>121084.84165899719</v>
      </c>
      <c r="H20" s="235"/>
      <c r="I20" s="231">
        <f>I19+(I19*$J$2)+('SAVE&amp;INVEST'!$C$17*12)</f>
        <v>121084.84165899719</v>
      </c>
      <c r="J20" s="235"/>
      <c r="K20" s="231">
        <f>K19+(K19*$L$2)+('SAVE&amp;INVEST'!$C$18*12)</f>
        <v>0</v>
      </c>
      <c r="L20" s="235"/>
      <c r="M20" s="231">
        <f>M19+(M19*$N$2)+('SAVE&amp;INVEST'!$C$19*12)</f>
        <v>0</v>
      </c>
      <c r="N20" s="235"/>
      <c r="O20" s="231">
        <f>O19+(O19*$P$2)+('SAVE&amp;INVEST'!$C$20*12)-(P19*12)</f>
        <v>48578.527363610163</v>
      </c>
      <c r="P20" s="235"/>
      <c r="Q20" s="231">
        <f>Q19+(Q19*$R$2)+('SAVE&amp;INVEST'!$C$21*12)</f>
        <v>0</v>
      </c>
      <c r="R20" s="235"/>
      <c r="S20" s="231">
        <f>S19+(S19*$T$2)+('SAVE&amp;INVEST'!$C$22*12)</f>
        <v>0</v>
      </c>
      <c r="T20" s="235"/>
      <c r="U20" s="231">
        <f t="shared" si="1"/>
        <v>74700</v>
      </c>
      <c r="V20" s="234">
        <f t="shared" si="5"/>
        <v>-34500</v>
      </c>
      <c r="W20" s="231">
        <f t="shared" si="7"/>
        <v>256248.21068160457</v>
      </c>
      <c r="X20" s="67"/>
      <c r="Y20" s="67"/>
      <c r="Z20" s="67"/>
    </row>
    <row r="21" spans="1:26" ht="14.25">
      <c r="A21" s="225">
        <f t="shared" si="9"/>
        <v>44</v>
      </c>
      <c r="B21" s="228">
        <f t="shared" si="9"/>
        <v>2036</v>
      </c>
      <c r="C21" s="231">
        <f t="shared" si="8"/>
        <v>3125</v>
      </c>
      <c r="D21" s="234">
        <f t="shared" si="8"/>
        <v>3100</v>
      </c>
      <c r="E21" s="231">
        <f t="shared" si="8"/>
        <v>0</v>
      </c>
      <c r="F21" s="234">
        <f t="shared" si="8"/>
        <v>0</v>
      </c>
      <c r="G21" s="231">
        <f>G20+(G20*$H$2)+('SAVE&amp;INVEST'!$C$16*12)</f>
        <v>135560.78057512699</v>
      </c>
      <c r="H21" s="235"/>
      <c r="I21" s="231">
        <f>I20+(I20*$J$2)+('SAVE&amp;INVEST'!$C$17*12)</f>
        <v>135560.78057512699</v>
      </c>
      <c r="J21" s="235"/>
      <c r="K21" s="231">
        <f>K20+(K20*$L$2)+('SAVE&amp;INVEST'!$C$18*12)</f>
        <v>0</v>
      </c>
      <c r="L21" s="235"/>
      <c r="M21" s="231">
        <f>M20+(M20*$N$2)+('SAVE&amp;INVEST'!$C$19*12)</f>
        <v>0</v>
      </c>
      <c r="N21" s="235"/>
      <c r="O21" s="231">
        <f>O20+(O20*$P$2)+('SAVE&amp;INVEST'!$C$20*12)-(P20*12)</f>
        <v>54379.024279062876</v>
      </c>
      <c r="P21" s="235"/>
      <c r="Q21" s="231">
        <f>Q20+(Q20*$R$2)+('SAVE&amp;INVEST'!$C$21*12)</f>
        <v>0</v>
      </c>
      <c r="R21" s="235"/>
      <c r="S21" s="231">
        <f>S20+(S20*$T$2)+('SAVE&amp;INVEST'!$C$22*12)</f>
        <v>0</v>
      </c>
      <c r="T21" s="235"/>
      <c r="U21" s="231">
        <f t="shared" si="1"/>
        <v>74700</v>
      </c>
      <c r="V21" s="234">
        <f t="shared" si="5"/>
        <v>-34500</v>
      </c>
      <c r="W21" s="231">
        <f t="shared" si="7"/>
        <v>291000.58542931685</v>
      </c>
      <c r="X21" s="67"/>
      <c r="Y21" s="67"/>
      <c r="Z21" s="67"/>
    </row>
    <row r="22" spans="1:26" ht="14.25">
      <c r="A22" s="225">
        <f t="shared" si="9"/>
        <v>45</v>
      </c>
      <c r="B22" s="228">
        <f t="shared" si="9"/>
        <v>2037</v>
      </c>
      <c r="C22" s="231">
        <f t="shared" si="8"/>
        <v>3125</v>
      </c>
      <c r="D22" s="234">
        <f t="shared" si="8"/>
        <v>3100</v>
      </c>
      <c r="E22" s="231">
        <f t="shared" si="8"/>
        <v>0</v>
      </c>
      <c r="F22" s="234">
        <f t="shared" si="8"/>
        <v>0</v>
      </c>
      <c r="G22" s="231">
        <f>G21+(G21*$H$2)+('SAVE&amp;INVEST'!$C$16*12)</f>
        <v>151050.03521538587</v>
      </c>
      <c r="H22" s="235"/>
      <c r="I22" s="231">
        <f>I21+(I21*$J$2)+('SAVE&amp;INVEST'!$C$17*12)</f>
        <v>151050.03521538587</v>
      </c>
      <c r="J22" s="234"/>
      <c r="K22" s="231">
        <f>K21+(K21*$L$2)+('SAVE&amp;INVEST'!$C$18*12)</f>
        <v>0</v>
      </c>
      <c r="L22" s="235"/>
      <c r="M22" s="231">
        <f>M21+(M21*$N$2)+('SAVE&amp;INVEST'!$C$19*12)</f>
        <v>0</v>
      </c>
      <c r="N22" s="235"/>
      <c r="O22" s="231">
        <f>O21+(O21*$P$2)-(P21*12)</f>
        <v>58185.55597859728</v>
      </c>
      <c r="P22" s="234">
        <f>O22*$P$3/12</f>
        <v>193.95185326199092</v>
      </c>
      <c r="Q22" s="231">
        <f>Q21+(Q21*$R$2)+('SAVE&amp;INVEST'!$C$21*12)</f>
        <v>0</v>
      </c>
      <c r="R22" s="235"/>
      <c r="S22" s="231">
        <f>S21+(S21*$T$2)+('SAVE&amp;INVEST'!$C$22*12)</f>
        <v>0</v>
      </c>
      <c r="T22" s="235"/>
      <c r="U22" s="231">
        <f t="shared" si="1"/>
        <v>77027.422239143896</v>
      </c>
      <c r="V22" s="234">
        <f t="shared" si="5"/>
        <v>-34500</v>
      </c>
      <c r="W22" s="231">
        <f t="shared" si="7"/>
        <v>325785.626409369</v>
      </c>
      <c r="X22" s="67"/>
      <c r="Y22" s="67"/>
      <c r="Z22" s="67"/>
    </row>
    <row r="23" spans="1:26" ht="14.25">
      <c r="A23" s="225">
        <f t="shared" si="9"/>
        <v>46</v>
      </c>
      <c r="B23" s="228">
        <f t="shared" si="9"/>
        <v>2038</v>
      </c>
      <c r="C23" s="231">
        <f t="shared" si="8"/>
        <v>3125</v>
      </c>
      <c r="D23" s="234">
        <f t="shared" si="8"/>
        <v>3100</v>
      </c>
      <c r="E23" s="231">
        <f t="shared" si="8"/>
        <v>0</v>
      </c>
      <c r="F23" s="234">
        <f t="shared" si="8"/>
        <v>0</v>
      </c>
      <c r="G23" s="231">
        <f>G22+(G22*$H$2)+('SAVE&amp;INVEST'!$C$16*12)</f>
        <v>167623.53768046288</v>
      </c>
      <c r="H23" s="235"/>
      <c r="I23" s="231">
        <f>I22+(I22*$J$2)+('SAVE&amp;INVEST'!$C$17*12)</f>
        <v>167623.53768046288</v>
      </c>
      <c r="J23" s="234"/>
      <c r="K23" s="231">
        <f>K22+(K22*$L$2)+('SAVE&amp;INVEST'!$C$18*12)</f>
        <v>0</v>
      </c>
      <c r="L23" s="235"/>
      <c r="M23" s="231">
        <f>M22+(M22*$N$2)+('SAVE&amp;INVEST'!$C$19*12)</f>
        <v>0</v>
      </c>
      <c r="N23" s="235"/>
      <c r="O23" s="231">
        <f>O22+(O22*$P$2)-(P22*12)</f>
        <v>59931.122657955202</v>
      </c>
      <c r="P23" s="234">
        <f t="shared" ref="P23:P77" si="10">O23*$P$3/12</f>
        <v>199.77040885985068</v>
      </c>
      <c r="Q23" s="231">
        <f>Q22+(Q22*$R$2)+('SAVE&amp;INVEST'!$C$21*12)</f>
        <v>0</v>
      </c>
      <c r="R23" s="235"/>
      <c r="S23" s="231">
        <f>S22+(S22*$T$2)+('SAVE&amp;INVEST'!$C$22*12)</f>
        <v>0</v>
      </c>
      <c r="T23" s="235"/>
      <c r="U23" s="231">
        <f t="shared" si="1"/>
        <v>77097.244906318199</v>
      </c>
      <c r="V23" s="234">
        <f t="shared" si="5"/>
        <v>-34500</v>
      </c>
      <c r="W23" s="231">
        <f t="shared" si="7"/>
        <v>360678.19801888097</v>
      </c>
      <c r="X23" s="67"/>
      <c r="Y23" s="67"/>
      <c r="Z23" s="67"/>
    </row>
    <row r="24" spans="1:26" ht="14.25">
      <c r="A24" s="225">
        <f t="shared" si="9"/>
        <v>47</v>
      </c>
      <c r="B24" s="228">
        <f t="shared" si="9"/>
        <v>2039</v>
      </c>
      <c r="C24" s="231">
        <f t="shared" si="8"/>
        <v>3125</v>
      </c>
      <c r="D24" s="234">
        <f t="shared" si="8"/>
        <v>3100</v>
      </c>
      <c r="E24" s="231">
        <f t="shared" si="8"/>
        <v>0</v>
      </c>
      <c r="F24" s="234">
        <f t="shared" si="8"/>
        <v>0</v>
      </c>
      <c r="G24" s="231">
        <f>G23+(G23*$H$2)+('SAVE&amp;INVEST'!$C$16*12)</f>
        <v>185357.18531809529</v>
      </c>
      <c r="H24" s="235"/>
      <c r="I24" s="231">
        <f>I23+(I23*$J$2)+('SAVE&amp;INVEST'!$C$17*12)</f>
        <v>185357.18531809529</v>
      </c>
      <c r="J24" s="234"/>
      <c r="K24" s="231">
        <f>K23+(K23*$L$2)+('SAVE&amp;INVEST'!$C$18*12)</f>
        <v>0</v>
      </c>
      <c r="L24" s="235"/>
      <c r="M24" s="231">
        <f>M23+(M23*$N$2)+('SAVE&amp;INVEST'!$C$19*12)</f>
        <v>0</v>
      </c>
      <c r="N24" s="235"/>
      <c r="O24" s="231">
        <f t="shared" ref="O24:O77" si="11">O23+(O23*$P$2)-(P23*12)</f>
        <v>61729.056337693859</v>
      </c>
      <c r="P24" s="234">
        <f t="shared" si="10"/>
        <v>205.76352112564621</v>
      </c>
      <c r="Q24" s="231">
        <f>Q23+(Q23*$R$2)+('SAVE&amp;INVEST'!$C$21*12)</f>
        <v>0</v>
      </c>
      <c r="R24" s="235"/>
      <c r="S24" s="231">
        <f>S23+(S23*$T$2)+('SAVE&amp;INVEST'!$C$22*12)</f>
        <v>0</v>
      </c>
      <c r="T24" s="235"/>
      <c r="U24" s="231">
        <f t="shared" si="1"/>
        <v>77169.162253507762</v>
      </c>
      <c r="V24" s="234">
        <f t="shared" si="5"/>
        <v>-34500</v>
      </c>
      <c r="W24" s="231">
        <f t="shared" si="7"/>
        <v>397943.42697388446</v>
      </c>
      <c r="X24" s="67"/>
      <c r="Y24" s="67"/>
      <c r="Z24" s="67"/>
    </row>
    <row r="25" spans="1:26" ht="14.25">
      <c r="A25" s="225">
        <f t="shared" si="9"/>
        <v>48</v>
      </c>
      <c r="B25" s="228">
        <f t="shared" si="9"/>
        <v>2040</v>
      </c>
      <c r="C25" s="231">
        <f t="shared" si="8"/>
        <v>3125</v>
      </c>
      <c r="D25" s="234">
        <f t="shared" si="8"/>
        <v>3100</v>
      </c>
      <c r="E25" s="231">
        <f t="shared" si="8"/>
        <v>0</v>
      </c>
      <c r="F25" s="234">
        <f t="shared" si="8"/>
        <v>0</v>
      </c>
      <c r="G25" s="231">
        <f>G24+(G24*$H$2)+('SAVE&amp;INVEST'!$C$16*12)</f>
        <v>204332.18829036196</v>
      </c>
      <c r="H25" s="235"/>
      <c r="I25" s="231">
        <f>I24+(I24*$J$2)+('SAVE&amp;INVEST'!$C$17*12)</f>
        <v>204332.18829036196</v>
      </c>
      <c r="J25" s="234"/>
      <c r="K25" s="231">
        <f>K24+(K24*$L$2)+('SAVE&amp;INVEST'!$C$18*12)</f>
        <v>0</v>
      </c>
      <c r="L25" s="235"/>
      <c r="M25" s="231">
        <f>M24+(M24*$N$2)+('SAVE&amp;INVEST'!$C$19*12)</f>
        <v>0</v>
      </c>
      <c r="N25" s="235"/>
      <c r="O25" s="231">
        <f t="shared" si="11"/>
        <v>63580.928027824681</v>
      </c>
      <c r="P25" s="234">
        <f t="shared" si="10"/>
        <v>211.93642675941558</v>
      </c>
      <c r="Q25" s="231">
        <f>Q24+(Q24*$R$2)+('SAVE&amp;INVEST'!$C$21*12)</f>
        <v>0</v>
      </c>
      <c r="R25" s="235"/>
      <c r="S25" s="231">
        <f>S24+(S24*$T$2)+('SAVE&amp;INVEST'!$C$22*12)</f>
        <v>0</v>
      </c>
      <c r="T25" s="235"/>
      <c r="U25" s="231">
        <f t="shared" si="1"/>
        <v>77243.237121112994</v>
      </c>
      <c r="V25" s="234">
        <f t="shared" si="5"/>
        <v>-34500</v>
      </c>
      <c r="W25" s="231">
        <f t="shared" si="7"/>
        <v>437745.30460854858</v>
      </c>
      <c r="X25" s="67"/>
      <c r="Y25" s="67"/>
      <c r="Z25" s="67"/>
    </row>
    <row r="26" spans="1:26" ht="14.25">
      <c r="A26" s="225">
        <f t="shared" si="9"/>
        <v>49</v>
      </c>
      <c r="B26" s="228">
        <f t="shared" si="9"/>
        <v>2041</v>
      </c>
      <c r="C26" s="231">
        <f t="shared" si="8"/>
        <v>3125</v>
      </c>
      <c r="D26" s="234">
        <f t="shared" si="8"/>
        <v>3100</v>
      </c>
      <c r="E26" s="231">
        <f t="shared" si="8"/>
        <v>0</v>
      </c>
      <c r="F26" s="234">
        <f t="shared" si="8"/>
        <v>0</v>
      </c>
      <c r="G26" s="231">
        <f>G25+(G25*$H$2)+('SAVE&amp;INVEST'!$C$16*12)</f>
        <v>224635.44147068731</v>
      </c>
      <c r="H26" s="235"/>
      <c r="I26" s="231">
        <f>I25+(I25*$J$2)+('SAVE&amp;INVEST'!$C$17*12)</f>
        <v>224635.44147068731</v>
      </c>
      <c r="J26" s="234"/>
      <c r="K26" s="231">
        <f>K25+(K25*$L$2)+('SAVE&amp;INVEST'!$C$18*12)</f>
        <v>0</v>
      </c>
      <c r="L26" s="235"/>
      <c r="M26" s="231">
        <f>M25+(M25*$N$2)+('SAVE&amp;INVEST'!$C$19*12)</f>
        <v>0</v>
      </c>
      <c r="N26" s="235"/>
      <c r="O26" s="231">
        <f t="shared" si="11"/>
        <v>65488.355868659426</v>
      </c>
      <c r="P26" s="234">
        <f t="shared" si="10"/>
        <v>218.29451956219808</v>
      </c>
      <c r="Q26" s="231">
        <f>Q25+(Q25*$R$2)+('SAVE&amp;INVEST'!$C$21*12)</f>
        <v>0</v>
      </c>
      <c r="R26" s="235"/>
      <c r="S26" s="231">
        <f>S25+(S25*$T$2)+('SAVE&amp;INVEST'!$C$22*12)</f>
        <v>0</v>
      </c>
      <c r="T26" s="235"/>
      <c r="U26" s="231">
        <f t="shared" si="1"/>
        <v>77319.534234746374</v>
      </c>
      <c r="V26" s="234">
        <f t="shared" si="5"/>
        <v>-34500</v>
      </c>
      <c r="W26" s="231">
        <f t="shared" si="7"/>
        <v>480259.23881003406</v>
      </c>
      <c r="X26" s="67"/>
      <c r="Y26" s="67"/>
      <c r="Z26" s="67"/>
    </row>
    <row r="27" spans="1:26" ht="14.25">
      <c r="A27" s="225">
        <f t="shared" si="9"/>
        <v>50</v>
      </c>
      <c r="B27" s="228">
        <f t="shared" si="9"/>
        <v>2042</v>
      </c>
      <c r="C27" s="231">
        <f t="shared" si="8"/>
        <v>3125</v>
      </c>
      <c r="D27" s="234">
        <f t="shared" si="8"/>
        <v>3100</v>
      </c>
      <c r="E27" s="231">
        <f t="shared" si="8"/>
        <v>0</v>
      </c>
      <c r="F27" s="234">
        <f t="shared" si="8"/>
        <v>0</v>
      </c>
      <c r="G27" s="231">
        <f>G26+(G26*$H$2)+('SAVE&amp;INVEST'!$C$16*12)</f>
        <v>246359.92237363543</v>
      </c>
      <c r="H27" s="235"/>
      <c r="I27" s="231">
        <f>I26+(I26*$J$2)+('SAVE&amp;INVEST'!$C$17*12)</f>
        <v>246359.92237363543</v>
      </c>
      <c r="J27" s="234"/>
      <c r="K27" s="231">
        <f>K26+(K26*$L$2)+('SAVE&amp;INVEST'!$C$18*12)</f>
        <v>0</v>
      </c>
      <c r="L27" s="235"/>
      <c r="M27" s="231">
        <f>M26+(M26*$N$2)+('SAVE&amp;INVEST'!$C$19*12)</f>
        <v>0</v>
      </c>
      <c r="N27" s="235"/>
      <c r="O27" s="231">
        <f t="shared" si="11"/>
        <v>67453.006544719217</v>
      </c>
      <c r="P27" s="234">
        <f t="shared" si="10"/>
        <v>224.84335514906408</v>
      </c>
      <c r="Q27" s="231">
        <f>Q26+(Q26*$R$2)+('SAVE&amp;INVEST'!$C$21*12)</f>
        <v>0</v>
      </c>
      <c r="R27" s="235"/>
      <c r="S27" s="231">
        <f>S26+(S26*$T$2)+('SAVE&amp;INVEST'!$C$22*12)</f>
        <v>0</v>
      </c>
      <c r="T27" s="235"/>
      <c r="U27" s="231">
        <f t="shared" si="1"/>
        <v>77398.120261788776</v>
      </c>
      <c r="V27" s="234">
        <f t="shared" si="5"/>
        <v>-34500</v>
      </c>
      <c r="W27" s="231">
        <f t="shared" si="7"/>
        <v>525672.85129199014</v>
      </c>
      <c r="X27" s="67"/>
      <c r="Y27" s="67"/>
      <c r="Z27" s="67"/>
    </row>
    <row r="28" spans="1:26" ht="14.25">
      <c r="A28" s="225">
        <f t="shared" si="9"/>
        <v>51</v>
      </c>
      <c r="B28" s="228">
        <f t="shared" si="9"/>
        <v>2043</v>
      </c>
      <c r="C28" s="231">
        <f t="shared" si="8"/>
        <v>3125</v>
      </c>
      <c r="D28" s="234">
        <f t="shared" si="8"/>
        <v>3100</v>
      </c>
      <c r="E28" s="231">
        <f t="shared" si="8"/>
        <v>0</v>
      </c>
      <c r="F28" s="234">
        <f t="shared" si="8"/>
        <v>0</v>
      </c>
      <c r="G28" s="231">
        <f>G27+(G27*$H$2)+('SAVE&amp;INVEST'!$C$16*12)</f>
        <v>269605.11693978991</v>
      </c>
      <c r="H28" s="235"/>
      <c r="I28" s="231">
        <f>I27+(I27*$J$2)+('SAVE&amp;INVEST'!$C$17*12)</f>
        <v>269605.11693978991</v>
      </c>
      <c r="J28" s="234"/>
      <c r="K28" s="231">
        <f>K27+(K27*$L$2)+('SAVE&amp;INVEST'!$C$18*12)</f>
        <v>0</v>
      </c>
      <c r="L28" s="235"/>
      <c r="M28" s="231">
        <f>M27+(M27*$N$2)+('SAVE&amp;INVEST'!$C$19*12)</f>
        <v>0</v>
      </c>
      <c r="N28" s="235"/>
      <c r="O28" s="231">
        <f t="shared" si="11"/>
        <v>69476.596741060785</v>
      </c>
      <c r="P28" s="234">
        <f t="shared" si="10"/>
        <v>231.58865580353597</v>
      </c>
      <c r="Q28" s="231">
        <f>Q27+(Q27*$R$2)+('SAVE&amp;INVEST'!$C$21*12)</f>
        <v>0</v>
      </c>
      <c r="R28" s="235"/>
      <c r="S28" s="231">
        <f>S27+(S27*$T$2)+('SAVE&amp;INVEST'!$C$22*12)</f>
        <v>0</v>
      </c>
      <c r="T28" s="235"/>
      <c r="U28" s="231">
        <f t="shared" si="1"/>
        <v>77479.063869642443</v>
      </c>
      <c r="V28" s="234">
        <f t="shared" si="5"/>
        <v>-34500</v>
      </c>
      <c r="W28" s="231">
        <f t="shared" si="7"/>
        <v>574186.83062064066</v>
      </c>
      <c r="X28" s="67"/>
      <c r="Y28" s="67"/>
      <c r="Z28" s="67"/>
    </row>
    <row r="29" spans="1:26" ht="14.25">
      <c r="A29" s="225">
        <f t="shared" si="9"/>
        <v>52</v>
      </c>
      <c r="B29" s="228">
        <f t="shared" si="9"/>
        <v>2044</v>
      </c>
      <c r="C29" s="231">
        <f t="shared" si="8"/>
        <v>3125</v>
      </c>
      <c r="D29" s="234">
        <f t="shared" si="8"/>
        <v>3100</v>
      </c>
      <c r="E29" s="231">
        <f t="shared" si="8"/>
        <v>0</v>
      </c>
      <c r="F29" s="234">
        <f t="shared" si="8"/>
        <v>0</v>
      </c>
      <c r="G29" s="231">
        <f>G28+(G28*$H$2)+('SAVE&amp;INVEST'!$C$16*12)</f>
        <v>294477.47512557521</v>
      </c>
      <c r="H29" s="235"/>
      <c r="I29" s="231">
        <f>I28+(I28*$J$2)+('SAVE&amp;INVEST'!$C$17*12)</f>
        <v>294477.47512557521</v>
      </c>
      <c r="J29" s="234"/>
      <c r="K29" s="231">
        <f>K28+(K28*$L$2)+('SAVE&amp;INVEST'!$C$18*12)</f>
        <v>0</v>
      </c>
      <c r="L29" s="235"/>
      <c r="M29" s="231">
        <f>M28+(M28*$N$2)+('SAVE&amp;INVEST'!$C$19*12)</f>
        <v>0</v>
      </c>
      <c r="N29" s="235"/>
      <c r="O29" s="231">
        <f t="shared" si="11"/>
        <v>71560.894643292617</v>
      </c>
      <c r="P29" s="234">
        <f t="shared" si="10"/>
        <v>238.53631547764203</v>
      </c>
      <c r="Q29" s="231">
        <f>Q28+(Q28*$R$2)+('SAVE&amp;INVEST'!$C$21*12)</f>
        <v>0</v>
      </c>
      <c r="R29" s="235"/>
      <c r="S29" s="231">
        <f>S28+(S28*$T$2)+('SAVE&amp;INVEST'!$C$22*12)</f>
        <v>0</v>
      </c>
      <c r="T29" s="235"/>
      <c r="U29" s="231">
        <f t="shared" si="1"/>
        <v>77562.435785731708</v>
      </c>
      <c r="V29" s="234">
        <f t="shared" si="5"/>
        <v>-34500</v>
      </c>
      <c r="W29" s="231">
        <f t="shared" si="7"/>
        <v>626015.84489444306</v>
      </c>
      <c r="X29" s="67"/>
      <c r="Y29" s="67"/>
      <c r="Z29" s="67"/>
    </row>
    <row r="30" spans="1:26" ht="14.25">
      <c r="A30" s="225">
        <f t="shared" si="9"/>
        <v>53</v>
      </c>
      <c r="B30" s="228">
        <f t="shared" si="9"/>
        <v>2045</v>
      </c>
      <c r="C30" s="231">
        <f t="shared" ref="C30:F44" si="12">C29</f>
        <v>3125</v>
      </c>
      <c r="D30" s="234">
        <f t="shared" si="12"/>
        <v>3100</v>
      </c>
      <c r="E30" s="231">
        <f t="shared" si="12"/>
        <v>0</v>
      </c>
      <c r="F30" s="234">
        <f t="shared" si="12"/>
        <v>0</v>
      </c>
      <c r="G30" s="231">
        <f>G29+(G29*$H$2)+('SAVE&amp;INVEST'!$C$16*12)</f>
        <v>321090.89838436549</v>
      </c>
      <c r="H30" s="235"/>
      <c r="I30" s="231">
        <f>I29+(I29*$J$2)+('SAVE&amp;INVEST'!$C$17*12)</f>
        <v>321090.89838436549</v>
      </c>
      <c r="J30" s="234"/>
      <c r="K30" s="231">
        <f>K29+(K29*$L$2)+('SAVE&amp;INVEST'!$C$18*12)</f>
        <v>0</v>
      </c>
      <c r="L30" s="235"/>
      <c r="M30" s="231">
        <f>M29+(M29*$N$2)+('SAVE&amp;INVEST'!$C$19*12)</f>
        <v>0</v>
      </c>
      <c r="N30" s="235"/>
      <c r="O30" s="231">
        <f t="shared" si="11"/>
        <v>73707.721482591398</v>
      </c>
      <c r="P30" s="234">
        <f t="shared" si="10"/>
        <v>245.69240494197132</v>
      </c>
      <c r="Q30" s="231">
        <f>Q29+(Q29*$R$2)+('SAVE&amp;INVEST'!$C$21*12)</f>
        <v>0</v>
      </c>
      <c r="R30" s="235"/>
      <c r="S30" s="231">
        <f>S29+(S29*$T$2)+('SAVE&amp;INVEST'!$C$22*12)</f>
        <v>0</v>
      </c>
      <c r="T30" s="235"/>
      <c r="U30" s="231">
        <f t="shared" si="1"/>
        <v>77648.308859303652</v>
      </c>
      <c r="V30" s="234">
        <f t="shared" si="5"/>
        <v>-34500</v>
      </c>
      <c r="W30" s="231">
        <f t="shared" si="7"/>
        <v>681389.51825132233</v>
      </c>
      <c r="X30" s="67"/>
      <c r="Y30" s="67"/>
      <c r="Z30" s="67"/>
    </row>
    <row r="31" spans="1:26" ht="14.25">
      <c r="A31" s="225">
        <f t="shared" ref="A31:B46" si="13">A30+1</f>
        <v>54</v>
      </c>
      <c r="B31" s="228">
        <f t="shared" si="13"/>
        <v>2046</v>
      </c>
      <c r="C31" s="231">
        <f t="shared" si="12"/>
        <v>3125</v>
      </c>
      <c r="D31" s="234">
        <f t="shared" si="12"/>
        <v>3100</v>
      </c>
      <c r="E31" s="231">
        <f t="shared" si="12"/>
        <v>0</v>
      </c>
      <c r="F31" s="234">
        <f t="shared" si="12"/>
        <v>0</v>
      </c>
      <c r="G31" s="231">
        <f>G30+(G30*$H$2)+('SAVE&amp;INVEST'!$C$16*12)</f>
        <v>349567.2612712711</v>
      </c>
      <c r="H31" s="235"/>
      <c r="I31" s="231">
        <f>I30+(I30*$J$2)+('SAVE&amp;INVEST'!$C$17*12)</f>
        <v>349567.2612712711</v>
      </c>
      <c r="J31" s="234"/>
      <c r="K31" s="231">
        <f>K30+(K30*$L$2)+('SAVE&amp;INVEST'!$C$18*12)</f>
        <v>0</v>
      </c>
      <c r="L31" s="235"/>
      <c r="M31" s="231">
        <f>M30+(M30*$N$2)+('SAVE&amp;INVEST'!$C$19*12)</f>
        <v>0</v>
      </c>
      <c r="N31" s="235"/>
      <c r="O31" s="231">
        <f t="shared" si="11"/>
        <v>75918.953127069137</v>
      </c>
      <c r="P31" s="234">
        <f t="shared" si="10"/>
        <v>253.06317709023048</v>
      </c>
      <c r="Q31" s="231">
        <f>Q30+(Q30*$R$2)+('SAVE&amp;INVEST'!$C$21*12)</f>
        <v>0</v>
      </c>
      <c r="R31" s="235"/>
      <c r="S31" s="231">
        <f>S30+(S30*$T$2)+('SAVE&amp;INVEST'!$C$22*12)</f>
        <v>0</v>
      </c>
      <c r="T31" s="235"/>
      <c r="U31" s="231">
        <f t="shared" si="1"/>
        <v>77736.758125082764</v>
      </c>
      <c r="V31" s="234">
        <f t="shared" si="5"/>
        <v>-34500</v>
      </c>
      <c r="W31" s="231">
        <f t="shared" si="7"/>
        <v>740553.47566961136</v>
      </c>
      <c r="X31" s="67"/>
      <c r="Y31" s="67"/>
      <c r="Z31" s="67"/>
    </row>
    <row r="32" spans="1:26" ht="14.25">
      <c r="A32" s="225">
        <f t="shared" si="13"/>
        <v>55</v>
      </c>
      <c r="B32" s="228">
        <f t="shared" si="13"/>
        <v>2047</v>
      </c>
      <c r="C32" s="231">
        <f t="shared" si="12"/>
        <v>3125</v>
      </c>
      <c r="D32" s="234">
        <f t="shared" si="12"/>
        <v>3100</v>
      </c>
      <c r="E32" s="231">
        <f t="shared" si="12"/>
        <v>0</v>
      </c>
      <c r="F32" s="234">
        <f t="shared" si="12"/>
        <v>0</v>
      </c>
      <c r="G32" s="231">
        <f>G31+(G31*$H$2)+('SAVE&amp;INVEST'!$C$16*12)</f>
        <v>380036.96956026007</v>
      </c>
      <c r="H32" s="235"/>
      <c r="I32" s="231">
        <f>I31+(I31*$J$2)+('SAVE&amp;INVEST'!$C$17*12)</f>
        <v>380036.96956026007</v>
      </c>
      <c r="J32" s="234"/>
      <c r="K32" s="231">
        <f>K31+(K31*$L$2)+('SAVE&amp;INVEST'!$C$18*12)</f>
        <v>0</v>
      </c>
      <c r="L32" s="235"/>
      <c r="M32" s="231">
        <f>M31+(M31*$N$2)+('SAVE&amp;INVEST'!$C$19*12)</f>
        <v>0</v>
      </c>
      <c r="N32" s="235"/>
      <c r="O32" s="231">
        <f t="shared" si="11"/>
        <v>78196.52172088121</v>
      </c>
      <c r="P32" s="234">
        <f t="shared" si="10"/>
        <v>260.65507240293738</v>
      </c>
      <c r="Q32" s="231">
        <f>Q31+(Q31*$R$2)+('SAVE&amp;INVEST'!$C$21*12)</f>
        <v>0</v>
      </c>
      <c r="R32" s="235"/>
      <c r="S32" s="231">
        <f>S31+(S31*$T$2)+('SAVE&amp;INVEST'!$C$22*12)</f>
        <v>0</v>
      </c>
      <c r="T32" s="235"/>
      <c r="U32" s="231">
        <f t="shared" si="1"/>
        <v>77827.860868835254</v>
      </c>
      <c r="V32" s="234">
        <f t="shared" si="5"/>
        <v>-34500</v>
      </c>
      <c r="W32" s="231">
        <f t="shared" si="7"/>
        <v>803770.46084140136</v>
      </c>
      <c r="X32" s="67"/>
      <c r="Y32" s="67"/>
      <c r="Z32" s="67"/>
    </row>
    <row r="33" spans="1:26" ht="14.25">
      <c r="A33" s="225">
        <f t="shared" si="13"/>
        <v>56</v>
      </c>
      <c r="B33" s="228">
        <f t="shared" si="13"/>
        <v>2048</v>
      </c>
      <c r="C33" s="231">
        <f t="shared" si="12"/>
        <v>3125</v>
      </c>
      <c r="D33" s="234">
        <f t="shared" si="12"/>
        <v>3100</v>
      </c>
      <c r="E33" s="231">
        <f t="shared" si="12"/>
        <v>0</v>
      </c>
      <c r="F33" s="234">
        <f t="shared" si="12"/>
        <v>0</v>
      </c>
      <c r="G33" s="231">
        <f>G32+(G32*$H$2)+('SAVE&amp;INVEST'!$C$16*12)</f>
        <v>412639.55742947827</v>
      </c>
      <c r="H33" s="235"/>
      <c r="I33" s="231">
        <f>I32+(I32*$J$2)+('SAVE&amp;INVEST'!$C$17*12)</f>
        <v>412639.55742947827</v>
      </c>
      <c r="J33" s="234"/>
      <c r="K33" s="231">
        <f>K32+(K32*$L$2)+('SAVE&amp;INVEST'!$C$18*12)</f>
        <v>0</v>
      </c>
      <c r="L33" s="235"/>
      <c r="M33" s="231">
        <f>M32+(M32*$N$2)+('SAVE&amp;INVEST'!$C$19*12)</f>
        <v>0</v>
      </c>
      <c r="N33" s="235"/>
      <c r="O33" s="231">
        <f t="shared" si="11"/>
        <v>80542.41737250764</v>
      </c>
      <c r="P33" s="234">
        <f t="shared" si="10"/>
        <v>268.4747245750255</v>
      </c>
      <c r="Q33" s="231">
        <f>Q32+(Q32*$R$2)+('SAVE&amp;INVEST'!$C$21*12)</f>
        <v>0</v>
      </c>
      <c r="R33" s="235"/>
      <c r="S33" s="231">
        <f>S32+(S32*$T$2)+('SAVE&amp;INVEST'!$C$22*12)</f>
        <v>0</v>
      </c>
      <c r="T33" s="235"/>
      <c r="U33" s="231">
        <f t="shared" si="1"/>
        <v>77921.696694900311</v>
      </c>
      <c r="V33" s="234">
        <f t="shared" si="5"/>
        <v>-34500</v>
      </c>
      <c r="W33" s="231">
        <f t="shared" si="7"/>
        <v>871321.53223146417</v>
      </c>
      <c r="X33" s="67"/>
      <c r="Y33" s="67"/>
      <c r="Z33" s="67"/>
    </row>
    <row r="34" spans="1:26" ht="14.25">
      <c r="A34" s="225">
        <f t="shared" si="13"/>
        <v>57</v>
      </c>
      <c r="B34" s="228">
        <f t="shared" si="13"/>
        <v>2049</v>
      </c>
      <c r="C34" s="231">
        <f t="shared" si="12"/>
        <v>3125</v>
      </c>
      <c r="D34" s="234">
        <f t="shared" si="12"/>
        <v>3100</v>
      </c>
      <c r="E34" s="231">
        <f t="shared" si="12"/>
        <v>0</v>
      </c>
      <c r="F34" s="234">
        <f t="shared" si="12"/>
        <v>0</v>
      </c>
      <c r="G34" s="231">
        <f>G33+(G33*$H$2)+('SAVE&amp;INVEST'!$C$16*12)</f>
        <v>447524.32644954172</v>
      </c>
      <c r="H34" s="235"/>
      <c r="I34" s="231">
        <f>I33+(I33*$J$2)+('SAVE&amp;INVEST'!$C$17*12)</f>
        <v>447524.32644954172</v>
      </c>
      <c r="J34" s="234"/>
      <c r="K34" s="231">
        <f>K33+(K33*$L$2)+('SAVE&amp;INVEST'!$C$18*12)</f>
        <v>0</v>
      </c>
      <c r="L34" s="235"/>
      <c r="M34" s="231">
        <f>M33+(M33*$N$2)+('SAVE&amp;INVEST'!$C$19*12)</f>
        <v>0</v>
      </c>
      <c r="N34" s="235"/>
      <c r="O34" s="231">
        <f t="shared" si="11"/>
        <v>82958.689893682866</v>
      </c>
      <c r="P34" s="234">
        <f t="shared" si="10"/>
        <v>276.52896631227622</v>
      </c>
      <c r="Q34" s="231">
        <f>Q33+(Q33*$R$2)+('SAVE&amp;INVEST'!$C$21*12)</f>
        <v>0</v>
      </c>
      <c r="R34" s="235"/>
      <c r="S34" s="231">
        <f>S33+(S33*$T$2)+('SAVE&amp;INVEST'!$C$22*12)</f>
        <v>0</v>
      </c>
      <c r="T34" s="235"/>
      <c r="U34" s="231">
        <f t="shared" si="1"/>
        <v>78018.347595747327</v>
      </c>
      <c r="V34" s="234">
        <f t="shared" si="5"/>
        <v>-34500</v>
      </c>
      <c r="W34" s="231">
        <f t="shared" si="7"/>
        <v>943507.34279276629</v>
      </c>
      <c r="X34" s="67"/>
      <c r="Y34" s="67"/>
      <c r="Z34" s="67"/>
    </row>
    <row r="35" spans="1:26" ht="14.25">
      <c r="A35" s="225">
        <f t="shared" si="13"/>
        <v>58</v>
      </c>
      <c r="B35" s="228">
        <f t="shared" si="13"/>
        <v>2050</v>
      </c>
      <c r="C35" s="231">
        <f t="shared" si="12"/>
        <v>3125</v>
      </c>
      <c r="D35" s="234">
        <f t="shared" si="12"/>
        <v>3100</v>
      </c>
      <c r="E35" s="231">
        <f t="shared" si="12"/>
        <v>0</v>
      </c>
      <c r="F35" s="234">
        <f t="shared" si="12"/>
        <v>0</v>
      </c>
      <c r="G35" s="231">
        <f>G34+(G34*$H$2)+('SAVE&amp;INVEST'!$C$16*12)</f>
        <v>484851.02930100966</v>
      </c>
      <c r="H35" s="235"/>
      <c r="I35" s="231">
        <f>I34+(I34*$J$2)+('SAVE&amp;INVEST'!$C$17*12)</f>
        <v>484851.02930100966</v>
      </c>
      <c r="J35" s="234"/>
      <c r="K35" s="231">
        <f>K34+(K34*$L$2)+('SAVE&amp;INVEST'!$C$18*12)</f>
        <v>0</v>
      </c>
      <c r="L35" s="235"/>
      <c r="M35" s="231">
        <f>M34+(M34*$N$2)+('SAVE&amp;INVEST'!$C$19*12)</f>
        <v>0</v>
      </c>
      <c r="N35" s="235"/>
      <c r="O35" s="231">
        <f t="shared" si="11"/>
        <v>85447.450590493347</v>
      </c>
      <c r="P35" s="234">
        <f t="shared" si="10"/>
        <v>284.8248353016445</v>
      </c>
      <c r="Q35" s="231">
        <f>Q34+(Q34*$R$2)+('SAVE&amp;INVEST'!$C$21*12)</f>
        <v>0</v>
      </c>
      <c r="R35" s="235"/>
      <c r="S35" s="231">
        <f>S34+(S34*$T$2)+('SAVE&amp;INVEST'!$C$22*12)</f>
        <v>0</v>
      </c>
      <c r="T35" s="235"/>
      <c r="U35" s="231">
        <f t="shared" si="1"/>
        <v>78117.898023619724</v>
      </c>
      <c r="V35" s="234">
        <f t="shared" si="5"/>
        <v>-34500</v>
      </c>
      <c r="W35" s="231">
        <f t="shared" si="7"/>
        <v>1020649.5091925126</v>
      </c>
      <c r="X35" s="67"/>
      <c r="Y35" s="67"/>
      <c r="Z35" s="67"/>
    </row>
    <row r="36" spans="1:26" ht="14.25">
      <c r="A36" s="264">
        <f t="shared" si="13"/>
        <v>59</v>
      </c>
      <c r="B36" s="265">
        <f t="shared" si="13"/>
        <v>2051</v>
      </c>
      <c r="C36" s="266">
        <f t="shared" si="12"/>
        <v>3125</v>
      </c>
      <c r="D36" s="267">
        <f t="shared" si="12"/>
        <v>3100</v>
      </c>
      <c r="E36" s="266">
        <f t="shared" si="12"/>
        <v>0</v>
      </c>
      <c r="F36" s="267">
        <f t="shared" si="12"/>
        <v>0</v>
      </c>
      <c r="G36" s="266">
        <f>G35+(G35*$H$2)+('SAVE&amp;INVEST'!$C$16*12)</f>
        <v>524790.60135208035</v>
      </c>
      <c r="H36" s="268"/>
      <c r="I36" s="266">
        <f>I35+(I35*$J$2)+('SAVE&amp;INVEST'!$C$17*12)</f>
        <v>524790.60135208035</v>
      </c>
      <c r="J36" s="267"/>
      <c r="K36" s="266">
        <f>K35+(K35*$L$2)+('SAVE&amp;INVEST'!$C$18*12)</f>
        <v>0</v>
      </c>
      <c r="L36" s="268"/>
      <c r="M36" s="266">
        <f>M35+(M35*$N$2)+('SAVE&amp;INVEST'!$C$19*12)</f>
        <v>0</v>
      </c>
      <c r="N36" s="268"/>
      <c r="O36" s="266">
        <f t="shared" si="11"/>
        <v>88010.87410820814</v>
      </c>
      <c r="P36" s="267">
        <f t="shared" si="10"/>
        <v>293.36958036069382</v>
      </c>
      <c r="Q36" s="266">
        <f>Q35+(Q35*$R$2)+('SAVE&amp;INVEST'!$C$21*12)</f>
        <v>0</v>
      </c>
      <c r="R36" s="268"/>
      <c r="S36" s="266">
        <f>S35+(S35*$T$2)+('SAVE&amp;INVEST'!$C$22*12)</f>
        <v>0</v>
      </c>
      <c r="T36" s="268"/>
      <c r="U36" s="266">
        <f t="shared" si="1"/>
        <v>78220.43496432832</v>
      </c>
      <c r="V36" s="267">
        <f t="shared" si="5"/>
        <v>-34500</v>
      </c>
      <c r="W36" s="266">
        <f t="shared" si="7"/>
        <v>1103092.0768123688</v>
      </c>
      <c r="X36" s="67"/>
      <c r="Y36" s="67"/>
      <c r="Z36" s="67"/>
    </row>
    <row r="37" spans="1:26" ht="14.25">
      <c r="A37" s="225">
        <f t="shared" si="13"/>
        <v>60</v>
      </c>
      <c r="B37" s="228">
        <f t="shared" si="13"/>
        <v>2052</v>
      </c>
      <c r="C37" s="231"/>
      <c r="D37" s="235"/>
      <c r="E37" s="237"/>
      <c r="F37" s="234">
        <f t="shared" si="12"/>
        <v>0</v>
      </c>
      <c r="G37" s="231">
        <f>G36+(G36*$H$2)-(H36*12)</f>
        <v>561525.94344672596</v>
      </c>
      <c r="H37" s="234">
        <f>G37*$H$3/12</f>
        <v>1871.7531448224199</v>
      </c>
      <c r="I37" s="231">
        <f>I36+(I36*$J$2)-(J36*12)</f>
        <v>561525.94344672596</v>
      </c>
      <c r="J37" s="234">
        <f>I37*$J$3/12</f>
        <v>1871.7531448224199</v>
      </c>
      <c r="K37" s="231">
        <f>K36+(K36*$L$2)-(L36*12)</f>
        <v>0</v>
      </c>
      <c r="L37" s="234">
        <f>K37*$L$3/12</f>
        <v>0</v>
      </c>
      <c r="M37" s="231">
        <f>M36+(M36*$N$2)-(N36*12)</f>
        <v>0</v>
      </c>
      <c r="N37" s="234">
        <f t="shared" ref="N37:N76" si="14">M37*$N$3/12</f>
        <v>0</v>
      </c>
      <c r="O37" s="231">
        <f t="shared" si="11"/>
        <v>90651.200331454384</v>
      </c>
      <c r="P37" s="234">
        <f t="shared" si="10"/>
        <v>302.17066777151462</v>
      </c>
      <c r="Q37" s="231">
        <f>Q36+(Q36*$R$2)-(R36*12)</f>
        <v>0</v>
      </c>
      <c r="R37" s="234">
        <f>Q37*$R$3/12</f>
        <v>0</v>
      </c>
      <c r="S37" s="231">
        <f>S36+(S36*$T$2)+('SAVE&amp;INVEST'!$C$22*12)</f>
        <v>0</v>
      </c>
      <c r="T37" s="234">
        <f>S37*T3/12</f>
        <v>0</v>
      </c>
      <c r="U37" s="231">
        <f t="shared" si="1"/>
        <v>48548.123488996251</v>
      </c>
      <c r="V37" s="234">
        <f t="shared" si="5"/>
        <v>-34500</v>
      </c>
      <c r="W37" s="231">
        <f t="shared" si="7"/>
        <v>1179203.0872249063</v>
      </c>
      <c r="X37" s="67"/>
      <c r="Y37" s="67"/>
      <c r="Z37" s="67"/>
    </row>
    <row r="38" spans="1:26" ht="14.25">
      <c r="A38" s="225">
        <f t="shared" si="13"/>
        <v>61</v>
      </c>
      <c r="B38" s="228">
        <f t="shared" si="13"/>
        <v>2053</v>
      </c>
      <c r="C38" s="231"/>
      <c r="D38" s="235"/>
      <c r="E38" s="237"/>
      <c r="F38" s="234">
        <f t="shared" si="12"/>
        <v>0</v>
      </c>
      <c r="G38" s="231">
        <f t="shared" ref="G38:G77" si="15">G37+(G37*$H$2)-(H37*12)</f>
        <v>578371.72175012773</v>
      </c>
      <c r="H38" s="234">
        <f t="shared" ref="H38:H77" si="16">G38*$H$3/12</f>
        <v>1927.9057391670924</v>
      </c>
      <c r="I38" s="231">
        <f t="shared" ref="I38:I77" si="17">I37+(I37*$J$2)-(J37*12)</f>
        <v>578371.72175012773</v>
      </c>
      <c r="J38" s="234">
        <f t="shared" ref="J38:J77" si="18">I38*$J$3/12</f>
        <v>1927.9057391670924</v>
      </c>
      <c r="K38" s="231">
        <f t="shared" ref="K38:K77" si="19">K37+(K37*$L$2)-(L37*12)</f>
        <v>0</v>
      </c>
      <c r="L38" s="234">
        <f t="shared" ref="L38:L77" si="20">K38*$L$3/12</f>
        <v>0</v>
      </c>
      <c r="M38" s="231">
        <f t="shared" ref="M38:M76" si="21">M37+(M37*$N$2)-(N37*12)</f>
        <v>0</v>
      </c>
      <c r="N38" s="234">
        <f t="shared" si="14"/>
        <v>0</v>
      </c>
      <c r="O38" s="231">
        <f t="shared" si="11"/>
        <v>93370.73634139802</v>
      </c>
      <c r="P38" s="234">
        <f t="shared" si="10"/>
        <v>311.23578780466011</v>
      </c>
      <c r="Q38" s="231">
        <f t="shared" ref="Q38:Q77" si="22">Q37+(Q37*$R$2)-(R37*12)</f>
        <v>0</v>
      </c>
      <c r="R38" s="234">
        <f t="shared" ref="R38:R77" si="23">Q38*$R$3/12</f>
        <v>0</v>
      </c>
      <c r="S38" s="231">
        <f>S37+(S37*$T$2)+('SAVE&amp;INVEST'!$C$22*12)</f>
        <v>0</v>
      </c>
      <c r="T38" s="234">
        <f>S38*T3/12</f>
        <v>0</v>
      </c>
      <c r="U38" s="231">
        <f t="shared" si="1"/>
        <v>50004.567193666138</v>
      </c>
      <c r="V38" s="234">
        <f t="shared" si="5"/>
        <v>-34500</v>
      </c>
      <c r="W38" s="231">
        <f t="shared" si="7"/>
        <v>1215614.1798416534</v>
      </c>
      <c r="X38" s="67"/>
      <c r="Y38" s="67"/>
      <c r="Z38" s="67"/>
    </row>
    <row r="39" spans="1:26" ht="14.25">
      <c r="A39" s="225">
        <f t="shared" si="13"/>
        <v>62</v>
      </c>
      <c r="B39" s="228">
        <f t="shared" si="13"/>
        <v>2054</v>
      </c>
      <c r="C39" s="231"/>
      <c r="D39" s="235"/>
      <c r="E39" s="237"/>
      <c r="F39" s="234">
        <f t="shared" si="12"/>
        <v>0</v>
      </c>
      <c r="G39" s="231">
        <f t="shared" si="15"/>
        <v>595722.87340263149</v>
      </c>
      <c r="H39" s="234">
        <f t="shared" si="16"/>
        <v>1985.7429113421049</v>
      </c>
      <c r="I39" s="231">
        <f t="shared" si="17"/>
        <v>595722.87340263149</v>
      </c>
      <c r="J39" s="234">
        <f t="shared" si="18"/>
        <v>1985.7429113421049</v>
      </c>
      <c r="K39" s="231">
        <f t="shared" si="19"/>
        <v>0</v>
      </c>
      <c r="L39" s="234">
        <f t="shared" si="20"/>
        <v>0</v>
      </c>
      <c r="M39" s="231">
        <f t="shared" si="21"/>
        <v>0</v>
      </c>
      <c r="N39" s="234">
        <f t="shared" si="14"/>
        <v>0</v>
      </c>
      <c r="O39" s="231">
        <f t="shared" si="11"/>
        <v>96171.85843163995</v>
      </c>
      <c r="P39" s="234">
        <f t="shared" si="10"/>
        <v>320.57286143879986</v>
      </c>
      <c r="Q39" s="231">
        <f t="shared" si="22"/>
        <v>0</v>
      </c>
      <c r="R39" s="234">
        <f t="shared" si="23"/>
        <v>0</v>
      </c>
      <c r="S39" s="231">
        <f>S38+(S38*$T$2)+('SAVE&amp;INVEST'!$C$22*12)</f>
        <v>0</v>
      </c>
      <c r="T39" s="234">
        <f>S39*T3/12</f>
        <v>0</v>
      </c>
      <c r="U39" s="231">
        <f t="shared" si="1"/>
        <v>51504.704209476113</v>
      </c>
      <c r="V39" s="234">
        <f t="shared" si="5"/>
        <v>-34500</v>
      </c>
      <c r="W39" s="231">
        <f t="shared" si="7"/>
        <v>1253117.6052369028</v>
      </c>
      <c r="X39" s="67"/>
      <c r="Y39" s="67"/>
      <c r="Z39" s="67"/>
    </row>
    <row r="40" spans="1:26" ht="14.25">
      <c r="A40" s="225">
        <f t="shared" si="13"/>
        <v>63</v>
      </c>
      <c r="B40" s="228">
        <f t="shared" si="13"/>
        <v>2055</v>
      </c>
      <c r="C40" s="231"/>
      <c r="D40" s="235"/>
      <c r="E40" s="237"/>
      <c r="F40" s="234">
        <f t="shared" si="12"/>
        <v>0</v>
      </c>
      <c r="G40" s="231">
        <f t="shared" si="15"/>
        <v>613594.55960471043</v>
      </c>
      <c r="H40" s="234">
        <f t="shared" si="16"/>
        <v>2045.315198682368</v>
      </c>
      <c r="I40" s="231">
        <f t="shared" si="17"/>
        <v>613594.55960471043</v>
      </c>
      <c r="J40" s="234">
        <f t="shared" si="18"/>
        <v>2045.315198682368</v>
      </c>
      <c r="K40" s="231">
        <f t="shared" si="19"/>
        <v>0</v>
      </c>
      <c r="L40" s="234">
        <f t="shared" si="20"/>
        <v>0</v>
      </c>
      <c r="M40" s="231">
        <f t="shared" si="21"/>
        <v>0</v>
      </c>
      <c r="N40" s="234">
        <f t="shared" si="14"/>
        <v>0</v>
      </c>
      <c r="O40" s="231">
        <f t="shared" si="11"/>
        <v>99057.014184589148</v>
      </c>
      <c r="P40" s="234">
        <f t="shared" si="10"/>
        <v>330.19004728196381</v>
      </c>
      <c r="Q40" s="231">
        <f t="shared" si="22"/>
        <v>0</v>
      </c>
      <c r="R40" s="234">
        <f t="shared" si="23"/>
        <v>0</v>
      </c>
      <c r="S40" s="231">
        <f>S39+(S39*$T$2)+('SAVE&amp;INVEST'!$C$22*12)</f>
        <v>0</v>
      </c>
      <c r="T40" s="234">
        <f>S40*T3/12</f>
        <v>0</v>
      </c>
      <c r="U40" s="231">
        <f t="shared" si="1"/>
        <v>53049.845335760401</v>
      </c>
      <c r="V40" s="234">
        <f t="shared" si="5"/>
        <v>-34500</v>
      </c>
      <c r="W40" s="231">
        <f t="shared" si="7"/>
        <v>1291746.1333940099</v>
      </c>
      <c r="X40" s="67"/>
      <c r="Y40" s="67"/>
      <c r="Z40" s="67"/>
    </row>
    <row r="41" spans="1:26" ht="14.25">
      <c r="A41" s="225">
        <f t="shared" si="13"/>
        <v>64</v>
      </c>
      <c r="B41" s="228">
        <f t="shared" si="13"/>
        <v>2056</v>
      </c>
      <c r="C41" s="231"/>
      <c r="D41" s="235"/>
      <c r="E41" s="237"/>
      <c r="F41" s="234">
        <f t="shared" si="12"/>
        <v>0</v>
      </c>
      <c r="G41" s="231">
        <f t="shared" si="15"/>
        <v>632002.39639285184</v>
      </c>
      <c r="H41" s="234">
        <f t="shared" si="16"/>
        <v>2106.6746546428394</v>
      </c>
      <c r="I41" s="231">
        <f t="shared" si="17"/>
        <v>632002.39639285184</v>
      </c>
      <c r="J41" s="234">
        <f t="shared" si="18"/>
        <v>2106.6746546428394</v>
      </c>
      <c r="K41" s="231">
        <f t="shared" si="19"/>
        <v>0</v>
      </c>
      <c r="L41" s="234">
        <f t="shared" si="20"/>
        <v>0</v>
      </c>
      <c r="M41" s="231">
        <f t="shared" si="21"/>
        <v>0</v>
      </c>
      <c r="N41" s="234">
        <f t="shared" si="14"/>
        <v>0</v>
      </c>
      <c r="O41" s="231">
        <f t="shared" si="11"/>
        <v>102028.72461012682</v>
      </c>
      <c r="P41" s="234">
        <f t="shared" si="10"/>
        <v>340.09574870042275</v>
      </c>
      <c r="Q41" s="231">
        <f t="shared" si="22"/>
        <v>0</v>
      </c>
      <c r="R41" s="234">
        <f t="shared" si="23"/>
        <v>0</v>
      </c>
      <c r="S41" s="231">
        <f>S40+(S40*$T$2)+('SAVE&amp;INVEST'!$C$22*12)</f>
        <v>0</v>
      </c>
      <c r="T41" s="234">
        <f>S41*T3/12</f>
        <v>0</v>
      </c>
      <c r="U41" s="231">
        <f t="shared" si="1"/>
        <v>54641.34069583322</v>
      </c>
      <c r="V41" s="234">
        <f t="shared" si="5"/>
        <v>-34500</v>
      </c>
      <c r="W41" s="231">
        <f t="shared" si="7"/>
        <v>1331533.5173958305</v>
      </c>
      <c r="X41" s="67"/>
      <c r="Y41" s="67"/>
      <c r="Z41" s="67"/>
    </row>
    <row r="42" spans="1:26" ht="14.25">
      <c r="A42" s="225">
        <f t="shared" si="13"/>
        <v>65</v>
      </c>
      <c r="B42" s="228">
        <f t="shared" si="13"/>
        <v>2057</v>
      </c>
      <c r="C42" s="231"/>
      <c r="D42" s="235"/>
      <c r="E42" s="237"/>
      <c r="F42" s="234">
        <f t="shared" si="12"/>
        <v>0</v>
      </c>
      <c r="G42" s="231">
        <f t="shared" si="15"/>
        <v>650962.46828463743</v>
      </c>
      <c r="H42" s="234">
        <f t="shared" si="16"/>
        <v>2169.8748942821248</v>
      </c>
      <c r="I42" s="231">
        <f t="shared" si="17"/>
        <v>650962.46828463743</v>
      </c>
      <c r="J42" s="234">
        <f t="shared" si="18"/>
        <v>2169.8748942821248</v>
      </c>
      <c r="K42" s="231">
        <f t="shared" si="19"/>
        <v>0</v>
      </c>
      <c r="L42" s="234">
        <f t="shared" si="20"/>
        <v>0</v>
      </c>
      <c r="M42" s="231">
        <f t="shared" si="21"/>
        <v>0</v>
      </c>
      <c r="N42" s="234">
        <f t="shared" si="14"/>
        <v>0</v>
      </c>
      <c r="O42" s="231">
        <f t="shared" si="11"/>
        <v>105089.58634843063</v>
      </c>
      <c r="P42" s="234">
        <f t="shared" si="10"/>
        <v>350.29862116143545</v>
      </c>
      <c r="Q42" s="231">
        <f t="shared" si="22"/>
        <v>0</v>
      </c>
      <c r="R42" s="234">
        <f t="shared" si="23"/>
        <v>0</v>
      </c>
      <c r="S42" s="231">
        <f>S41+(S41*$T$2)+('SAVE&amp;INVEST'!$C$22*12)</f>
        <v>0</v>
      </c>
      <c r="T42" s="234">
        <f>S42*T3/12</f>
        <v>0</v>
      </c>
      <c r="U42" s="231">
        <f t="shared" si="1"/>
        <v>56280.580916708219</v>
      </c>
      <c r="V42" s="234">
        <f t="shared" si="5"/>
        <v>-34500</v>
      </c>
      <c r="W42" s="231">
        <f t="shared" si="7"/>
        <v>1372514.5229177056</v>
      </c>
      <c r="X42" s="67"/>
      <c r="Y42" s="67"/>
      <c r="Z42" s="67"/>
    </row>
    <row r="43" spans="1:26" ht="14.25">
      <c r="A43" s="225">
        <f t="shared" si="13"/>
        <v>66</v>
      </c>
      <c r="B43" s="228">
        <f t="shared" si="13"/>
        <v>2058</v>
      </c>
      <c r="C43" s="231"/>
      <c r="D43" s="235"/>
      <c r="E43" s="237"/>
      <c r="F43" s="234">
        <f t="shared" si="12"/>
        <v>0</v>
      </c>
      <c r="G43" s="231">
        <f t="shared" si="15"/>
        <v>670491.34233317664</v>
      </c>
      <c r="H43" s="234">
        <f t="shared" si="16"/>
        <v>2234.9711411105886</v>
      </c>
      <c r="I43" s="231">
        <f t="shared" si="17"/>
        <v>670491.34233317664</v>
      </c>
      <c r="J43" s="234">
        <f t="shared" si="18"/>
        <v>2234.9711411105886</v>
      </c>
      <c r="K43" s="231">
        <f t="shared" si="19"/>
        <v>0</v>
      </c>
      <c r="L43" s="234">
        <f t="shared" si="20"/>
        <v>0</v>
      </c>
      <c r="M43" s="231">
        <f t="shared" si="21"/>
        <v>0</v>
      </c>
      <c r="N43" s="234">
        <f t="shared" si="14"/>
        <v>0</v>
      </c>
      <c r="O43" s="231">
        <f t="shared" si="11"/>
        <v>108242.27393888355</v>
      </c>
      <c r="P43" s="234">
        <f t="shared" si="10"/>
        <v>360.8075797962785</v>
      </c>
      <c r="Q43" s="231">
        <f t="shared" si="22"/>
        <v>0</v>
      </c>
      <c r="R43" s="234">
        <f t="shared" si="23"/>
        <v>0</v>
      </c>
      <c r="S43" s="231">
        <f>S42+(S42*$T$2)+('SAVE&amp;INVEST'!$C$22*12)</f>
        <v>0</v>
      </c>
      <c r="T43" s="234">
        <f>S43*T3/12</f>
        <v>0</v>
      </c>
      <c r="U43" s="231">
        <f t="shared" si="1"/>
        <v>57968.998344209467</v>
      </c>
      <c r="V43" s="234">
        <f t="shared" si="5"/>
        <v>-34500</v>
      </c>
      <c r="W43" s="231">
        <f t="shared" si="7"/>
        <v>1414724.9586052368</v>
      </c>
      <c r="X43" s="67"/>
      <c r="Y43" s="67"/>
      <c r="Z43" s="67"/>
    </row>
    <row r="44" spans="1:26" ht="14.25">
      <c r="A44" s="225">
        <f t="shared" si="13"/>
        <v>67</v>
      </c>
      <c r="B44" s="228">
        <f t="shared" si="13"/>
        <v>2059</v>
      </c>
      <c r="C44" s="231"/>
      <c r="D44" s="235"/>
      <c r="E44" s="237"/>
      <c r="F44" s="234">
        <f t="shared" si="12"/>
        <v>0</v>
      </c>
      <c r="G44" s="231">
        <f t="shared" si="15"/>
        <v>690606.08260317193</v>
      </c>
      <c r="H44" s="234">
        <f t="shared" si="16"/>
        <v>2302.0202753439066</v>
      </c>
      <c r="I44" s="231">
        <f t="shared" si="17"/>
        <v>690606.08260317193</v>
      </c>
      <c r="J44" s="234">
        <f t="shared" si="18"/>
        <v>2302.0202753439066</v>
      </c>
      <c r="K44" s="231">
        <f t="shared" si="19"/>
        <v>0</v>
      </c>
      <c r="L44" s="234">
        <f t="shared" si="20"/>
        <v>0</v>
      </c>
      <c r="M44" s="231">
        <f t="shared" si="21"/>
        <v>0</v>
      </c>
      <c r="N44" s="234">
        <f t="shared" si="14"/>
        <v>0</v>
      </c>
      <c r="O44" s="231">
        <f t="shared" si="11"/>
        <v>111489.54215705005</v>
      </c>
      <c r="P44" s="234">
        <f t="shared" si="10"/>
        <v>371.63180719016685</v>
      </c>
      <c r="Q44" s="231">
        <f t="shared" si="22"/>
        <v>0</v>
      </c>
      <c r="R44" s="234">
        <f t="shared" si="23"/>
        <v>0</v>
      </c>
      <c r="S44" s="231">
        <f>S43+(S43*$T$2)+('SAVE&amp;INVEST'!$C$22*12)</f>
        <v>0</v>
      </c>
      <c r="T44" s="234">
        <f>S44*T3/12</f>
        <v>0</v>
      </c>
      <c r="U44" s="231">
        <f t="shared" si="1"/>
        <v>59708.068294535762</v>
      </c>
      <c r="V44" s="234">
        <f t="shared" si="5"/>
        <v>-34500</v>
      </c>
      <c r="W44" s="231">
        <f t="shared" si="7"/>
        <v>1458201.7073633939</v>
      </c>
      <c r="X44" s="67"/>
      <c r="Y44" s="67"/>
      <c r="Z44" s="67"/>
    </row>
    <row r="45" spans="1:26" ht="14.25">
      <c r="A45" s="225">
        <f t="shared" si="13"/>
        <v>68</v>
      </c>
      <c r="B45" s="228">
        <f t="shared" si="13"/>
        <v>2060</v>
      </c>
      <c r="C45" s="231"/>
      <c r="D45" s="235"/>
      <c r="E45" s="237"/>
      <c r="F45" s="234">
        <f>F43</f>
        <v>0</v>
      </c>
      <c r="G45" s="231">
        <f t="shared" si="15"/>
        <v>711324.26508126711</v>
      </c>
      <c r="H45" s="234">
        <f t="shared" si="16"/>
        <v>2371.0808836042238</v>
      </c>
      <c r="I45" s="231">
        <f t="shared" si="17"/>
        <v>711324.26508126711</v>
      </c>
      <c r="J45" s="234">
        <f t="shared" si="18"/>
        <v>2371.0808836042238</v>
      </c>
      <c r="K45" s="231">
        <f t="shared" si="19"/>
        <v>0</v>
      </c>
      <c r="L45" s="234">
        <f t="shared" si="20"/>
        <v>0</v>
      </c>
      <c r="M45" s="231">
        <f t="shared" si="21"/>
        <v>0</v>
      </c>
      <c r="N45" s="234">
        <f t="shared" si="14"/>
        <v>0</v>
      </c>
      <c r="O45" s="231">
        <f t="shared" si="11"/>
        <v>114834.22842176154</v>
      </c>
      <c r="P45" s="234">
        <f t="shared" si="10"/>
        <v>382.78076140587177</v>
      </c>
      <c r="Q45" s="231">
        <f t="shared" si="22"/>
        <v>0</v>
      </c>
      <c r="R45" s="234">
        <f t="shared" si="23"/>
        <v>0</v>
      </c>
      <c r="S45" s="231">
        <f>S44+(S44*$T$2)+('SAVE&amp;INVEST'!$C$22*12)</f>
        <v>0</v>
      </c>
      <c r="T45" s="234">
        <f>S45*T3/12</f>
        <v>0</v>
      </c>
      <c r="U45" s="231">
        <f t="shared" si="1"/>
        <v>61499.310343371835</v>
      </c>
      <c r="V45" s="234">
        <f t="shared" si="5"/>
        <v>-34500</v>
      </c>
      <c r="W45" s="231">
        <f t="shared" si="7"/>
        <v>1502982.7585842959</v>
      </c>
      <c r="X45" s="67"/>
      <c r="Y45" s="67"/>
      <c r="Z45" s="67"/>
    </row>
    <row r="46" spans="1:26" ht="14.25">
      <c r="A46" s="225">
        <f t="shared" si="13"/>
        <v>69</v>
      </c>
      <c r="B46" s="228">
        <f t="shared" si="13"/>
        <v>2061</v>
      </c>
      <c r="C46" s="231"/>
      <c r="D46" s="235"/>
      <c r="E46" s="237"/>
      <c r="F46" s="234">
        <f t="shared" ref="F46:F62" si="24">F45</f>
        <v>0</v>
      </c>
      <c r="G46" s="231">
        <f t="shared" si="15"/>
        <v>732663.99303370516</v>
      </c>
      <c r="H46" s="234">
        <f t="shared" si="16"/>
        <v>2442.2133101123504</v>
      </c>
      <c r="I46" s="231">
        <f t="shared" si="17"/>
        <v>732663.99303370516</v>
      </c>
      <c r="J46" s="234">
        <f t="shared" si="18"/>
        <v>2442.2133101123504</v>
      </c>
      <c r="K46" s="231">
        <f t="shared" si="19"/>
        <v>0</v>
      </c>
      <c r="L46" s="234">
        <f t="shared" si="20"/>
        <v>0</v>
      </c>
      <c r="M46" s="231">
        <f t="shared" si="21"/>
        <v>0</v>
      </c>
      <c r="N46" s="234">
        <f t="shared" si="14"/>
        <v>0</v>
      </c>
      <c r="O46" s="231">
        <f t="shared" si="11"/>
        <v>118279.25527441439</v>
      </c>
      <c r="P46" s="234">
        <f t="shared" si="10"/>
        <v>394.26418424804797</v>
      </c>
      <c r="Q46" s="231">
        <f t="shared" si="22"/>
        <v>0</v>
      </c>
      <c r="R46" s="234">
        <f t="shared" si="23"/>
        <v>0</v>
      </c>
      <c r="S46" s="231">
        <f>S45+(S45*$T$2)+('SAVE&amp;INVEST'!$C$22*12)</f>
        <v>0</v>
      </c>
      <c r="T46" s="234">
        <f>S46*T3/12</f>
        <v>0</v>
      </c>
      <c r="U46" s="231">
        <f t="shared" si="1"/>
        <v>63344.289653672982</v>
      </c>
      <c r="V46" s="234">
        <f t="shared" si="5"/>
        <v>-34500</v>
      </c>
      <c r="W46" s="231">
        <f t="shared" si="7"/>
        <v>1549107.2413418246</v>
      </c>
      <c r="X46" s="67"/>
      <c r="Y46" s="67"/>
      <c r="Z46" s="67"/>
    </row>
    <row r="47" spans="1:26" ht="14.25">
      <c r="A47" s="225">
        <f t="shared" ref="A47:B62" si="25">A46+1</f>
        <v>70</v>
      </c>
      <c r="B47" s="228">
        <f t="shared" si="25"/>
        <v>2062</v>
      </c>
      <c r="C47" s="231"/>
      <c r="D47" s="235"/>
      <c r="E47" s="237"/>
      <c r="F47" s="234">
        <f t="shared" si="24"/>
        <v>0</v>
      </c>
      <c r="G47" s="231">
        <f t="shared" si="15"/>
        <v>754643.9128247163</v>
      </c>
      <c r="H47" s="234">
        <f t="shared" si="16"/>
        <v>2515.4797094157211</v>
      </c>
      <c r="I47" s="231">
        <f t="shared" si="17"/>
        <v>754643.9128247163</v>
      </c>
      <c r="J47" s="234">
        <f t="shared" si="18"/>
        <v>2515.4797094157211</v>
      </c>
      <c r="K47" s="231">
        <f t="shared" si="19"/>
        <v>0</v>
      </c>
      <c r="L47" s="234">
        <f t="shared" si="20"/>
        <v>0</v>
      </c>
      <c r="M47" s="231">
        <f t="shared" si="21"/>
        <v>0</v>
      </c>
      <c r="N47" s="234">
        <f t="shared" si="14"/>
        <v>0</v>
      </c>
      <c r="O47" s="231">
        <f t="shared" si="11"/>
        <v>121827.63293264683</v>
      </c>
      <c r="P47" s="234">
        <f t="shared" si="10"/>
        <v>406.09210977548946</v>
      </c>
      <c r="Q47" s="231">
        <f t="shared" si="22"/>
        <v>0</v>
      </c>
      <c r="R47" s="234">
        <f t="shared" si="23"/>
        <v>0</v>
      </c>
      <c r="S47" s="231">
        <f>S46+(S46*$T$2)+('SAVE&amp;INVEST'!$C$22*12)</f>
        <v>0</v>
      </c>
      <c r="T47" s="234">
        <f>S47*T3/12</f>
        <v>0</v>
      </c>
      <c r="U47" s="231">
        <f t="shared" si="1"/>
        <v>65244.618343283175</v>
      </c>
      <c r="V47" s="234">
        <f t="shared" si="5"/>
        <v>-34500</v>
      </c>
      <c r="W47" s="231">
        <f t="shared" si="7"/>
        <v>1596615.4585820795</v>
      </c>
      <c r="X47" s="67"/>
      <c r="Y47" s="67"/>
      <c r="Z47" s="67"/>
    </row>
    <row r="48" spans="1:26" ht="14.25">
      <c r="A48" s="225">
        <f t="shared" si="25"/>
        <v>71</v>
      </c>
      <c r="B48" s="228">
        <f t="shared" si="25"/>
        <v>2063</v>
      </c>
      <c r="C48" s="231"/>
      <c r="D48" s="235"/>
      <c r="E48" s="237"/>
      <c r="F48" s="234">
        <f t="shared" si="24"/>
        <v>0</v>
      </c>
      <c r="G48" s="231">
        <f t="shared" si="15"/>
        <v>777283.23020945769</v>
      </c>
      <c r="H48" s="234">
        <f t="shared" si="16"/>
        <v>2590.9441006981924</v>
      </c>
      <c r="I48" s="231">
        <f t="shared" si="17"/>
        <v>777283.23020945769</v>
      </c>
      <c r="J48" s="234">
        <f t="shared" si="18"/>
        <v>2590.9441006981924</v>
      </c>
      <c r="K48" s="231">
        <f t="shared" si="19"/>
        <v>0</v>
      </c>
      <c r="L48" s="234">
        <f t="shared" si="20"/>
        <v>0</v>
      </c>
      <c r="M48" s="231">
        <f t="shared" si="21"/>
        <v>0</v>
      </c>
      <c r="N48" s="234">
        <f t="shared" si="14"/>
        <v>0</v>
      </c>
      <c r="O48" s="231">
        <f t="shared" si="11"/>
        <v>125482.46192062623</v>
      </c>
      <c r="P48" s="234">
        <f t="shared" si="10"/>
        <v>418.27487306875406</v>
      </c>
      <c r="Q48" s="231">
        <f t="shared" si="22"/>
        <v>0</v>
      </c>
      <c r="R48" s="234">
        <f t="shared" si="23"/>
        <v>0</v>
      </c>
      <c r="S48" s="231">
        <f>S47+(S47*$T$2)+('SAVE&amp;INVEST'!$C$22*12)</f>
        <v>0</v>
      </c>
      <c r="T48" s="234">
        <f>S48*T3/12</f>
        <v>0</v>
      </c>
      <c r="U48" s="231">
        <f t="shared" si="1"/>
        <v>67201.956893581664</v>
      </c>
      <c r="V48" s="234">
        <f t="shared" si="5"/>
        <v>-34500</v>
      </c>
      <c r="W48" s="231">
        <f t="shared" si="7"/>
        <v>1645548.9223395416</v>
      </c>
      <c r="X48" s="67"/>
      <c r="Y48" s="67"/>
      <c r="Z48" s="67"/>
    </row>
    <row r="49" spans="1:26" ht="14.25">
      <c r="A49" s="225">
        <f t="shared" si="25"/>
        <v>72</v>
      </c>
      <c r="B49" s="228">
        <f t="shared" si="25"/>
        <v>2064</v>
      </c>
      <c r="C49" s="231"/>
      <c r="D49" s="235"/>
      <c r="E49" s="237"/>
      <c r="F49" s="234">
        <f t="shared" si="24"/>
        <v>0</v>
      </c>
      <c r="G49" s="231">
        <f t="shared" si="15"/>
        <v>800601.72711574135</v>
      </c>
      <c r="H49" s="234">
        <f t="shared" si="16"/>
        <v>2668.6724237191379</v>
      </c>
      <c r="I49" s="231">
        <f t="shared" si="17"/>
        <v>800601.72711574135</v>
      </c>
      <c r="J49" s="234">
        <f t="shared" si="18"/>
        <v>2668.6724237191379</v>
      </c>
      <c r="K49" s="231">
        <f t="shared" si="19"/>
        <v>0</v>
      </c>
      <c r="L49" s="234">
        <f t="shared" si="20"/>
        <v>0</v>
      </c>
      <c r="M49" s="231">
        <f t="shared" si="21"/>
        <v>0</v>
      </c>
      <c r="N49" s="234">
        <f t="shared" si="14"/>
        <v>0</v>
      </c>
      <c r="O49" s="231">
        <f t="shared" si="11"/>
        <v>129246.93577824502</v>
      </c>
      <c r="P49" s="234">
        <f t="shared" si="10"/>
        <v>430.82311926081678</v>
      </c>
      <c r="Q49" s="231">
        <f t="shared" si="22"/>
        <v>0</v>
      </c>
      <c r="R49" s="234">
        <f t="shared" si="23"/>
        <v>0</v>
      </c>
      <c r="S49" s="231">
        <f>S48+(S48*$T$2)+('SAVE&amp;INVEST'!$C$22*12)</f>
        <v>0</v>
      </c>
      <c r="T49" s="234">
        <f>S49*T3/12</f>
        <v>0</v>
      </c>
      <c r="U49" s="231">
        <f t="shared" si="1"/>
        <v>69218.015600389102</v>
      </c>
      <c r="V49" s="234">
        <f t="shared" si="5"/>
        <v>-34500</v>
      </c>
      <c r="W49" s="231">
        <f t="shared" si="7"/>
        <v>1695950.3900097278</v>
      </c>
      <c r="X49" s="67"/>
      <c r="Y49" s="67"/>
      <c r="Z49" s="67"/>
    </row>
    <row r="50" spans="1:26" ht="14.25">
      <c r="A50" s="225">
        <f t="shared" si="25"/>
        <v>73</v>
      </c>
      <c r="B50" s="228">
        <f t="shared" si="25"/>
        <v>2065</v>
      </c>
      <c r="C50" s="231"/>
      <c r="D50" s="235"/>
      <c r="E50" s="237"/>
      <c r="F50" s="234">
        <f t="shared" si="24"/>
        <v>0</v>
      </c>
      <c r="G50" s="231">
        <f t="shared" si="15"/>
        <v>824619.77892921364</v>
      </c>
      <c r="H50" s="234">
        <f t="shared" si="16"/>
        <v>2748.7325964307124</v>
      </c>
      <c r="I50" s="231">
        <f t="shared" si="17"/>
        <v>824619.77892921364</v>
      </c>
      <c r="J50" s="234">
        <f t="shared" si="18"/>
        <v>2748.7325964307124</v>
      </c>
      <c r="K50" s="231">
        <f t="shared" si="19"/>
        <v>0</v>
      </c>
      <c r="L50" s="234">
        <f t="shared" si="20"/>
        <v>0</v>
      </c>
      <c r="M50" s="231">
        <f t="shared" si="21"/>
        <v>0</v>
      </c>
      <c r="N50" s="234">
        <f t="shared" si="14"/>
        <v>0</v>
      </c>
      <c r="O50" s="231">
        <f t="shared" si="11"/>
        <v>133124.34385159236</v>
      </c>
      <c r="P50" s="234">
        <f t="shared" si="10"/>
        <v>443.74781283864121</v>
      </c>
      <c r="Q50" s="231">
        <f t="shared" si="22"/>
        <v>0</v>
      </c>
      <c r="R50" s="234">
        <f t="shared" si="23"/>
        <v>0</v>
      </c>
      <c r="S50" s="231">
        <f>S49+(S49*$T$2)+('SAVE&amp;INVEST'!$C$22*12)</f>
        <v>0</v>
      </c>
      <c r="T50" s="234">
        <f>S50*T3/12</f>
        <v>0</v>
      </c>
      <c r="U50" s="231">
        <f t="shared" si="1"/>
        <v>71294.556068400794</v>
      </c>
      <c r="V50" s="234">
        <f t="shared" si="5"/>
        <v>-34500</v>
      </c>
      <c r="W50" s="231">
        <f t="shared" si="7"/>
        <v>1747863.9017100197</v>
      </c>
      <c r="X50" s="67"/>
      <c r="Y50" s="67"/>
      <c r="Z50" s="67"/>
    </row>
    <row r="51" spans="1:26" ht="14.25">
      <c r="A51" s="225">
        <f t="shared" si="25"/>
        <v>74</v>
      </c>
      <c r="B51" s="228">
        <f t="shared" si="25"/>
        <v>2066</v>
      </c>
      <c r="C51" s="231"/>
      <c r="D51" s="235"/>
      <c r="E51" s="237"/>
      <c r="F51" s="234">
        <f t="shared" si="24"/>
        <v>0</v>
      </c>
      <c r="G51" s="231">
        <f t="shared" si="15"/>
        <v>849358.37229709001</v>
      </c>
      <c r="H51" s="234">
        <f t="shared" si="16"/>
        <v>2831.1945743236333</v>
      </c>
      <c r="I51" s="231">
        <f t="shared" si="17"/>
        <v>849358.37229709001</v>
      </c>
      <c r="J51" s="234">
        <f t="shared" si="18"/>
        <v>2831.1945743236333</v>
      </c>
      <c r="K51" s="231">
        <f t="shared" si="19"/>
        <v>0</v>
      </c>
      <c r="L51" s="234">
        <f t="shared" si="20"/>
        <v>0</v>
      </c>
      <c r="M51" s="231">
        <f t="shared" si="21"/>
        <v>0</v>
      </c>
      <c r="N51" s="234">
        <f t="shared" si="14"/>
        <v>0</v>
      </c>
      <c r="O51" s="231">
        <f t="shared" si="11"/>
        <v>137118.07416714015</v>
      </c>
      <c r="P51" s="234">
        <f t="shared" si="10"/>
        <v>457.06024722380056</v>
      </c>
      <c r="Q51" s="231">
        <f t="shared" si="22"/>
        <v>0</v>
      </c>
      <c r="R51" s="234">
        <f t="shared" si="23"/>
        <v>0</v>
      </c>
      <c r="S51" s="231">
        <f>S50+(S50*$T$2)+('SAVE&amp;INVEST'!$C$22*12)</f>
        <v>0</v>
      </c>
      <c r="T51" s="234">
        <f>S51*T3/12</f>
        <v>0</v>
      </c>
      <c r="U51" s="231">
        <f t="shared" si="1"/>
        <v>73433.392750452811</v>
      </c>
      <c r="V51" s="234">
        <f t="shared" si="5"/>
        <v>-34500</v>
      </c>
      <c r="W51" s="231">
        <f t="shared" si="7"/>
        <v>1801334.8187613201</v>
      </c>
      <c r="X51" s="67"/>
      <c r="Y51" s="67"/>
      <c r="Z51" s="67"/>
    </row>
    <row r="52" spans="1:26" ht="14.25">
      <c r="A52" s="225">
        <f t="shared" si="25"/>
        <v>75</v>
      </c>
      <c r="B52" s="228">
        <f t="shared" si="25"/>
        <v>2067</v>
      </c>
      <c r="C52" s="231"/>
      <c r="D52" s="235"/>
      <c r="E52" s="237"/>
      <c r="F52" s="234">
        <f t="shared" si="24"/>
        <v>0</v>
      </c>
      <c r="G52" s="231">
        <f t="shared" si="15"/>
        <v>874839.12346600275</v>
      </c>
      <c r="H52" s="234">
        <f t="shared" si="16"/>
        <v>2916.1304115533426</v>
      </c>
      <c r="I52" s="231">
        <f t="shared" si="17"/>
        <v>874839.12346600275</v>
      </c>
      <c r="J52" s="234">
        <f t="shared" si="18"/>
        <v>2916.1304115533426</v>
      </c>
      <c r="K52" s="231">
        <f t="shared" si="19"/>
        <v>0</v>
      </c>
      <c r="L52" s="234">
        <f t="shared" si="20"/>
        <v>0</v>
      </c>
      <c r="M52" s="231">
        <f t="shared" si="21"/>
        <v>0</v>
      </c>
      <c r="N52" s="234">
        <f t="shared" si="14"/>
        <v>0</v>
      </c>
      <c r="O52" s="231">
        <f t="shared" si="11"/>
        <v>141231.61639215436</v>
      </c>
      <c r="P52" s="234">
        <f t="shared" si="10"/>
        <v>470.77205464051457</v>
      </c>
      <c r="Q52" s="231">
        <f t="shared" si="22"/>
        <v>0</v>
      </c>
      <c r="R52" s="234">
        <f t="shared" si="23"/>
        <v>0</v>
      </c>
      <c r="S52" s="231">
        <f>S51+(S51*$T$2)+('SAVE&amp;INVEST'!$C$22*12)</f>
        <v>0</v>
      </c>
      <c r="T52" s="234">
        <f>S52*T3/12</f>
        <v>0</v>
      </c>
      <c r="U52" s="231">
        <f t="shared" si="1"/>
        <v>75636.394532966398</v>
      </c>
      <c r="V52" s="234">
        <f t="shared" si="5"/>
        <v>-34500</v>
      </c>
      <c r="W52" s="231">
        <f t="shared" si="7"/>
        <v>1856409.8633241598</v>
      </c>
      <c r="X52" s="67"/>
      <c r="Y52" s="67"/>
      <c r="Z52" s="67"/>
    </row>
    <row r="53" spans="1:26" ht="14.25">
      <c r="A53" s="225">
        <f t="shared" si="25"/>
        <v>76</v>
      </c>
      <c r="B53" s="228">
        <f t="shared" si="25"/>
        <v>2068</v>
      </c>
      <c r="C53" s="231"/>
      <c r="D53" s="235"/>
      <c r="E53" s="237"/>
      <c r="F53" s="234">
        <f t="shared" si="24"/>
        <v>0</v>
      </c>
      <c r="G53" s="231">
        <f t="shared" si="15"/>
        <v>901084.2971699828</v>
      </c>
      <c r="H53" s="234">
        <f t="shared" si="16"/>
        <v>3003.614323899943</v>
      </c>
      <c r="I53" s="231">
        <f t="shared" si="17"/>
        <v>901084.2971699828</v>
      </c>
      <c r="J53" s="234">
        <f t="shared" si="18"/>
        <v>3003.614323899943</v>
      </c>
      <c r="K53" s="231">
        <f t="shared" si="19"/>
        <v>0</v>
      </c>
      <c r="L53" s="234">
        <f t="shared" si="20"/>
        <v>0</v>
      </c>
      <c r="M53" s="231">
        <f t="shared" si="21"/>
        <v>0</v>
      </c>
      <c r="N53" s="234">
        <f t="shared" si="14"/>
        <v>0</v>
      </c>
      <c r="O53" s="231">
        <f t="shared" si="11"/>
        <v>145468.564883919</v>
      </c>
      <c r="P53" s="234">
        <f t="shared" si="10"/>
        <v>484.89521627972999</v>
      </c>
      <c r="Q53" s="231">
        <f t="shared" si="22"/>
        <v>0</v>
      </c>
      <c r="R53" s="234">
        <f t="shared" si="23"/>
        <v>0</v>
      </c>
      <c r="S53" s="231">
        <f>S52+(S52*$T$2)+('SAVE&amp;INVEST'!$C$22*12)</f>
        <v>0</v>
      </c>
      <c r="T53" s="234">
        <f>S53*T3/12</f>
        <v>0</v>
      </c>
      <c r="U53" s="231">
        <f t="shared" si="1"/>
        <v>77905.486368955404</v>
      </c>
      <c r="V53" s="234">
        <f t="shared" si="5"/>
        <v>-34500</v>
      </c>
      <c r="W53" s="231">
        <f t="shared" si="7"/>
        <v>1913137.1592238846</v>
      </c>
      <c r="X53" s="67"/>
      <c r="Y53" s="67"/>
      <c r="Z53" s="67"/>
    </row>
    <row r="54" spans="1:26" ht="14.25">
      <c r="A54" s="225">
        <f t="shared" si="25"/>
        <v>77</v>
      </c>
      <c r="B54" s="228">
        <f t="shared" si="25"/>
        <v>2069</v>
      </c>
      <c r="C54" s="231"/>
      <c r="D54" s="235"/>
      <c r="E54" s="237"/>
      <c r="F54" s="234">
        <f t="shared" si="24"/>
        <v>0</v>
      </c>
      <c r="G54" s="231">
        <f t="shared" si="15"/>
        <v>928116.82608508226</v>
      </c>
      <c r="H54" s="234">
        <f t="shared" si="16"/>
        <v>3093.7227536169412</v>
      </c>
      <c r="I54" s="231">
        <f t="shared" si="17"/>
        <v>928116.82608508226</v>
      </c>
      <c r="J54" s="234">
        <f t="shared" si="18"/>
        <v>3093.7227536169412</v>
      </c>
      <c r="K54" s="231">
        <f t="shared" si="19"/>
        <v>0</v>
      </c>
      <c r="L54" s="234">
        <f t="shared" si="20"/>
        <v>0</v>
      </c>
      <c r="M54" s="231">
        <f t="shared" si="21"/>
        <v>0</v>
      </c>
      <c r="N54" s="234">
        <f t="shared" si="14"/>
        <v>0</v>
      </c>
      <c r="O54" s="231">
        <f t="shared" si="11"/>
        <v>149832.62183043655</v>
      </c>
      <c r="P54" s="234">
        <f t="shared" si="10"/>
        <v>499.44207276812182</v>
      </c>
      <c r="Q54" s="231">
        <f t="shared" si="22"/>
        <v>0</v>
      </c>
      <c r="R54" s="234">
        <f t="shared" si="23"/>
        <v>0</v>
      </c>
      <c r="S54" s="231">
        <f>S53+(S53*$T$2)+('SAVE&amp;INVEST'!$C$22*12)</f>
        <v>0</v>
      </c>
      <c r="T54" s="234">
        <f>S54*T3/12</f>
        <v>0</v>
      </c>
      <c r="U54" s="231">
        <f t="shared" si="1"/>
        <v>80242.650960024053</v>
      </c>
      <c r="V54" s="234">
        <f t="shared" si="5"/>
        <v>-34500</v>
      </c>
      <c r="W54" s="231">
        <f t="shared" si="7"/>
        <v>1971566.2740006011</v>
      </c>
      <c r="X54" s="67"/>
      <c r="Y54" s="67"/>
      <c r="Z54" s="67"/>
    </row>
    <row r="55" spans="1:26" ht="14.25">
      <c r="A55" s="225">
        <f t="shared" si="25"/>
        <v>78</v>
      </c>
      <c r="B55" s="228">
        <f t="shared" si="25"/>
        <v>2070</v>
      </c>
      <c r="C55" s="231"/>
      <c r="D55" s="235"/>
      <c r="E55" s="237"/>
      <c r="F55" s="234">
        <f t="shared" si="24"/>
        <v>0</v>
      </c>
      <c r="G55" s="231">
        <f t="shared" si="15"/>
        <v>955960.33086763474</v>
      </c>
      <c r="H55" s="234">
        <f t="shared" si="16"/>
        <v>3186.5344362254491</v>
      </c>
      <c r="I55" s="231">
        <f t="shared" si="17"/>
        <v>955960.33086763474</v>
      </c>
      <c r="J55" s="234">
        <f t="shared" si="18"/>
        <v>3186.5344362254491</v>
      </c>
      <c r="K55" s="231">
        <f t="shared" si="19"/>
        <v>0</v>
      </c>
      <c r="L55" s="234">
        <f t="shared" si="20"/>
        <v>0</v>
      </c>
      <c r="M55" s="231">
        <f t="shared" si="21"/>
        <v>0</v>
      </c>
      <c r="N55" s="234">
        <f t="shared" si="14"/>
        <v>0</v>
      </c>
      <c r="O55" s="231">
        <f t="shared" si="11"/>
        <v>154327.60048534966</v>
      </c>
      <c r="P55" s="234">
        <f t="shared" si="10"/>
        <v>514.4253349511655</v>
      </c>
      <c r="Q55" s="231">
        <f t="shared" si="22"/>
        <v>0</v>
      </c>
      <c r="R55" s="234">
        <f t="shared" si="23"/>
        <v>0</v>
      </c>
      <c r="S55" s="231">
        <f>S54+(S54*$T$2)+('SAVE&amp;INVEST'!$C$22*12)</f>
        <v>0</v>
      </c>
      <c r="T55" s="234">
        <f>S55*T3/12</f>
        <v>0</v>
      </c>
      <c r="U55" s="231">
        <f t="shared" si="1"/>
        <v>82649.930488824757</v>
      </c>
      <c r="V55" s="234">
        <f t="shared" si="5"/>
        <v>-34500</v>
      </c>
      <c r="W55" s="231">
        <f t="shared" si="7"/>
        <v>2031748.2622206192</v>
      </c>
      <c r="X55" s="67"/>
      <c r="Y55" s="67"/>
      <c r="Z55" s="67"/>
    </row>
    <row r="56" spans="1:26" ht="14.25">
      <c r="A56" s="225">
        <f t="shared" si="25"/>
        <v>79</v>
      </c>
      <c r="B56" s="228">
        <f t="shared" si="25"/>
        <v>2071</v>
      </c>
      <c r="C56" s="231"/>
      <c r="D56" s="235"/>
      <c r="E56" s="237"/>
      <c r="F56" s="234">
        <f t="shared" si="24"/>
        <v>0</v>
      </c>
      <c r="G56" s="231">
        <f t="shared" si="15"/>
        <v>984639.1407936638</v>
      </c>
      <c r="H56" s="234">
        <f t="shared" si="16"/>
        <v>3282.1304693122129</v>
      </c>
      <c r="I56" s="231">
        <f t="shared" si="17"/>
        <v>984639.1407936638</v>
      </c>
      <c r="J56" s="234">
        <f t="shared" si="18"/>
        <v>3282.1304693122129</v>
      </c>
      <c r="K56" s="231">
        <f t="shared" si="19"/>
        <v>0</v>
      </c>
      <c r="L56" s="234">
        <f t="shared" si="20"/>
        <v>0</v>
      </c>
      <c r="M56" s="231">
        <f t="shared" si="21"/>
        <v>0</v>
      </c>
      <c r="N56" s="234">
        <f t="shared" si="14"/>
        <v>0</v>
      </c>
      <c r="O56" s="231">
        <f t="shared" si="11"/>
        <v>158957.42849991014</v>
      </c>
      <c r="P56" s="234">
        <f t="shared" si="10"/>
        <v>529.85809499970048</v>
      </c>
      <c r="Q56" s="231">
        <f t="shared" si="22"/>
        <v>0</v>
      </c>
      <c r="R56" s="234">
        <f t="shared" si="23"/>
        <v>0</v>
      </c>
      <c r="S56" s="231">
        <f>S55+(S55*$T$2)+('SAVE&amp;INVEST'!$C$22*12)</f>
        <v>0</v>
      </c>
      <c r="T56" s="234">
        <f>S56*T3/12</f>
        <v>0</v>
      </c>
      <c r="U56" s="231">
        <f t="shared" si="1"/>
        <v>85129.42840348951</v>
      </c>
      <c r="V56" s="234">
        <f t="shared" si="5"/>
        <v>-34500</v>
      </c>
      <c r="W56" s="231">
        <f t="shared" si="7"/>
        <v>2093735.7100872379</v>
      </c>
      <c r="X56" s="67"/>
      <c r="Y56" s="67"/>
      <c r="Z56" s="67"/>
    </row>
    <row r="57" spans="1:26" ht="14.25">
      <c r="A57" s="225">
        <f t="shared" si="25"/>
        <v>80</v>
      </c>
      <c r="B57" s="228">
        <f t="shared" si="25"/>
        <v>2072</v>
      </c>
      <c r="C57" s="231"/>
      <c r="D57" s="235"/>
      <c r="E57" s="237"/>
      <c r="F57" s="234">
        <f t="shared" si="24"/>
        <v>0</v>
      </c>
      <c r="G57" s="231">
        <f t="shared" si="15"/>
        <v>1014178.3150174737</v>
      </c>
      <c r="H57" s="234">
        <f t="shared" si="16"/>
        <v>3380.594383391579</v>
      </c>
      <c r="I57" s="231">
        <f t="shared" si="17"/>
        <v>1014178.3150174737</v>
      </c>
      <c r="J57" s="234">
        <f t="shared" si="18"/>
        <v>3380.594383391579</v>
      </c>
      <c r="K57" s="231">
        <f t="shared" si="19"/>
        <v>0</v>
      </c>
      <c r="L57" s="234">
        <f t="shared" si="20"/>
        <v>0</v>
      </c>
      <c r="M57" s="231">
        <f t="shared" si="21"/>
        <v>0</v>
      </c>
      <c r="N57" s="234">
        <f t="shared" si="14"/>
        <v>0</v>
      </c>
      <c r="O57" s="231">
        <f t="shared" si="11"/>
        <v>163726.15135490746</v>
      </c>
      <c r="P57" s="234">
        <f t="shared" si="10"/>
        <v>545.75383784969154</v>
      </c>
      <c r="Q57" s="231">
        <f t="shared" si="22"/>
        <v>0</v>
      </c>
      <c r="R57" s="234">
        <f t="shared" si="23"/>
        <v>0</v>
      </c>
      <c r="S57" s="231">
        <f>S56+(S56*$T$2)+('SAVE&amp;INVEST'!$C$22*12)</f>
        <v>0</v>
      </c>
      <c r="T57" s="234">
        <f>S57*T3/12</f>
        <v>0</v>
      </c>
      <c r="U57" s="231">
        <f t="shared" si="1"/>
        <v>87683.311255594192</v>
      </c>
      <c r="V57" s="234">
        <f t="shared" si="5"/>
        <v>-34500</v>
      </c>
      <c r="W57" s="231">
        <f t="shared" si="7"/>
        <v>2157582.7813898548</v>
      </c>
      <c r="X57" s="67"/>
      <c r="Y57" s="67"/>
      <c r="Z57" s="67"/>
    </row>
    <row r="58" spans="1:26" ht="14.25">
      <c r="A58" s="225">
        <f t="shared" si="25"/>
        <v>81</v>
      </c>
      <c r="B58" s="228">
        <f t="shared" si="25"/>
        <v>2073</v>
      </c>
      <c r="C58" s="231"/>
      <c r="D58" s="235"/>
      <c r="E58" s="237"/>
      <c r="F58" s="234">
        <f t="shared" si="24"/>
        <v>0</v>
      </c>
      <c r="G58" s="231">
        <f t="shared" si="15"/>
        <v>1044603.664467998</v>
      </c>
      <c r="H58" s="234">
        <f t="shared" si="16"/>
        <v>3482.0122148933265</v>
      </c>
      <c r="I58" s="231">
        <f t="shared" si="17"/>
        <v>1044603.664467998</v>
      </c>
      <c r="J58" s="234">
        <f t="shared" si="18"/>
        <v>3482.0122148933265</v>
      </c>
      <c r="K58" s="231">
        <f t="shared" si="19"/>
        <v>0</v>
      </c>
      <c r="L58" s="234">
        <f t="shared" si="20"/>
        <v>0</v>
      </c>
      <c r="M58" s="231">
        <f t="shared" si="21"/>
        <v>0</v>
      </c>
      <c r="N58" s="234">
        <f t="shared" si="14"/>
        <v>0</v>
      </c>
      <c r="O58" s="231">
        <f t="shared" si="11"/>
        <v>168637.93589555466</v>
      </c>
      <c r="P58" s="234">
        <f t="shared" si="10"/>
        <v>562.12645298518225</v>
      </c>
      <c r="Q58" s="231">
        <f t="shared" si="22"/>
        <v>0</v>
      </c>
      <c r="R58" s="234">
        <f t="shared" si="23"/>
        <v>0</v>
      </c>
      <c r="S58" s="231">
        <f>S57+(S57*$T$2)+('SAVE&amp;INVEST'!$C$22*12)</f>
        <v>0</v>
      </c>
      <c r="T58" s="234">
        <f>S58*T3/12</f>
        <v>0</v>
      </c>
      <c r="U58" s="231">
        <f t="shared" si="1"/>
        <v>90313.810593262024</v>
      </c>
      <c r="V58" s="234">
        <f t="shared" si="5"/>
        <v>-34500</v>
      </c>
      <c r="W58" s="231">
        <f t="shared" si="7"/>
        <v>2223345.2648315504</v>
      </c>
      <c r="X58" s="67"/>
      <c r="Y58" s="67"/>
      <c r="Z58" s="67"/>
    </row>
    <row r="59" spans="1:26" ht="14.25">
      <c r="A59" s="225">
        <f t="shared" si="25"/>
        <v>82</v>
      </c>
      <c r="B59" s="228">
        <f t="shared" si="25"/>
        <v>2074</v>
      </c>
      <c r="C59" s="231"/>
      <c r="D59" s="235"/>
      <c r="E59" s="237"/>
      <c r="F59" s="234">
        <f t="shared" si="24"/>
        <v>0</v>
      </c>
      <c r="G59" s="231">
        <f t="shared" si="15"/>
        <v>1075941.774402038</v>
      </c>
      <c r="H59" s="234">
        <f t="shared" si="16"/>
        <v>3586.4725813401269</v>
      </c>
      <c r="I59" s="231">
        <f t="shared" si="17"/>
        <v>1075941.774402038</v>
      </c>
      <c r="J59" s="234">
        <f t="shared" si="18"/>
        <v>3586.4725813401269</v>
      </c>
      <c r="K59" s="231">
        <f t="shared" si="19"/>
        <v>0</v>
      </c>
      <c r="L59" s="234">
        <f t="shared" si="20"/>
        <v>0</v>
      </c>
      <c r="M59" s="231">
        <f t="shared" si="21"/>
        <v>0</v>
      </c>
      <c r="N59" s="234">
        <f t="shared" si="14"/>
        <v>0</v>
      </c>
      <c r="O59" s="231">
        <f t="shared" si="11"/>
        <v>173697.07397242129</v>
      </c>
      <c r="P59" s="234">
        <f t="shared" si="10"/>
        <v>578.99024657473763</v>
      </c>
      <c r="Q59" s="231">
        <f t="shared" si="22"/>
        <v>0</v>
      </c>
      <c r="R59" s="234">
        <f t="shared" si="23"/>
        <v>0</v>
      </c>
      <c r="S59" s="231">
        <f>S58+(S58*$T$2)+('SAVE&amp;INVEST'!$C$22*12)</f>
        <v>0</v>
      </c>
      <c r="T59" s="234">
        <f>S59*T3/12</f>
        <v>0</v>
      </c>
      <c r="U59" s="231">
        <f t="shared" si="1"/>
        <v>93023.224911059893</v>
      </c>
      <c r="V59" s="234">
        <f t="shared" si="5"/>
        <v>-34500</v>
      </c>
      <c r="W59" s="231">
        <f t="shared" si="7"/>
        <v>2291080.6227764972</v>
      </c>
      <c r="X59" s="67"/>
      <c r="Y59" s="67"/>
      <c r="Z59" s="67"/>
    </row>
    <row r="60" spans="1:26" ht="14.25">
      <c r="A60" s="225">
        <f t="shared" si="25"/>
        <v>83</v>
      </c>
      <c r="B60" s="228">
        <f t="shared" si="25"/>
        <v>2075</v>
      </c>
      <c r="C60" s="231"/>
      <c r="D60" s="235"/>
      <c r="E60" s="237"/>
      <c r="F60" s="234">
        <f t="shared" si="24"/>
        <v>0</v>
      </c>
      <c r="G60" s="231">
        <f t="shared" si="15"/>
        <v>1108220.0276340989</v>
      </c>
      <c r="H60" s="234">
        <f t="shared" si="16"/>
        <v>3694.0667587803296</v>
      </c>
      <c r="I60" s="231">
        <f t="shared" si="17"/>
        <v>1108220.0276340989</v>
      </c>
      <c r="J60" s="234">
        <f t="shared" si="18"/>
        <v>3694.0667587803296</v>
      </c>
      <c r="K60" s="231">
        <f t="shared" si="19"/>
        <v>0</v>
      </c>
      <c r="L60" s="234">
        <f t="shared" si="20"/>
        <v>0</v>
      </c>
      <c r="M60" s="231">
        <f t="shared" si="21"/>
        <v>0</v>
      </c>
      <c r="N60" s="234">
        <f t="shared" si="14"/>
        <v>0</v>
      </c>
      <c r="O60" s="231">
        <f t="shared" si="11"/>
        <v>178907.98619159393</v>
      </c>
      <c r="P60" s="234">
        <f t="shared" si="10"/>
        <v>596.35995397197973</v>
      </c>
      <c r="Q60" s="231">
        <f t="shared" si="22"/>
        <v>0</v>
      </c>
      <c r="R60" s="234">
        <f t="shared" si="23"/>
        <v>0</v>
      </c>
      <c r="S60" s="231">
        <f>S59+(S59*$T$2)+('SAVE&amp;INVEST'!$C$22*12)</f>
        <v>0</v>
      </c>
      <c r="T60" s="234">
        <f>S60*T3/12</f>
        <v>0</v>
      </c>
      <c r="U60" s="231">
        <f t="shared" si="1"/>
        <v>95813.921658391671</v>
      </c>
      <c r="V60" s="234">
        <f t="shared" si="5"/>
        <v>-34500</v>
      </c>
      <c r="W60" s="231">
        <f t="shared" si="7"/>
        <v>2360848.0414597918</v>
      </c>
      <c r="X60" s="67"/>
      <c r="Y60" s="67"/>
      <c r="Z60" s="67"/>
    </row>
    <row r="61" spans="1:26" ht="14.25">
      <c r="A61" s="225">
        <f t="shared" si="25"/>
        <v>84</v>
      </c>
      <c r="B61" s="228">
        <f t="shared" si="25"/>
        <v>2076</v>
      </c>
      <c r="C61" s="231"/>
      <c r="D61" s="235"/>
      <c r="E61" s="237"/>
      <c r="F61" s="234">
        <f t="shared" si="24"/>
        <v>0</v>
      </c>
      <c r="G61" s="231">
        <f t="shared" si="15"/>
        <v>1141466.6284631218</v>
      </c>
      <c r="H61" s="234">
        <f t="shared" si="16"/>
        <v>3804.8887615437397</v>
      </c>
      <c r="I61" s="231">
        <f t="shared" si="17"/>
        <v>1141466.6284631218</v>
      </c>
      <c r="J61" s="234">
        <f t="shared" si="18"/>
        <v>3804.8887615437397</v>
      </c>
      <c r="K61" s="231">
        <f t="shared" si="19"/>
        <v>0</v>
      </c>
      <c r="L61" s="234">
        <f t="shared" si="20"/>
        <v>0</v>
      </c>
      <c r="M61" s="231">
        <f t="shared" si="21"/>
        <v>0</v>
      </c>
      <c r="N61" s="234">
        <f t="shared" si="14"/>
        <v>0</v>
      </c>
      <c r="O61" s="231">
        <f t="shared" si="11"/>
        <v>184275.22577734175</v>
      </c>
      <c r="P61" s="234">
        <f t="shared" si="10"/>
        <v>614.25075259113919</v>
      </c>
      <c r="Q61" s="231">
        <f t="shared" si="22"/>
        <v>0</v>
      </c>
      <c r="R61" s="234">
        <f t="shared" si="23"/>
        <v>0</v>
      </c>
      <c r="S61" s="231">
        <f>S60+(S60*$T$2)+('SAVE&amp;INVEST'!$C$22*12)</f>
        <v>0</v>
      </c>
      <c r="T61" s="234">
        <f>S61*T3/12</f>
        <v>0</v>
      </c>
      <c r="U61" s="231">
        <f t="shared" ref="U61:U77" si="26">(C61+D61+E61+F61+H61+J61+L61+N61+P61+R61+T61)*12</f>
        <v>98688.339308143419</v>
      </c>
      <c r="V61" s="234">
        <f t="shared" si="5"/>
        <v>-34500</v>
      </c>
      <c r="W61" s="231">
        <f t="shared" si="7"/>
        <v>2432708.4827035852</v>
      </c>
      <c r="X61" s="67"/>
      <c r="Y61" s="67"/>
      <c r="Z61" s="67"/>
    </row>
    <row r="62" spans="1:26" ht="14.25">
      <c r="A62" s="225">
        <f t="shared" si="25"/>
        <v>85</v>
      </c>
      <c r="B62" s="228">
        <f t="shared" si="25"/>
        <v>2077</v>
      </c>
      <c r="C62" s="231"/>
      <c r="D62" s="235"/>
      <c r="E62" s="237"/>
      <c r="F62" s="234">
        <f t="shared" si="24"/>
        <v>0</v>
      </c>
      <c r="G62" s="231">
        <f t="shared" si="15"/>
        <v>1175710.6273170153</v>
      </c>
      <c r="H62" s="234">
        <f t="shared" si="16"/>
        <v>3919.035424390051</v>
      </c>
      <c r="I62" s="231">
        <f t="shared" si="17"/>
        <v>1175710.6273170153</v>
      </c>
      <c r="J62" s="234">
        <f t="shared" si="18"/>
        <v>3919.035424390051</v>
      </c>
      <c r="K62" s="231">
        <f t="shared" si="19"/>
        <v>0</v>
      </c>
      <c r="L62" s="234">
        <f t="shared" si="20"/>
        <v>0</v>
      </c>
      <c r="M62" s="231">
        <f t="shared" si="21"/>
        <v>0</v>
      </c>
      <c r="N62" s="234">
        <f t="shared" si="14"/>
        <v>0</v>
      </c>
      <c r="O62" s="231">
        <f t="shared" si="11"/>
        <v>189803.48255066201</v>
      </c>
      <c r="P62" s="234">
        <f t="shared" si="10"/>
        <v>632.67827516887337</v>
      </c>
      <c r="Q62" s="231">
        <f t="shared" si="22"/>
        <v>0</v>
      </c>
      <c r="R62" s="234">
        <f t="shared" si="23"/>
        <v>0</v>
      </c>
      <c r="S62" s="231">
        <f>S61+(S61*$T$2)+('SAVE&amp;INVEST'!$C$22*12)</f>
        <v>0</v>
      </c>
      <c r="T62" s="234">
        <f>S62*T3/12</f>
        <v>0</v>
      </c>
      <c r="U62" s="231">
        <f t="shared" si="26"/>
        <v>101648.98948738771</v>
      </c>
      <c r="V62" s="234">
        <f t="shared" si="5"/>
        <v>-34500</v>
      </c>
      <c r="W62" s="231">
        <f t="shared" ref="W62:W77" si="27">G62+I62+K62+M62+O62+Q62+S62+V62</f>
        <v>2506724.7371846926</v>
      </c>
      <c r="X62" s="67"/>
      <c r="Y62" s="67"/>
      <c r="Z62" s="67"/>
    </row>
    <row r="63" spans="1:26" ht="14.25">
      <c r="A63" s="225">
        <f t="shared" ref="A63:B78" si="28">A62+1</f>
        <v>86</v>
      </c>
      <c r="B63" s="228">
        <f t="shared" si="28"/>
        <v>2078</v>
      </c>
      <c r="C63" s="231"/>
      <c r="D63" s="235"/>
      <c r="E63" s="237"/>
      <c r="F63" s="234">
        <f>F61</f>
        <v>0</v>
      </c>
      <c r="G63" s="231">
        <f t="shared" si="15"/>
        <v>1210981.9461365258</v>
      </c>
      <c r="H63" s="234">
        <f t="shared" si="16"/>
        <v>4036.6064871217527</v>
      </c>
      <c r="I63" s="231">
        <f t="shared" si="17"/>
        <v>1210981.9461365258</v>
      </c>
      <c r="J63" s="234">
        <f t="shared" si="18"/>
        <v>4036.6064871217527</v>
      </c>
      <c r="K63" s="231">
        <f t="shared" si="19"/>
        <v>0</v>
      </c>
      <c r="L63" s="234">
        <f t="shared" si="20"/>
        <v>0</v>
      </c>
      <c r="M63" s="231">
        <f t="shared" si="21"/>
        <v>0</v>
      </c>
      <c r="N63" s="234">
        <f t="shared" si="14"/>
        <v>0</v>
      </c>
      <c r="O63" s="231">
        <f t="shared" si="11"/>
        <v>195497.58702718187</v>
      </c>
      <c r="P63" s="234">
        <f t="shared" si="10"/>
        <v>651.65862342393962</v>
      </c>
      <c r="Q63" s="231">
        <f t="shared" si="22"/>
        <v>0</v>
      </c>
      <c r="R63" s="234">
        <f t="shared" si="23"/>
        <v>0</v>
      </c>
      <c r="S63" s="231">
        <f>S62+(S62*$T$2)+('SAVE&amp;INVEST'!$C$22*12)</f>
        <v>0</v>
      </c>
      <c r="T63" s="234">
        <f>S63*T3/12</f>
        <v>0</v>
      </c>
      <c r="U63" s="231">
        <f t="shared" si="26"/>
        <v>104698.45917200934</v>
      </c>
      <c r="V63" s="234">
        <f t="shared" ref="V63:V77" si="29">V62</f>
        <v>-34500</v>
      </c>
      <c r="W63" s="231">
        <f t="shared" si="27"/>
        <v>2582961.4793002335</v>
      </c>
      <c r="X63" s="67"/>
      <c r="Y63" s="67"/>
      <c r="Z63" s="67"/>
    </row>
    <row r="64" spans="1:26" ht="14.25">
      <c r="A64" s="225">
        <f t="shared" si="28"/>
        <v>87</v>
      </c>
      <c r="B64" s="228">
        <f t="shared" si="28"/>
        <v>2079</v>
      </c>
      <c r="C64" s="231"/>
      <c r="D64" s="235"/>
      <c r="E64" s="237"/>
      <c r="F64" s="234">
        <f t="shared" ref="F64:F77" si="30">F63</f>
        <v>0</v>
      </c>
      <c r="G64" s="231">
        <f t="shared" si="15"/>
        <v>1247311.4045206218</v>
      </c>
      <c r="H64" s="234">
        <f t="shared" si="16"/>
        <v>4157.7046817354058</v>
      </c>
      <c r="I64" s="231">
        <f t="shared" si="17"/>
        <v>1247311.4045206218</v>
      </c>
      <c r="J64" s="234">
        <f t="shared" si="18"/>
        <v>4157.7046817354058</v>
      </c>
      <c r="K64" s="231">
        <f t="shared" si="19"/>
        <v>0</v>
      </c>
      <c r="L64" s="234">
        <f t="shared" si="20"/>
        <v>0</v>
      </c>
      <c r="M64" s="231">
        <f t="shared" si="21"/>
        <v>0</v>
      </c>
      <c r="N64" s="234">
        <f t="shared" si="14"/>
        <v>0</v>
      </c>
      <c r="O64" s="231">
        <f t="shared" si="11"/>
        <v>201362.51463799734</v>
      </c>
      <c r="P64" s="234">
        <f t="shared" si="10"/>
        <v>671.20838212665785</v>
      </c>
      <c r="Q64" s="231">
        <f t="shared" si="22"/>
        <v>0</v>
      </c>
      <c r="R64" s="234">
        <f t="shared" si="23"/>
        <v>0</v>
      </c>
      <c r="S64" s="231">
        <f>S63+(S63*$T$2)+('SAVE&amp;INVEST'!$C$22*12)</f>
        <v>0</v>
      </c>
      <c r="T64" s="234">
        <f>S64*T3/12</f>
        <v>0</v>
      </c>
      <c r="U64" s="231">
        <f t="shared" si="26"/>
        <v>107839.41294716962</v>
      </c>
      <c r="V64" s="234">
        <f t="shared" si="29"/>
        <v>-34500</v>
      </c>
      <c r="W64" s="231">
        <f t="shared" si="27"/>
        <v>2661485.3236792409</v>
      </c>
      <c r="X64" s="67"/>
      <c r="Y64" s="67"/>
      <c r="Z64" s="67"/>
    </row>
    <row r="65" spans="1:26" ht="14.25">
      <c r="A65" s="225">
        <f t="shared" si="28"/>
        <v>88</v>
      </c>
      <c r="B65" s="228">
        <f t="shared" si="28"/>
        <v>2080</v>
      </c>
      <c r="C65" s="231"/>
      <c r="D65" s="235"/>
      <c r="E65" s="237"/>
      <c r="F65" s="234">
        <f t="shared" si="30"/>
        <v>0</v>
      </c>
      <c r="G65" s="231">
        <f t="shared" si="15"/>
        <v>1284730.7466562404</v>
      </c>
      <c r="H65" s="234">
        <f t="shared" si="16"/>
        <v>4282.4358221874681</v>
      </c>
      <c r="I65" s="231">
        <f t="shared" si="17"/>
        <v>1284730.7466562404</v>
      </c>
      <c r="J65" s="234">
        <f t="shared" si="18"/>
        <v>4282.4358221874681</v>
      </c>
      <c r="K65" s="231">
        <f t="shared" si="19"/>
        <v>0</v>
      </c>
      <c r="L65" s="234">
        <f t="shared" si="20"/>
        <v>0</v>
      </c>
      <c r="M65" s="231">
        <f t="shared" si="21"/>
        <v>0</v>
      </c>
      <c r="N65" s="234">
        <f t="shared" si="14"/>
        <v>0</v>
      </c>
      <c r="O65" s="231">
        <f t="shared" si="11"/>
        <v>207403.39007713727</v>
      </c>
      <c r="P65" s="234">
        <f t="shared" si="10"/>
        <v>691.34463359045765</v>
      </c>
      <c r="Q65" s="231">
        <f t="shared" si="22"/>
        <v>0</v>
      </c>
      <c r="R65" s="234">
        <f t="shared" si="23"/>
        <v>0</v>
      </c>
      <c r="S65" s="231">
        <f>S64+(S64*$T$2)+('SAVE&amp;INVEST'!$C$22*12)</f>
        <v>0</v>
      </c>
      <c r="T65" s="234">
        <f>S65*T3/12</f>
        <v>0</v>
      </c>
      <c r="U65" s="231">
        <f t="shared" si="26"/>
        <v>111074.59533558472</v>
      </c>
      <c r="V65" s="234">
        <f t="shared" si="29"/>
        <v>-34500</v>
      </c>
      <c r="W65" s="231">
        <f t="shared" si="27"/>
        <v>2742364.8833896182</v>
      </c>
      <c r="X65" s="67"/>
      <c r="Y65" s="67"/>
      <c r="Z65" s="67"/>
    </row>
    <row r="66" spans="1:26" ht="14.25">
      <c r="A66" s="225">
        <f t="shared" si="28"/>
        <v>89</v>
      </c>
      <c r="B66" s="228">
        <f t="shared" si="28"/>
        <v>2081</v>
      </c>
      <c r="C66" s="231"/>
      <c r="D66" s="235"/>
      <c r="E66" s="237"/>
      <c r="F66" s="234">
        <f t="shared" si="30"/>
        <v>0</v>
      </c>
      <c r="G66" s="231">
        <f t="shared" si="15"/>
        <v>1323272.6690559275</v>
      </c>
      <c r="H66" s="234">
        <f t="shared" si="16"/>
        <v>4410.9088968530914</v>
      </c>
      <c r="I66" s="231">
        <f t="shared" si="17"/>
        <v>1323272.6690559275</v>
      </c>
      <c r="J66" s="234">
        <f t="shared" si="18"/>
        <v>4410.9088968530914</v>
      </c>
      <c r="K66" s="231">
        <f t="shared" si="19"/>
        <v>0</v>
      </c>
      <c r="L66" s="234">
        <f t="shared" si="20"/>
        <v>0</v>
      </c>
      <c r="M66" s="231">
        <f t="shared" si="21"/>
        <v>0</v>
      </c>
      <c r="N66" s="234">
        <f t="shared" si="14"/>
        <v>0</v>
      </c>
      <c r="O66" s="231">
        <f t="shared" si="11"/>
        <v>213625.4917794514</v>
      </c>
      <c r="P66" s="234">
        <f t="shared" si="10"/>
        <v>712.08497259817125</v>
      </c>
      <c r="Q66" s="231">
        <f t="shared" si="22"/>
        <v>0</v>
      </c>
      <c r="R66" s="234">
        <f t="shared" si="23"/>
        <v>0</v>
      </c>
      <c r="S66" s="231">
        <f>S65+(S65*$T$2)+('SAVE&amp;INVEST'!$C$22*12)</f>
        <v>0</v>
      </c>
      <c r="T66" s="234">
        <f>S66*T3/12</f>
        <v>0</v>
      </c>
      <c r="U66" s="231">
        <f t="shared" si="26"/>
        <v>114406.83319565226</v>
      </c>
      <c r="V66" s="234">
        <f t="shared" si="29"/>
        <v>-34500</v>
      </c>
      <c r="W66" s="231">
        <f t="shared" si="27"/>
        <v>2825670.8298913063</v>
      </c>
      <c r="X66" s="67"/>
      <c r="Y66" s="67"/>
      <c r="Z66" s="67"/>
    </row>
    <row r="67" spans="1:26" ht="14.25">
      <c r="A67" s="225">
        <f t="shared" si="28"/>
        <v>90</v>
      </c>
      <c r="B67" s="228">
        <f t="shared" si="28"/>
        <v>2082</v>
      </c>
      <c r="C67" s="231"/>
      <c r="D67" s="235"/>
      <c r="E67" s="237"/>
      <c r="F67" s="234">
        <f t="shared" si="30"/>
        <v>0</v>
      </c>
      <c r="G67" s="231">
        <f t="shared" si="15"/>
        <v>1362970.8491276053</v>
      </c>
      <c r="H67" s="234">
        <f t="shared" si="16"/>
        <v>4543.2361637586846</v>
      </c>
      <c r="I67" s="231">
        <f t="shared" si="17"/>
        <v>1362970.8491276053</v>
      </c>
      <c r="J67" s="234">
        <f t="shared" si="18"/>
        <v>4543.2361637586846</v>
      </c>
      <c r="K67" s="231">
        <f t="shared" si="19"/>
        <v>0</v>
      </c>
      <c r="L67" s="234">
        <f t="shared" si="20"/>
        <v>0</v>
      </c>
      <c r="M67" s="231">
        <f t="shared" si="21"/>
        <v>0</v>
      </c>
      <c r="N67" s="234">
        <f t="shared" si="14"/>
        <v>0</v>
      </c>
      <c r="O67" s="231">
        <f t="shared" si="11"/>
        <v>220034.25653283496</v>
      </c>
      <c r="P67" s="234">
        <f t="shared" si="10"/>
        <v>733.44752177611656</v>
      </c>
      <c r="Q67" s="231">
        <f t="shared" si="22"/>
        <v>0</v>
      </c>
      <c r="R67" s="234">
        <f t="shared" si="23"/>
        <v>0</v>
      </c>
      <c r="S67" s="231">
        <f>S66+(S66*$T$2)+('SAVE&amp;INVEST'!$C$22*12)</f>
        <v>0</v>
      </c>
      <c r="T67" s="234">
        <f>S67*T3/12</f>
        <v>0</v>
      </c>
      <c r="U67" s="231">
        <f t="shared" si="26"/>
        <v>117839.03819152183</v>
      </c>
      <c r="V67" s="234">
        <f t="shared" si="29"/>
        <v>-34500</v>
      </c>
      <c r="W67" s="231">
        <f t="shared" si="27"/>
        <v>2911475.9547880455</v>
      </c>
      <c r="X67" s="67"/>
      <c r="Y67" s="67"/>
      <c r="Z67" s="67"/>
    </row>
    <row r="68" spans="1:26" ht="14.25">
      <c r="A68" s="225">
        <f t="shared" si="28"/>
        <v>91</v>
      </c>
      <c r="B68" s="228">
        <f t="shared" si="28"/>
        <v>2083</v>
      </c>
      <c r="C68" s="231"/>
      <c r="D68" s="235"/>
      <c r="E68" s="237"/>
      <c r="F68" s="234">
        <f t="shared" si="30"/>
        <v>0</v>
      </c>
      <c r="G68" s="231">
        <f t="shared" si="15"/>
        <v>1403859.9746014334</v>
      </c>
      <c r="H68" s="234">
        <f t="shared" si="16"/>
        <v>4679.5332486714442</v>
      </c>
      <c r="I68" s="231">
        <f t="shared" si="17"/>
        <v>1403859.9746014334</v>
      </c>
      <c r="J68" s="234">
        <f t="shared" si="18"/>
        <v>4679.5332486714442</v>
      </c>
      <c r="K68" s="231">
        <f t="shared" si="19"/>
        <v>0</v>
      </c>
      <c r="L68" s="234">
        <f t="shared" si="20"/>
        <v>0</v>
      </c>
      <c r="M68" s="231">
        <f t="shared" si="21"/>
        <v>0</v>
      </c>
      <c r="N68" s="234">
        <f t="shared" si="14"/>
        <v>0</v>
      </c>
      <c r="O68" s="231">
        <f t="shared" si="11"/>
        <v>226635.28422882</v>
      </c>
      <c r="P68" s="234">
        <f t="shared" si="10"/>
        <v>755.4509474294</v>
      </c>
      <c r="Q68" s="231">
        <f t="shared" si="22"/>
        <v>0</v>
      </c>
      <c r="R68" s="234">
        <f t="shared" si="23"/>
        <v>0</v>
      </c>
      <c r="S68" s="231">
        <f>S67+(S67*$T$2)+('SAVE&amp;INVEST'!$C$22*12)</f>
        <v>0</v>
      </c>
      <c r="T68" s="234">
        <f>S68*T3/12</f>
        <v>0</v>
      </c>
      <c r="U68" s="231">
        <f t="shared" si="26"/>
        <v>121374.20933726747</v>
      </c>
      <c r="V68" s="234">
        <f t="shared" si="29"/>
        <v>-34500</v>
      </c>
      <c r="W68" s="231">
        <f t="shared" si="27"/>
        <v>2999855.2334316866</v>
      </c>
      <c r="X68" s="67"/>
      <c r="Y68" s="67"/>
      <c r="Z68" s="67"/>
    </row>
    <row r="69" spans="1:26" ht="14.25">
      <c r="A69" s="225">
        <f t="shared" si="28"/>
        <v>92</v>
      </c>
      <c r="B69" s="228">
        <f t="shared" si="28"/>
        <v>2084</v>
      </c>
      <c r="C69" s="231"/>
      <c r="D69" s="235"/>
      <c r="E69" s="237"/>
      <c r="F69" s="234">
        <f t="shared" si="30"/>
        <v>0</v>
      </c>
      <c r="G69" s="231">
        <f t="shared" si="15"/>
        <v>1445975.7738394763</v>
      </c>
      <c r="H69" s="234">
        <f t="shared" si="16"/>
        <v>4819.9192461315879</v>
      </c>
      <c r="I69" s="231">
        <f t="shared" si="17"/>
        <v>1445975.7738394763</v>
      </c>
      <c r="J69" s="234">
        <f t="shared" si="18"/>
        <v>4819.9192461315879</v>
      </c>
      <c r="K69" s="231">
        <f t="shared" si="19"/>
        <v>0</v>
      </c>
      <c r="L69" s="234">
        <f t="shared" si="20"/>
        <v>0</v>
      </c>
      <c r="M69" s="231">
        <f t="shared" si="21"/>
        <v>0</v>
      </c>
      <c r="N69" s="234">
        <f t="shared" si="14"/>
        <v>0</v>
      </c>
      <c r="O69" s="231">
        <f t="shared" si="11"/>
        <v>233434.3427556846</v>
      </c>
      <c r="P69" s="234">
        <f t="shared" si="10"/>
        <v>778.114475852282</v>
      </c>
      <c r="Q69" s="231">
        <f t="shared" si="22"/>
        <v>0</v>
      </c>
      <c r="R69" s="234">
        <f t="shared" si="23"/>
        <v>0</v>
      </c>
      <c r="S69" s="231">
        <f>S68+(S68*$T$2)+('SAVE&amp;INVEST'!$C$22*12)</f>
        <v>0</v>
      </c>
      <c r="T69" s="234">
        <f>S69*T3/12</f>
        <v>0</v>
      </c>
      <c r="U69" s="231">
        <f t="shared" si="26"/>
        <v>125015.43561738549</v>
      </c>
      <c r="V69" s="234">
        <f t="shared" si="29"/>
        <v>-34500</v>
      </c>
      <c r="W69" s="231">
        <f t="shared" si="27"/>
        <v>3090885.8904346372</v>
      </c>
      <c r="X69" s="67"/>
      <c r="Y69" s="67"/>
      <c r="Z69" s="67"/>
    </row>
    <row r="70" spans="1:26" ht="14.25">
      <c r="A70" s="225">
        <f t="shared" si="28"/>
        <v>93</v>
      </c>
      <c r="B70" s="228">
        <f t="shared" si="28"/>
        <v>2085</v>
      </c>
      <c r="C70" s="231"/>
      <c r="D70" s="235"/>
      <c r="E70" s="237"/>
      <c r="F70" s="234">
        <f t="shared" si="30"/>
        <v>0</v>
      </c>
      <c r="G70" s="231">
        <f t="shared" si="15"/>
        <v>1489355.0470546605</v>
      </c>
      <c r="H70" s="234">
        <f t="shared" si="16"/>
        <v>4964.5168235155352</v>
      </c>
      <c r="I70" s="231">
        <f t="shared" si="17"/>
        <v>1489355.0470546605</v>
      </c>
      <c r="J70" s="234">
        <f t="shared" si="18"/>
        <v>4964.5168235155352</v>
      </c>
      <c r="K70" s="231">
        <f t="shared" si="19"/>
        <v>0</v>
      </c>
      <c r="L70" s="234">
        <f t="shared" si="20"/>
        <v>0</v>
      </c>
      <c r="M70" s="231">
        <f t="shared" si="21"/>
        <v>0</v>
      </c>
      <c r="N70" s="234">
        <f t="shared" si="14"/>
        <v>0</v>
      </c>
      <c r="O70" s="231">
        <f t="shared" si="11"/>
        <v>240437.37303835514</v>
      </c>
      <c r="P70" s="234">
        <f t="shared" si="10"/>
        <v>801.45791012785048</v>
      </c>
      <c r="Q70" s="231">
        <f t="shared" si="22"/>
        <v>0</v>
      </c>
      <c r="R70" s="234">
        <f t="shared" si="23"/>
        <v>0</v>
      </c>
      <c r="S70" s="231">
        <f>S69+(S69*$T$2)+('SAVE&amp;INVEST'!$C$22*12)</f>
        <v>0</v>
      </c>
      <c r="T70" s="234">
        <f>S70*T3/12</f>
        <v>0</v>
      </c>
      <c r="U70" s="231">
        <f t="shared" si="26"/>
        <v>128765.89868590704</v>
      </c>
      <c r="V70" s="234">
        <f t="shared" si="29"/>
        <v>-34500</v>
      </c>
      <c r="W70" s="231">
        <f t="shared" si="27"/>
        <v>3184647.4671476763</v>
      </c>
      <c r="X70" s="67"/>
      <c r="Y70" s="67"/>
      <c r="Z70" s="67"/>
    </row>
    <row r="71" spans="1:26" ht="14.25">
      <c r="A71" s="225">
        <f t="shared" si="28"/>
        <v>94</v>
      </c>
      <c r="B71" s="228">
        <f t="shared" si="28"/>
        <v>2086</v>
      </c>
      <c r="C71" s="231"/>
      <c r="D71" s="235"/>
      <c r="E71" s="237"/>
      <c r="F71" s="234">
        <f t="shared" si="30"/>
        <v>0</v>
      </c>
      <c r="G71" s="231">
        <f t="shared" si="15"/>
        <v>1534035.6984663005</v>
      </c>
      <c r="H71" s="234">
        <f t="shared" si="16"/>
        <v>5113.4523282210021</v>
      </c>
      <c r="I71" s="231">
        <f t="shared" si="17"/>
        <v>1534035.6984663005</v>
      </c>
      <c r="J71" s="234">
        <f t="shared" si="18"/>
        <v>5113.4523282210021</v>
      </c>
      <c r="K71" s="231">
        <f t="shared" si="19"/>
        <v>0</v>
      </c>
      <c r="L71" s="234">
        <f t="shared" si="20"/>
        <v>0</v>
      </c>
      <c r="M71" s="231">
        <f t="shared" si="21"/>
        <v>0</v>
      </c>
      <c r="N71" s="234">
        <f t="shared" si="14"/>
        <v>0</v>
      </c>
      <c r="O71" s="231">
        <f t="shared" si="11"/>
        <v>247650.4942295058</v>
      </c>
      <c r="P71" s="234">
        <f t="shared" si="10"/>
        <v>825.50164743168591</v>
      </c>
      <c r="Q71" s="231">
        <f t="shared" si="22"/>
        <v>0</v>
      </c>
      <c r="R71" s="234">
        <f t="shared" si="23"/>
        <v>0</v>
      </c>
      <c r="S71" s="231">
        <f>S70+(S70*$T$2)+('SAVE&amp;INVEST'!$C$22*12)</f>
        <v>0</v>
      </c>
      <c r="T71" s="234">
        <f>S71*T3/12</f>
        <v>0</v>
      </c>
      <c r="U71" s="231">
        <f t="shared" si="26"/>
        <v>132628.87564648426</v>
      </c>
      <c r="V71" s="234">
        <f t="shared" si="29"/>
        <v>-34500</v>
      </c>
      <c r="W71" s="231">
        <f t="shared" si="27"/>
        <v>3281221.8911621068</v>
      </c>
      <c r="X71" s="67"/>
      <c r="Y71" s="67"/>
      <c r="Z71" s="67"/>
    </row>
    <row r="72" spans="1:26" ht="14.25">
      <c r="A72" s="225">
        <f t="shared" si="28"/>
        <v>95</v>
      </c>
      <c r="B72" s="228">
        <f t="shared" si="28"/>
        <v>2087</v>
      </c>
      <c r="C72" s="231"/>
      <c r="D72" s="235"/>
      <c r="E72" s="237"/>
      <c r="F72" s="234">
        <f t="shared" si="30"/>
        <v>0</v>
      </c>
      <c r="G72" s="231">
        <f t="shared" si="15"/>
        <v>1580056.7694202897</v>
      </c>
      <c r="H72" s="234">
        <f t="shared" si="16"/>
        <v>5266.8558980676326</v>
      </c>
      <c r="I72" s="231">
        <f t="shared" si="17"/>
        <v>1580056.7694202897</v>
      </c>
      <c r="J72" s="234">
        <f t="shared" si="18"/>
        <v>5266.8558980676326</v>
      </c>
      <c r="K72" s="231">
        <f t="shared" si="19"/>
        <v>0</v>
      </c>
      <c r="L72" s="234">
        <f t="shared" si="20"/>
        <v>0</v>
      </c>
      <c r="M72" s="231">
        <f t="shared" si="21"/>
        <v>0</v>
      </c>
      <c r="N72" s="234">
        <f t="shared" si="14"/>
        <v>0</v>
      </c>
      <c r="O72" s="231">
        <f t="shared" si="11"/>
        <v>255080.00905639096</v>
      </c>
      <c r="P72" s="234">
        <f t="shared" si="10"/>
        <v>850.26669685463651</v>
      </c>
      <c r="Q72" s="231">
        <f t="shared" si="22"/>
        <v>0</v>
      </c>
      <c r="R72" s="234">
        <f t="shared" si="23"/>
        <v>0</v>
      </c>
      <c r="S72" s="231">
        <f>S71+(S71*$T$2)+('SAVE&amp;INVEST'!$C$22*12)</f>
        <v>0</v>
      </c>
      <c r="T72" s="234">
        <f>S72*T3/12</f>
        <v>0</v>
      </c>
      <c r="U72" s="231">
        <f t="shared" si="26"/>
        <v>136607.74191587881</v>
      </c>
      <c r="V72" s="234">
        <f t="shared" si="29"/>
        <v>-34500</v>
      </c>
      <c r="W72" s="231">
        <f t="shared" si="27"/>
        <v>3380693.5478969701</v>
      </c>
      <c r="X72" s="67"/>
      <c r="Y72" s="67"/>
      <c r="Z72" s="67"/>
    </row>
    <row r="73" spans="1:26" ht="14.25">
      <c r="A73" s="225">
        <f t="shared" si="28"/>
        <v>96</v>
      </c>
      <c r="B73" s="228">
        <f t="shared" si="28"/>
        <v>2088</v>
      </c>
      <c r="C73" s="231"/>
      <c r="D73" s="235"/>
      <c r="E73" s="237"/>
      <c r="F73" s="234">
        <f t="shared" si="30"/>
        <v>0</v>
      </c>
      <c r="G73" s="231">
        <f t="shared" si="15"/>
        <v>1627458.4725028984</v>
      </c>
      <c r="H73" s="234">
        <f t="shared" si="16"/>
        <v>5424.8615750096615</v>
      </c>
      <c r="I73" s="231">
        <f t="shared" si="17"/>
        <v>1627458.4725028984</v>
      </c>
      <c r="J73" s="234">
        <f t="shared" si="18"/>
        <v>5424.8615750096615</v>
      </c>
      <c r="K73" s="231">
        <f t="shared" si="19"/>
        <v>0</v>
      </c>
      <c r="L73" s="234">
        <f t="shared" si="20"/>
        <v>0</v>
      </c>
      <c r="M73" s="231">
        <f t="shared" si="21"/>
        <v>0</v>
      </c>
      <c r="N73" s="234">
        <f t="shared" si="14"/>
        <v>0</v>
      </c>
      <c r="O73" s="231">
        <f t="shared" si="11"/>
        <v>262732.40932808269</v>
      </c>
      <c r="P73" s="234">
        <f t="shared" si="10"/>
        <v>875.77469776027567</v>
      </c>
      <c r="Q73" s="231">
        <f t="shared" si="22"/>
        <v>0</v>
      </c>
      <c r="R73" s="234">
        <f t="shared" si="23"/>
        <v>0</v>
      </c>
      <c r="S73" s="231">
        <f>S72+(S72*$T$2)+('SAVE&amp;INVEST'!$C$22*12)</f>
        <v>0</v>
      </c>
      <c r="T73" s="234">
        <f>S73*T3/12</f>
        <v>0</v>
      </c>
      <c r="U73" s="231">
        <f t="shared" si="26"/>
        <v>140705.97417335521</v>
      </c>
      <c r="V73" s="234">
        <f t="shared" si="29"/>
        <v>-34500</v>
      </c>
      <c r="W73" s="231">
        <f t="shared" si="27"/>
        <v>3483149.3543338794</v>
      </c>
      <c r="X73" s="67"/>
      <c r="Y73" s="67"/>
      <c r="Z73" s="67"/>
    </row>
    <row r="74" spans="1:26" ht="14.25">
      <c r="A74" s="225">
        <f t="shared" si="28"/>
        <v>97</v>
      </c>
      <c r="B74" s="228">
        <f t="shared" si="28"/>
        <v>2089</v>
      </c>
      <c r="C74" s="231"/>
      <c r="D74" s="235"/>
      <c r="E74" s="237"/>
      <c r="F74" s="234">
        <f t="shared" si="30"/>
        <v>0</v>
      </c>
      <c r="G74" s="231">
        <f t="shared" si="15"/>
        <v>1676282.2266779852</v>
      </c>
      <c r="H74" s="234">
        <f t="shared" si="16"/>
        <v>5587.60742225995</v>
      </c>
      <c r="I74" s="231">
        <f t="shared" si="17"/>
        <v>1676282.2266779852</v>
      </c>
      <c r="J74" s="234">
        <f t="shared" si="18"/>
        <v>5587.60742225995</v>
      </c>
      <c r="K74" s="231">
        <f t="shared" si="19"/>
        <v>0</v>
      </c>
      <c r="L74" s="234">
        <f t="shared" si="20"/>
        <v>0</v>
      </c>
      <c r="M74" s="231">
        <f t="shared" si="21"/>
        <v>0</v>
      </c>
      <c r="N74" s="234">
        <f t="shared" si="14"/>
        <v>0</v>
      </c>
      <c r="O74" s="231">
        <f t="shared" si="11"/>
        <v>270614.38160792517</v>
      </c>
      <c r="P74" s="234">
        <f t="shared" si="10"/>
        <v>902.04793869308389</v>
      </c>
      <c r="Q74" s="231">
        <f t="shared" si="22"/>
        <v>0</v>
      </c>
      <c r="R74" s="234">
        <f t="shared" si="23"/>
        <v>0</v>
      </c>
      <c r="S74" s="231">
        <f>S73+(S73*$T$2)+('SAVE&amp;INVEST'!$C$22*12)</f>
        <v>0</v>
      </c>
      <c r="T74" s="234">
        <f>S74*T3/12</f>
        <v>0</v>
      </c>
      <c r="U74" s="231">
        <f t="shared" si="26"/>
        <v>144927.15339855582</v>
      </c>
      <c r="V74" s="234">
        <f t="shared" si="29"/>
        <v>-34500</v>
      </c>
      <c r="W74" s="231">
        <f t="shared" si="27"/>
        <v>3588678.8349638954</v>
      </c>
      <c r="X74" s="67"/>
      <c r="Y74" s="67"/>
      <c r="Z74" s="67"/>
    </row>
    <row r="75" spans="1:26" ht="14.25">
      <c r="A75" s="225">
        <f t="shared" si="28"/>
        <v>98</v>
      </c>
      <c r="B75" s="228">
        <f t="shared" si="28"/>
        <v>2090</v>
      </c>
      <c r="C75" s="231"/>
      <c r="D75" s="235"/>
      <c r="E75" s="237"/>
      <c r="F75" s="234">
        <f t="shared" si="30"/>
        <v>0</v>
      </c>
      <c r="G75" s="231">
        <f t="shared" si="15"/>
        <v>1726570.6934783247</v>
      </c>
      <c r="H75" s="234">
        <f t="shared" si="16"/>
        <v>5755.2356449277495</v>
      </c>
      <c r="I75" s="231">
        <f t="shared" si="17"/>
        <v>1726570.6934783247</v>
      </c>
      <c r="J75" s="234">
        <f t="shared" si="18"/>
        <v>5755.2356449277495</v>
      </c>
      <c r="K75" s="231">
        <f t="shared" si="19"/>
        <v>0</v>
      </c>
      <c r="L75" s="234">
        <f t="shared" si="20"/>
        <v>0</v>
      </c>
      <c r="M75" s="231">
        <f t="shared" si="21"/>
        <v>0</v>
      </c>
      <c r="N75" s="234">
        <f t="shared" si="14"/>
        <v>0</v>
      </c>
      <c r="O75" s="231">
        <f t="shared" si="11"/>
        <v>278732.81305616297</v>
      </c>
      <c r="P75" s="234">
        <f t="shared" si="10"/>
        <v>929.1093768538766</v>
      </c>
      <c r="Q75" s="231">
        <f t="shared" si="22"/>
        <v>0</v>
      </c>
      <c r="R75" s="234">
        <f t="shared" si="23"/>
        <v>0</v>
      </c>
      <c r="S75" s="231">
        <f>S74+(S74*$T$2)+('SAVE&amp;INVEST'!$C$22*12)</f>
        <v>0</v>
      </c>
      <c r="T75" s="234">
        <f>S75*T3/12</f>
        <v>0</v>
      </c>
      <c r="U75" s="231">
        <f t="shared" si="26"/>
        <v>149274.96800051251</v>
      </c>
      <c r="V75" s="234">
        <f t="shared" si="29"/>
        <v>-34500</v>
      </c>
      <c r="W75" s="231">
        <f t="shared" si="27"/>
        <v>3697374.2000128124</v>
      </c>
      <c r="X75" s="67"/>
      <c r="Y75" s="67"/>
      <c r="Z75" s="67"/>
    </row>
    <row r="76" spans="1:26" ht="14.25">
      <c r="A76" s="225">
        <f t="shared" si="28"/>
        <v>99</v>
      </c>
      <c r="B76" s="228">
        <f t="shared" si="28"/>
        <v>2091</v>
      </c>
      <c r="C76" s="231"/>
      <c r="D76" s="235"/>
      <c r="E76" s="237"/>
      <c r="F76" s="234">
        <f t="shared" si="30"/>
        <v>0</v>
      </c>
      <c r="G76" s="231">
        <f t="shared" si="15"/>
        <v>1778367.8142826743</v>
      </c>
      <c r="H76" s="234">
        <f t="shared" si="16"/>
        <v>5927.8927142755811</v>
      </c>
      <c r="I76" s="231">
        <f t="shared" si="17"/>
        <v>1778367.8142826743</v>
      </c>
      <c r="J76" s="234">
        <f t="shared" si="18"/>
        <v>5927.8927142755811</v>
      </c>
      <c r="K76" s="231">
        <f t="shared" si="19"/>
        <v>0</v>
      </c>
      <c r="L76" s="234">
        <f t="shared" si="20"/>
        <v>0</v>
      </c>
      <c r="M76" s="231">
        <f t="shared" si="21"/>
        <v>0</v>
      </c>
      <c r="N76" s="234">
        <f t="shared" si="14"/>
        <v>0</v>
      </c>
      <c r="O76" s="231">
        <f t="shared" si="11"/>
        <v>287094.7974478479</v>
      </c>
      <c r="P76" s="234">
        <f t="shared" si="10"/>
        <v>956.98265815949298</v>
      </c>
      <c r="Q76" s="231">
        <f t="shared" si="22"/>
        <v>0</v>
      </c>
      <c r="R76" s="234">
        <f t="shared" si="23"/>
        <v>0</v>
      </c>
      <c r="S76" s="231">
        <f>S75+(S75*$T$2)+('SAVE&amp;INVEST'!$C$22*12)</f>
        <v>0</v>
      </c>
      <c r="T76" s="234">
        <f>S76*T3/12</f>
        <v>0</v>
      </c>
      <c r="U76" s="231">
        <f t="shared" si="26"/>
        <v>153753.21704052787</v>
      </c>
      <c r="V76" s="234">
        <f t="shared" si="29"/>
        <v>-34500</v>
      </c>
      <c r="W76" s="231">
        <f t="shared" si="27"/>
        <v>3809330.4260131968</v>
      </c>
      <c r="X76" s="67"/>
      <c r="Y76" s="67"/>
      <c r="Z76" s="67"/>
    </row>
    <row r="77" spans="1:26" ht="14.65" thickBot="1">
      <c r="A77" s="226">
        <f t="shared" si="28"/>
        <v>100</v>
      </c>
      <c r="B77" s="229">
        <f t="shared" si="28"/>
        <v>2092</v>
      </c>
      <c r="C77" s="232"/>
      <c r="D77" s="236"/>
      <c r="E77" s="238"/>
      <c r="F77" s="239">
        <f t="shared" si="30"/>
        <v>0</v>
      </c>
      <c r="G77" s="232">
        <f t="shared" si="15"/>
        <v>1831718.8487111544</v>
      </c>
      <c r="H77" s="239">
        <f t="shared" si="16"/>
        <v>6105.7294957038475</v>
      </c>
      <c r="I77" s="232">
        <f t="shared" si="17"/>
        <v>1831718.8487111544</v>
      </c>
      <c r="J77" s="239">
        <f t="shared" si="18"/>
        <v>6105.7294957038475</v>
      </c>
      <c r="K77" s="232">
        <f t="shared" si="19"/>
        <v>0</v>
      </c>
      <c r="L77" s="239">
        <f t="shared" si="20"/>
        <v>0</v>
      </c>
      <c r="M77" s="232">
        <f>M76+(M76*$N$2)-(N76*12)</f>
        <v>0</v>
      </c>
      <c r="N77" s="239">
        <f>M77*$N$3/12</f>
        <v>0</v>
      </c>
      <c r="O77" s="232">
        <f t="shared" si="11"/>
        <v>295707.64137128333</v>
      </c>
      <c r="P77" s="239">
        <f t="shared" si="10"/>
        <v>985.69213790427784</v>
      </c>
      <c r="Q77" s="232">
        <f t="shared" si="22"/>
        <v>0</v>
      </c>
      <c r="R77" s="239">
        <f t="shared" si="23"/>
        <v>0</v>
      </c>
      <c r="S77" s="232">
        <f>S76+(S76*$T$2)+('SAVE&amp;INVEST'!$C$22*12)</f>
        <v>0</v>
      </c>
      <c r="T77" s="239">
        <f>S77*T3/12</f>
        <v>0</v>
      </c>
      <c r="U77" s="232">
        <f t="shared" si="26"/>
        <v>158365.81355174369</v>
      </c>
      <c r="V77" s="239">
        <f t="shared" si="29"/>
        <v>-34500</v>
      </c>
      <c r="W77" s="232">
        <f t="shared" si="27"/>
        <v>3924645.3387935921</v>
      </c>
      <c r="X77" s="67"/>
      <c r="Y77" s="67"/>
      <c r="Z77" s="67"/>
    </row>
    <row r="78" spans="1:26" ht="14.25">
      <c r="A78" s="71">
        <f t="shared" si="28"/>
        <v>101</v>
      </c>
      <c r="B78" s="67"/>
      <c r="C78" s="67"/>
      <c r="D78" s="67"/>
      <c r="E78" s="67"/>
      <c r="F78" s="67"/>
      <c r="G78" s="67"/>
      <c r="H78" s="67"/>
      <c r="I78" s="67"/>
      <c r="J78" s="67"/>
      <c r="K78" s="67"/>
      <c r="L78" s="67"/>
      <c r="M78" s="67"/>
      <c r="N78" s="67"/>
      <c r="O78" s="67"/>
      <c r="P78" s="67"/>
      <c r="Q78" s="67"/>
      <c r="R78" s="67"/>
      <c r="S78" s="67"/>
      <c r="T78" s="67"/>
      <c r="U78" s="67"/>
      <c r="V78" s="95"/>
      <c r="W78" s="72"/>
      <c r="X78" s="67"/>
      <c r="Y78" s="67"/>
      <c r="Z78" s="67"/>
    </row>
    <row r="79" spans="1:26" ht="14.25">
      <c r="A79" s="67"/>
      <c r="B79" s="67"/>
      <c r="C79" s="67"/>
      <c r="D79" s="67"/>
      <c r="E79" s="67"/>
      <c r="F79" s="67"/>
      <c r="G79" s="67"/>
      <c r="H79" s="67"/>
      <c r="I79" s="67"/>
      <c r="J79" s="67"/>
      <c r="K79" s="67"/>
      <c r="L79" s="67"/>
      <c r="M79" s="67"/>
      <c r="N79" s="67"/>
      <c r="O79" s="67"/>
      <c r="P79" s="67"/>
      <c r="Q79" s="67"/>
      <c r="R79" s="67"/>
      <c r="S79" s="67"/>
      <c r="T79" s="67"/>
      <c r="U79" s="67"/>
      <c r="V79" s="67"/>
      <c r="W79" s="72"/>
      <c r="X79" s="67"/>
      <c r="Y79" s="67"/>
      <c r="Z79" s="67"/>
    </row>
    <row r="80" spans="1:26" ht="14.25">
      <c r="A80" s="67"/>
      <c r="B80" s="67"/>
      <c r="C80" s="67"/>
      <c r="D80" s="67"/>
      <c r="E80" s="67"/>
      <c r="F80" s="67"/>
      <c r="G80" s="67"/>
      <c r="H80" s="67"/>
      <c r="I80" s="67"/>
      <c r="J80" s="67"/>
      <c r="K80" s="67"/>
      <c r="L80" s="67"/>
      <c r="M80" s="67"/>
      <c r="N80" s="67"/>
      <c r="O80" s="67"/>
      <c r="P80" s="67"/>
      <c r="Q80" s="67"/>
      <c r="R80" s="67"/>
      <c r="S80" s="67"/>
      <c r="T80" s="67"/>
      <c r="U80" s="67"/>
      <c r="V80" s="67"/>
      <c r="W80" s="72"/>
      <c r="X80" s="67"/>
      <c r="Y80" s="67"/>
      <c r="Z80" s="67"/>
    </row>
    <row r="81" spans="1:26" ht="14.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row>
    <row r="82" spans="1:26" ht="14.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row>
    <row r="83" spans="1:26" ht="14.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row>
    <row r="84" spans="1:26" ht="14.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ht="14.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row>
    <row r="86" spans="1:26" ht="14.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row>
    <row r="87" spans="1:26" ht="14.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row>
    <row r="88" spans="1:26" ht="14.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row>
    <row r="89" spans="1:26" ht="14.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row>
    <row r="90" spans="1:26" ht="14.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row>
    <row r="91" spans="1:26" ht="14.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row>
    <row r="92" spans="1:26" ht="14.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row>
    <row r="93" spans="1:26" ht="14.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row>
    <row r="94" spans="1:26" ht="14.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ht="14.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row>
    <row r="96" spans="1:26" ht="14.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row>
    <row r="97" spans="1:26" ht="14.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row>
    <row r="98" spans="1:26" ht="14.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row>
    <row r="99" spans="1:26" ht="14.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row>
    <row r="100" spans="1:26" ht="14.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ht="14.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ht="14.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ht="14.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ht="14.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ht="14.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ht="14.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ht="14.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ht="14.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ht="14.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ht="14.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ht="14.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ht="14.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ht="14.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ht="14.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ht="14.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ht="14.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ht="14.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ht="14.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ht="14.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ht="14.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ht="14.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ht="14.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ht="14.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ht="14.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ht="14.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ht="14.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ht="14.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ht="14.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ht="14.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ht="14.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ht="14.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ht="14.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ht="14.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ht="14.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ht="14.2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ht="14.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ht="14.2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ht="14.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ht="14.2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ht="14.2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ht="14.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ht="14.2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ht="14.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ht="14.2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ht="14.2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ht="14.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ht="14.2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ht="14.2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ht="14.2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ht="14.2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ht="14.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ht="14.2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ht="14.2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ht="14.2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ht="14.2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ht="14.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ht="14.2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spans="1:26" ht="14.2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ht="14.2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ht="14.2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ht="14.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ht="14.2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ht="14.2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ht="14.2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spans="1:26" ht="14.2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ht="14.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ht="14.2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ht="14.2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ht="14.2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ht="14.2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ht="14.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ht="14.2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ht="14.2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ht="14.2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ht="14.2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ht="14.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ht="14.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ht="14.2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ht="14.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spans="1:26" ht="14.2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ht="14.2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ht="14.2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spans="1:26" ht="14.2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ht="14.2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ht="14.2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ht="14.2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ht="14.2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ht="14.2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ht="14.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ht="14.2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ht="14.25">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ht="14.25">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ht="14.25">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ht="14.25">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ht="14.25">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ht="14.25">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ht="14.25">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ht="14.25">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ht="14.25">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ht="14.25">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ht="14.25">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ht="14.25">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ht="14.25">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spans="1:26" ht="14.25">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spans="1:26" ht="14.25">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spans="1:26" ht="14.25">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spans="1:26" ht="14.25">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spans="1:26" ht="14.25">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spans="1:26" ht="14.25">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spans="1:26" ht="14.25">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spans="1:26" ht="14.25">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spans="1:26" ht="14.25">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spans="1:26" ht="14.25">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spans="1:26" ht="14.25">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spans="1:26" ht="14.25">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spans="1:26" ht="14.25">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spans="1:26" ht="14.25">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spans="1:26" ht="14.25">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spans="1:26" ht="14.25">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spans="1:26" ht="14.25">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spans="1:26" ht="14.25">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spans="1:26" ht="14.25">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spans="1:26" ht="14.25">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spans="1:26" ht="14.25">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spans="1:26" ht="14.25">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ht="14.25">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ht="14.25">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spans="1:26" ht="14.25">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spans="1:26" ht="14.25">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spans="1:26" ht="14.25">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spans="1:26" ht="14.25">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spans="1:26" ht="14.25">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spans="1:26" ht="14.25">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spans="1:26" ht="14.25">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spans="1:26" ht="14.25">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ht="14.25">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spans="1:26" ht="14.25">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spans="1:26" ht="14.25">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spans="1:26" ht="14.25">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spans="1:26" ht="14.25">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spans="1:26" ht="14.25">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spans="1:26" ht="14.25">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spans="1:26" ht="14.25">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spans="1:26" ht="14.25">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spans="1:26" ht="14.25">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spans="1:26" ht="14.25">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spans="1:26" ht="14.25">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spans="1:26" ht="14.25">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spans="1:26" ht="14.25">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spans="1:26" ht="14.25">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ht="14.25">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spans="1:26" ht="14.25">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ht="14.25">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spans="1:26" ht="14.25">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spans="1:26" ht="14.25">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spans="1:26" ht="14.25">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spans="1:26" ht="14.25">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spans="1:26" ht="14.25">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spans="1:26" ht="14.25">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spans="1:26" ht="14.25">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spans="1:26" ht="14.25">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spans="1:26" ht="14.25">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spans="1:26" ht="14.25">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ht="14.25">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ht="14.25">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spans="1:26" ht="14.25">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spans="1:26" ht="14.25">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spans="1:26" ht="14.25">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spans="1:26" ht="14.25">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spans="1:26" ht="14.25">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spans="1:26" ht="14.25">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spans="1:26" ht="14.25">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spans="1:26" ht="14.25">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spans="1:26" ht="14.25">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spans="1:26" ht="14.25">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spans="1:26" ht="14.25">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spans="1:26" ht="14.25">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spans="1:26" ht="14.25">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spans="1:26" ht="14.25">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spans="1:26" ht="14.25">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spans="1:26" ht="14.25">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spans="1:26" ht="14.25">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spans="1:26" ht="14.25">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spans="1:26" ht="14.25">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spans="1:26" ht="14.25">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ht="14.25">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ht="14.25">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ht="14.25">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ht="14.25">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ht="14.25">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spans="1:26" ht="14.25">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spans="1:26" ht="14.25">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spans="1:26" ht="14.25">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spans="1:26" ht="14.25">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spans="1:26" ht="14.25">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spans="1:26" ht="14.25">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spans="1:26" ht="14.25">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spans="1:26" ht="14.25">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spans="1:26" ht="14.25">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spans="1:26" ht="14.25">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spans="1:26" ht="14.25">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spans="1:26" ht="14.25">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spans="1:26" ht="14.25">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spans="1:26" ht="14.25">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spans="1:26" ht="14.25">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spans="1:26" ht="14.25">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spans="1:26" ht="14.25">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spans="1:26" ht="14.25">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spans="1:26" ht="14.25">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spans="1:26" ht="14.25">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spans="1:26" ht="14.25">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ht="14.25">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ht="14.25">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ht="14.25">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ht="14.25">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ht="14.25">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ht="14.25">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spans="1:26" ht="14.25">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spans="1:26" ht="14.25">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spans="1:26" ht="14.25">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spans="1:26" ht="14.25">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spans="1:26" ht="14.25">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spans="1:26" ht="14.25">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spans="1:26" ht="14.25">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spans="1:26" ht="14.25">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spans="1:26" ht="14.25">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spans="1:26" ht="14.25">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spans="1:26" ht="14.25">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6" ht="14.25">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ht="14.25">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ht="14.25">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ht="14.25">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ht="14.25">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spans="1:26" ht="14.25">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spans="1:26" ht="14.25">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spans="1:26" ht="14.25">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ht="14.25">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spans="1:26" ht="14.25">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ht="14.25">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ht="14.25">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spans="1:26" ht="14.25">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ht="14.25">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ht="14.25">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ht="14.25">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1:26" ht="14.25">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spans="1:26" ht="14.25">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spans="1:26" ht="14.25">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spans="1:26" ht="14.25">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spans="1:26" ht="14.25">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spans="1:26" ht="14.25">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ht="14.25">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spans="1:26" ht="14.25">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ht="14.25">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ht="14.25">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ht="14.25">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ht="14.25">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ht="14.25">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ht="14.25">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ht="14.25">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ht="14.25">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ht="14.25">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ht="14.25">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ht="14.25">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ht="14.25">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ht="14.25">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ht="14.25">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ht="14.25">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ht="14.25">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spans="1:26" ht="14.25">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spans="1:26" ht="14.25">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spans="1:26" ht="14.25">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spans="1:26" ht="14.25">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spans="1:26" ht="14.25">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ht="14.25">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spans="1:26" ht="14.25">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ht="14.25">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ht="14.25">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ht="14.25">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ht="14.25">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ht="14.25">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ht="14.25">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ht="14.25">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ht="14.25">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ht="14.25">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spans="1:26" ht="14.25">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ht="14.25">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ht="14.25">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ht="14.25">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ht="14.25">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ht="14.25">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ht="14.25">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spans="1:26" ht="14.25">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spans="1:26" ht="14.25">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spans="1:26" ht="14.25">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spans="1:26" ht="14.25">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spans="1:26" ht="14.25">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spans="1:26" ht="14.25">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1:26" ht="14.25">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ht="14.25">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ht="14.25">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ht="14.25">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ht="14.25">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ht="14.25">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ht="14.25">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ht="14.25">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ht="14.25">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spans="1:26" ht="14.25">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spans="1:26" ht="14.25">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spans="1:26" ht="14.25">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spans="1:26" ht="14.25">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ht="14.25">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ht="14.25">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ht="14.25">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ht="14.25">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ht="14.25">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ht="14.25">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1:26" ht="14.25">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spans="1:26" ht="14.25">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spans="1:26" ht="14.25">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spans="1:26" ht="14.25">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spans="1:26" ht="14.25">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spans="1:26" ht="14.25">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spans="1:26" ht="14.25">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spans="1:26" ht="14.25">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spans="1:26" ht="14.25">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ht="14.25">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spans="1:26" ht="14.25">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ht="14.25">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ht="14.25">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ht="14.25">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ht="14.25">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spans="1:26" ht="14.25">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spans="1:26" ht="14.25">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ht="14.25">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ht="14.25">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spans="1:26" ht="14.25">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ht="14.25">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ht="14.25">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ht="14.25">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ht="14.25">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spans="1:26" ht="14.25">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ht="14.25">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ht="14.25">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spans="1:26" ht="14.25">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spans="1:26" ht="14.25">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spans="1:26" ht="14.25">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spans="1:26" ht="14.25">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spans="1:26" ht="14.25">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spans="1:26" ht="14.25">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spans="1:26" ht="14.25">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ht="14.25">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spans="1:26" ht="14.25">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ht="14.25">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ht="14.25">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ht="14.25">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ht="14.25">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ht="14.25">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ht="14.25">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ht="14.25">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ht="14.25">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ht="14.25">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ht="14.25">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ht="14.25">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ht="14.25">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ht="14.25">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ht="14.25">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ht="14.25">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ht="14.25">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ht="14.25">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ht="14.25">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ht="14.25">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ht="14.25">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ht="14.25">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ht="14.25">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ht="14.25">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ht="14.25">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ht="14.25">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ht="14.25">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ht="14.25">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ht="14.25">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ht="14.25">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ht="14.25">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ht="14.25">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ht="14.25">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ht="14.25">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ht="14.25">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ht="14.25">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ht="14.25">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ht="14.25">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ht="14.25">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ht="14.25">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ht="14.25">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ht="14.25">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ht="14.25">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ht="14.25">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ht="14.25">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ht="14.25">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ht="14.25">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ht="14.25">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ht="14.25">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ht="14.25">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ht="14.25">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ht="14.25">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ht="14.25">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ht="14.25">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ht="14.25">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ht="14.25">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ht="14.25">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ht="14.25">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ht="14.25">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ht="14.25">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ht="14.25">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ht="14.25">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ht="14.25">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ht="14.25">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ht="14.25">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ht="14.25">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ht="14.25">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ht="14.25">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ht="14.25">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ht="14.25">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ht="14.25">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ht="14.25">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ht="14.25">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ht="14.25">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ht="14.25">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ht="14.25">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ht="14.25">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ht="14.25">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ht="14.25">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ht="14.25">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ht="14.25">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ht="14.25">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ht="14.25">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ht="14.25">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ht="14.25">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ht="14.25">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ht="14.25">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ht="14.25">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ht="14.25">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ht="14.25">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ht="14.25">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ht="14.25">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ht="14.25">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ht="14.25">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ht="14.25">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ht="14.25">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ht="14.25">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ht="14.25">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ht="14.25">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ht="14.25">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ht="14.25">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ht="14.25">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ht="14.25">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ht="14.25">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ht="14.25">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ht="14.25">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ht="14.25">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ht="14.25">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ht="14.25">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ht="14.25">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ht="14.25">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ht="14.25">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ht="14.25">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ht="14.25">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ht="14.25">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ht="14.25">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ht="14.25">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ht="14.25">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ht="14.25">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ht="14.25">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ht="14.25">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ht="14.25">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ht="14.25">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ht="14.25">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ht="14.25">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ht="14.25">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ht="14.25">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ht="14.25">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ht="14.25">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ht="14.25">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ht="14.25">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ht="14.25">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ht="14.25">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ht="14.25">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ht="14.25">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ht="14.25">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ht="14.25">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ht="14.25">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ht="14.25">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ht="14.25">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ht="14.25">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ht="14.25">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ht="14.25">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ht="14.25">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ht="14.25">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ht="14.25">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ht="14.25">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ht="14.25">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ht="14.25">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ht="14.25">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ht="14.25">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ht="14.25">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ht="14.25">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ht="14.25">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ht="14.25">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ht="14.25">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ht="14.25">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ht="14.25">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ht="14.25">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ht="14.25">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ht="14.25">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ht="14.25">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ht="14.25">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ht="14.25">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ht="14.25">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ht="14.25">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ht="14.25">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ht="14.25">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ht="14.25">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ht="14.25">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ht="14.25">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ht="14.25">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ht="14.25">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ht="14.25">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ht="14.25">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ht="14.25">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ht="14.25">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ht="14.25">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ht="14.25">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ht="14.25">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ht="14.25">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ht="14.25">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ht="14.25">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ht="14.25">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ht="14.25">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ht="14.25">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ht="14.25">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ht="14.25">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ht="14.25">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ht="14.25">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ht="14.25">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ht="14.25">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ht="14.25">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ht="14.25">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ht="14.25">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ht="14.25">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ht="14.25">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ht="14.25">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ht="14.25">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ht="14.25">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ht="14.25">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ht="14.25">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ht="14.25">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ht="14.25">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ht="14.25">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ht="14.25">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ht="14.25">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ht="14.25">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ht="14.25">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ht="14.25">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ht="14.25">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ht="14.25">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ht="14.25">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ht="14.25">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ht="14.25">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ht="14.25">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ht="14.25">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ht="14.25">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ht="14.25">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ht="14.25">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ht="14.25">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ht="14.25">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ht="14.25">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ht="14.25">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ht="14.25">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ht="14.25">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ht="14.25">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ht="14.25">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ht="14.25">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ht="14.25">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ht="14.25">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ht="14.25">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ht="14.25">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ht="14.25">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ht="14.25">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ht="14.25">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ht="14.25">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ht="14.25">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ht="14.25">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ht="14.25">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ht="14.25">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ht="14.25">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ht="14.25">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ht="14.25">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ht="14.25">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ht="14.25">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ht="14.25">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ht="14.25">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ht="14.25">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ht="14.25">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ht="14.25">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ht="14.25">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ht="14.25">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ht="14.25">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ht="14.25">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ht="14.25">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ht="14.25">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ht="14.25">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ht="14.25">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ht="14.25">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ht="14.25">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ht="14.25">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ht="14.25">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ht="14.25">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ht="14.25">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ht="14.25">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ht="14.25">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ht="14.25">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ht="14.25">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ht="14.25">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ht="14.25">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ht="14.25">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ht="14.25">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ht="14.25">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ht="14.25">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ht="14.25">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ht="14.25">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ht="14.25">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ht="14.25">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ht="14.25">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ht="14.25">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ht="14.25">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ht="14.25">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ht="14.25">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ht="14.25">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ht="14.25">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ht="14.25">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ht="14.25">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ht="14.25">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ht="14.25">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ht="14.25">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ht="14.25">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ht="14.25">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ht="14.25">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ht="14.25">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ht="14.25">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ht="14.25">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ht="14.25">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ht="14.25">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ht="14.25">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ht="14.25">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ht="14.25">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ht="14.25">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ht="14.25">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ht="14.25">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ht="14.25">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ht="14.25">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ht="14.25">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ht="14.25">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ht="14.25">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ht="14.25">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ht="14.25">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ht="14.25">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ht="14.25">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ht="14.25">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ht="14.25">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ht="14.25">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ht="14.25">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ht="14.25">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ht="14.25">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ht="14.25">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ht="14.25">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ht="14.25">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ht="14.25">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ht="14.25">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ht="14.25">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ht="14.25">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ht="14.25">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ht="14.25">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ht="14.25">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ht="14.25">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ht="14.25">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ht="14.25">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ht="14.25">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ht="14.25">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ht="14.25">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ht="14.25">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ht="14.25">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ht="14.25">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ht="14.25">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ht="14.25">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ht="14.25">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ht="14.25">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ht="14.25">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ht="14.25">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ht="14.25">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ht="14.25">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ht="14.25">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ht="14.25">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ht="14.25">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ht="14.25">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ht="14.25">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ht="14.25">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ht="14.25">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ht="14.25">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ht="14.25">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ht="14.25">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ht="14.25">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ht="14.25">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ht="14.25">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ht="14.25">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ht="14.25">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ht="14.25">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ht="14.25">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ht="14.25">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ht="14.25">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ht="14.25">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ht="14.25">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ht="14.25">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ht="14.25">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ht="14.25">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ht="14.25">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ht="14.25">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ht="14.25">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ht="14.25">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ht="14.25">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ht="14.25">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ht="14.25">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ht="14.25">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ht="14.25">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ht="14.25">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ht="14.25">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ht="14.25">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ht="14.25">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ht="14.25">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ht="14.25">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ht="14.25">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ht="14.25">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ht="14.25">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ht="14.25">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ht="14.25">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ht="14.25">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ht="14.25">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ht="14.25">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ht="14.25">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ht="14.25">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ht="14.25">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ht="14.25">
      <c r="A849" s="67"/>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ht="14.25">
      <c r="A850" s="67"/>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ht="14.25">
      <c r="A851" s="67"/>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ht="14.25">
      <c r="A852" s="67"/>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ht="14.25">
      <c r="A853" s="67"/>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ht="14.25">
      <c r="A854" s="67"/>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ht="14.25">
      <c r="A855" s="67"/>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ht="14.25">
      <c r="A856" s="67"/>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ht="14.25">
      <c r="A857" s="67"/>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ht="14.25">
      <c r="A858" s="67"/>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ht="14.25">
      <c r="A859" s="67"/>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ht="14.25">
      <c r="A860" s="67"/>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ht="14.25">
      <c r="A861" s="67"/>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ht="14.25">
      <c r="A862" s="67"/>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ht="14.25">
      <c r="A863" s="67"/>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ht="14.25">
      <c r="A864" s="67"/>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ht="14.25">
      <c r="A865" s="67"/>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ht="14.25">
      <c r="A866" s="67"/>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ht="14.25">
      <c r="A867" s="67"/>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ht="14.25">
      <c r="A868" s="67"/>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ht="14.25">
      <c r="A869" s="67"/>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ht="14.25">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ht="14.25">
      <c r="A871" s="67"/>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ht="14.25">
      <c r="A872" s="67"/>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ht="14.25">
      <c r="A873" s="67"/>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ht="14.25">
      <c r="A874" s="67"/>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ht="14.25">
      <c r="A875" s="67"/>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ht="14.25">
      <c r="A876" s="67"/>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ht="14.25">
      <c r="A877" s="67"/>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ht="14.25">
      <c r="A878" s="67"/>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ht="14.25">
      <c r="A879" s="67"/>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ht="14.25">
      <c r="A880" s="67"/>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ht="14.25">
      <c r="A881" s="67"/>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ht="14.25">
      <c r="A882" s="67"/>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ht="14.25">
      <c r="A883" s="67"/>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ht="14.25">
      <c r="A884" s="67"/>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ht="14.25">
      <c r="A885" s="67"/>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ht="14.25">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ht="14.25">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ht="14.25">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ht="14.25">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ht="14.25">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ht="14.25">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ht="14.25">
      <c r="A892" s="67"/>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ht="14.25">
      <c r="A893" s="67"/>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ht="14.25">
      <c r="A894" s="67"/>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ht="14.25">
      <c r="A895" s="67"/>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ht="14.25">
      <c r="A896" s="67"/>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ht="14.25">
      <c r="A897" s="67"/>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ht="14.25">
      <c r="A898" s="67"/>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ht="14.25">
      <c r="A899" s="67"/>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ht="14.25">
      <c r="A900" s="67"/>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ht="14.25">
      <c r="A901" s="67"/>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ht="14.25">
      <c r="A902" s="67"/>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ht="14.25">
      <c r="A903" s="67"/>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ht="14.25">
      <c r="A904" s="67"/>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ht="14.25">
      <c r="A905" s="67"/>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ht="14.25">
      <c r="A906" s="67"/>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ht="14.25">
      <c r="A907" s="67"/>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ht="14.25">
      <c r="A908" s="67"/>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ht="14.25">
      <c r="A909" s="67"/>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ht="14.25">
      <c r="A910" s="67"/>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ht="14.25">
      <c r="A911" s="67"/>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ht="14.25">
      <c r="A912" s="67"/>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ht="14.25">
      <c r="A913" s="67"/>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ht="14.25">
      <c r="A914" s="67"/>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ht="14.25">
      <c r="A915" s="67"/>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ht="14.25">
      <c r="A916" s="67"/>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ht="14.25">
      <c r="A917" s="67"/>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ht="14.25">
      <c r="A918" s="67"/>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ht="14.25">
      <c r="A919" s="67"/>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ht="14.25">
      <c r="A920" s="67"/>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ht="14.25">
      <c r="A921" s="67"/>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ht="14.25">
      <c r="A922" s="67"/>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ht="14.25">
      <c r="A923" s="67"/>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ht="14.25">
      <c r="A924" s="67"/>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ht="14.25">
      <c r="A925" s="67"/>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ht="14.25">
      <c r="A926" s="67"/>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ht="14.25">
      <c r="A927" s="67"/>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ht="14.25">
      <c r="A928" s="67"/>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ht="14.25">
      <c r="A929" s="67"/>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ht="14.25">
      <c r="A930" s="67"/>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ht="14.25">
      <c r="A931" s="67"/>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ht="14.25">
      <c r="A932" s="67"/>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ht="14.25">
      <c r="A933" s="67"/>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ht="14.25">
      <c r="A934" s="67"/>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ht="14.25">
      <c r="A935" s="67"/>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ht="14.25">
      <c r="A936" s="67"/>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ht="14.25">
      <c r="A937" s="67"/>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ht="14.25">
      <c r="A938" s="67"/>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ht="14.25">
      <c r="A939" s="67"/>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ht="14.25">
      <c r="A940" s="67"/>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ht="14.25">
      <c r="A941" s="67"/>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ht="14.25">
      <c r="A942" s="67"/>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ht="14.25">
      <c r="A943" s="67"/>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ht="14.25">
      <c r="A944" s="67"/>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ht="14.25">
      <c r="A945" s="67"/>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ht="14.25">
      <c r="A946" s="67"/>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ht="14.25">
      <c r="A947" s="67"/>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ht="14.25">
      <c r="A948" s="67"/>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ht="14.25">
      <c r="A949" s="67"/>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ht="14.25">
      <c r="A950" s="67"/>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ht="14.25">
      <c r="A951" s="67"/>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ht="14.25">
      <c r="A952" s="67"/>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ht="14.25">
      <c r="A953" s="67"/>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ht="14.25">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ht="14.25">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spans="1:26" ht="14.25">
      <c r="A956" s="67"/>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spans="1:26" ht="14.25">
      <c r="A957" s="67"/>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spans="1:26" ht="14.25">
      <c r="A958" s="67"/>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spans="1:26" ht="14.25">
      <c r="A959" s="67"/>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spans="1:26" ht="14.25">
      <c r="A960" s="67"/>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spans="1:26" ht="14.25">
      <c r="A961" s="67"/>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spans="1:26" ht="14.25">
      <c r="A962" s="67"/>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spans="1:26" ht="14.25">
      <c r="A963" s="67"/>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spans="1:26" ht="14.25">
      <c r="A964" s="67"/>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spans="1:26" ht="14.25">
      <c r="A965" s="67"/>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spans="1:26" ht="14.25">
      <c r="A966" s="67"/>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spans="1:26" ht="14.25">
      <c r="A967" s="67"/>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spans="1:26" ht="14.25">
      <c r="A968" s="67"/>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spans="1:26" ht="14.25">
      <c r="A969" s="67"/>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spans="1:26" ht="14.25">
      <c r="A970" s="67"/>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spans="1:26" ht="14.25">
      <c r="A971" s="67"/>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spans="1:26" ht="14.25">
      <c r="A972" s="67"/>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spans="1:26" ht="14.25">
      <c r="A973" s="67"/>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spans="1:26" ht="14.25">
      <c r="A974" s="67"/>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spans="1:26" ht="14.25">
      <c r="A975" s="67"/>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sheetData>
  <mergeCells count="1">
    <mergeCell ref="V5:V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79902-2881-461E-AEFB-FDA9C5410D44}">
  <sheetPr>
    <outlinePr summaryBelow="0" summaryRight="0"/>
  </sheetPr>
  <dimension ref="A1:Z965"/>
  <sheetViews>
    <sheetView workbookViewId="0">
      <selection activeCell="A26" sqref="A26:W26"/>
    </sheetView>
  </sheetViews>
  <sheetFormatPr defaultColWidth="14.3984375" defaultRowHeight="15" customHeight="1"/>
  <cols>
    <col min="6" max="6" width="17.73046875" customWidth="1"/>
    <col min="7" max="20" width="19.265625" customWidth="1"/>
    <col min="21" max="21" width="16.59765625" customWidth="1"/>
    <col min="22" max="22" width="16.265625" customWidth="1"/>
    <col min="23" max="23" width="20.73046875" customWidth="1"/>
  </cols>
  <sheetData>
    <row r="1" spans="1:26" ht="384.75" customHeight="1" thickBot="1">
      <c r="A1" s="67"/>
      <c r="B1" s="67"/>
      <c r="C1" s="67"/>
      <c r="D1" s="67"/>
      <c r="E1" s="67"/>
      <c r="F1" s="67"/>
      <c r="G1" s="67"/>
      <c r="H1" s="67"/>
      <c r="I1" s="67"/>
      <c r="J1" s="67"/>
      <c r="K1" s="67"/>
      <c r="L1" s="67"/>
      <c r="M1" s="67"/>
      <c r="N1" s="67"/>
      <c r="O1" s="67"/>
      <c r="P1" s="67"/>
      <c r="Q1" s="67"/>
      <c r="R1" s="67"/>
      <c r="S1" s="67"/>
      <c r="T1" s="67"/>
      <c r="U1" s="67"/>
      <c r="V1" s="67"/>
      <c r="W1" s="67"/>
      <c r="X1" s="67"/>
      <c r="Y1" s="67"/>
      <c r="Z1" s="67"/>
    </row>
    <row r="2" spans="1:26" ht="14.25">
      <c r="A2" s="67"/>
      <c r="B2" s="67"/>
      <c r="C2" s="67"/>
      <c r="D2" s="67"/>
      <c r="E2" s="67"/>
      <c r="F2" s="67"/>
      <c r="G2" s="240" t="s">
        <v>72</v>
      </c>
      <c r="H2" s="258">
        <v>7.0000000000000007E-2</v>
      </c>
      <c r="I2" s="240" t="s">
        <v>72</v>
      </c>
      <c r="J2" s="258">
        <v>7.0000000000000007E-2</v>
      </c>
      <c r="K2" s="240" t="s">
        <v>72</v>
      </c>
      <c r="L2" s="258">
        <v>7.0000000000000007E-2</v>
      </c>
      <c r="M2" s="240" t="s">
        <v>72</v>
      </c>
      <c r="N2" s="258">
        <v>7.0000000000000007E-2</v>
      </c>
      <c r="O2" s="240" t="s">
        <v>72</v>
      </c>
      <c r="P2" s="258">
        <v>7.0000000000000007E-2</v>
      </c>
      <c r="Q2" s="240" t="s">
        <v>72</v>
      </c>
      <c r="R2" s="258">
        <v>0.03</v>
      </c>
      <c r="S2" s="240" t="s">
        <v>72</v>
      </c>
      <c r="T2" s="259">
        <v>0.03</v>
      </c>
      <c r="U2" s="67"/>
      <c r="V2" s="67"/>
      <c r="W2" s="68"/>
      <c r="X2" s="67"/>
      <c r="Y2" s="67"/>
      <c r="Z2" s="67"/>
    </row>
    <row r="3" spans="1:26" ht="14.65" thickBot="1">
      <c r="A3" s="67"/>
      <c r="B3" s="67"/>
      <c r="C3" s="67"/>
      <c r="D3" s="67"/>
      <c r="E3" s="67"/>
      <c r="F3" s="67"/>
      <c r="G3" s="241" t="s">
        <v>73</v>
      </c>
      <c r="H3" s="69">
        <v>0.04</v>
      </c>
      <c r="I3" s="241" t="s">
        <v>73</v>
      </c>
      <c r="J3" s="69">
        <v>0.04</v>
      </c>
      <c r="K3" s="241" t="s">
        <v>73</v>
      </c>
      <c r="L3" s="69">
        <v>0.04</v>
      </c>
      <c r="M3" s="241" t="s">
        <v>73</v>
      </c>
      <c r="N3" s="69">
        <v>0.04</v>
      </c>
      <c r="O3" s="241" t="s">
        <v>73</v>
      </c>
      <c r="P3" s="69">
        <v>0.04</v>
      </c>
      <c r="Q3" s="241" t="s">
        <v>73</v>
      </c>
      <c r="R3" s="69">
        <v>0.01</v>
      </c>
      <c r="S3" s="241" t="s">
        <v>73</v>
      </c>
      <c r="T3" s="260">
        <v>0.01</v>
      </c>
      <c r="U3" s="67"/>
      <c r="V3" s="67"/>
      <c r="W3" s="68"/>
      <c r="X3" s="67"/>
      <c r="Y3" s="67"/>
      <c r="Z3" s="67"/>
    </row>
    <row r="4" spans="1:26" ht="14.65" thickBot="1">
      <c r="C4" s="255">
        <f>INCOME!C15</f>
        <v>3125</v>
      </c>
      <c r="D4" s="256">
        <f>INCOME!G15</f>
        <v>3100</v>
      </c>
      <c r="E4" s="255">
        <f>INCOME!K15</f>
        <v>0</v>
      </c>
      <c r="F4" s="257">
        <f>INCOME!C26</f>
        <v>0</v>
      </c>
      <c r="G4" s="261" t="s">
        <v>32</v>
      </c>
      <c r="H4" s="262">
        <f>'SAVE&amp;INVEST'!C16</f>
        <v>500</v>
      </c>
      <c r="I4" s="261" t="s">
        <v>32</v>
      </c>
      <c r="J4" s="262">
        <f>'SAVE&amp;INVEST'!C17</f>
        <v>500</v>
      </c>
      <c r="K4" s="261" t="s">
        <v>32</v>
      </c>
      <c r="L4" s="262">
        <f>'SAVE&amp;INVEST'!C18</f>
        <v>0</v>
      </c>
      <c r="M4" s="261" t="s">
        <v>32</v>
      </c>
      <c r="N4" s="262">
        <f>'SAVE&amp;INVEST'!C19</f>
        <v>0</v>
      </c>
      <c r="O4" s="261" t="s">
        <v>32</v>
      </c>
      <c r="P4" s="262">
        <f>'SAVE&amp;INVEST'!C20</f>
        <v>200</v>
      </c>
      <c r="Q4" s="261" t="s">
        <v>32</v>
      </c>
      <c r="R4" s="262">
        <f>'SAVE&amp;INVEST'!C21</f>
        <v>0</v>
      </c>
      <c r="S4" s="261" t="s">
        <v>32</v>
      </c>
      <c r="T4" s="263">
        <f>'SAVE&amp;INVEST'!C22</f>
        <v>0</v>
      </c>
      <c r="U4" s="70"/>
      <c r="V4" s="70"/>
      <c r="W4" s="82"/>
      <c r="X4" s="67"/>
      <c r="Y4" s="67"/>
      <c r="Z4" s="67"/>
    </row>
    <row r="5" spans="1:26" ht="34.5" customHeight="1">
      <c r="A5" s="224" t="s">
        <v>74</v>
      </c>
      <c r="B5" s="227" t="s">
        <v>74</v>
      </c>
      <c r="C5" s="230" t="s">
        <v>2</v>
      </c>
      <c r="D5" s="233" t="s">
        <v>2</v>
      </c>
      <c r="E5" s="230" t="s">
        <v>2</v>
      </c>
      <c r="F5" s="233" t="s">
        <v>2</v>
      </c>
      <c r="G5" s="242" t="s">
        <v>69</v>
      </c>
      <c r="H5" s="233" t="s">
        <v>104</v>
      </c>
      <c r="I5" s="242" t="s">
        <v>69</v>
      </c>
      <c r="J5" s="233" t="s">
        <v>104</v>
      </c>
      <c r="K5" s="242" t="s">
        <v>69</v>
      </c>
      <c r="L5" s="233" t="s">
        <v>104</v>
      </c>
      <c r="M5" s="242" t="s">
        <v>69</v>
      </c>
      <c r="N5" s="233" t="s">
        <v>104</v>
      </c>
      <c r="O5" s="242" t="s">
        <v>69</v>
      </c>
      <c r="P5" s="233" t="s">
        <v>104</v>
      </c>
      <c r="Q5" s="242" t="s">
        <v>69</v>
      </c>
      <c r="R5" s="233" t="s">
        <v>104</v>
      </c>
      <c r="S5" s="242" t="s">
        <v>69</v>
      </c>
      <c r="T5" s="233" t="s">
        <v>104</v>
      </c>
      <c r="U5" s="230" t="s">
        <v>29</v>
      </c>
      <c r="V5" s="351" t="s">
        <v>106</v>
      </c>
      <c r="W5" s="230" t="s">
        <v>69</v>
      </c>
      <c r="X5" s="67"/>
      <c r="Y5" s="67"/>
      <c r="Z5" s="67"/>
    </row>
    <row r="6" spans="1:26" ht="14.65" thickBot="1">
      <c r="A6" s="249" t="s">
        <v>75</v>
      </c>
      <c r="B6" s="250" t="s">
        <v>76</v>
      </c>
      <c r="C6" s="251" t="str">
        <f>INCOME!A2</f>
        <v>INCOME #1:</v>
      </c>
      <c r="D6" s="252" t="str">
        <f>INCOME!E2</f>
        <v>INCOME #2:</v>
      </c>
      <c r="E6" s="253" t="str">
        <f>INCOME!I2</f>
        <v>INCOME #3:</v>
      </c>
      <c r="F6" s="254" t="str">
        <f>INCOME!A17</f>
        <v>RENTAL PROPERTY:</v>
      </c>
      <c r="G6" s="251" t="str">
        <f>'SAVE&amp;INVEST'!E16</f>
        <v>EMPLOYER FUND</v>
      </c>
      <c r="H6" s="254" t="str">
        <f>'SAVE&amp;INVEST'!E16</f>
        <v>EMPLOYER FUND</v>
      </c>
      <c r="I6" s="251" t="str">
        <f>'SAVE&amp;INVEST'!E17</f>
        <v>IRA COMPANY</v>
      </c>
      <c r="J6" s="254" t="str">
        <f>'SAVE&amp;INVEST'!E17</f>
        <v>IRA COMPANY</v>
      </c>
      <c r="K6" s="251" t="str">
        <f>'SAVE&amp;INVEST'!E18</f>
        <v>ABC</v>
      </c>
      <c r="L6" s="254" t="str">
        <f>'SAVE&amp;INVEST'!E18</f>
        <v>ABC</v>
      </c>
      <c r="M6" s="251" t="str">
        <f>'SAVE&amp;INVEST'!E19</f>
        <v>DEF</v>
      </c>
      <c r="N6" s="254" t="str">
        <f>'SAVE&amp;INVEST'!E19</f>
        <v>DEF</v>
      </c>
      <c r="O6" s="251" t="str">
        <f>'SAVE&amp;INVEST'!E20</f>
        <v>BROKERAGE</v>
      </c>
      <c r="P6" s="254" t="str">
        <f>'SAVE&amp;INVEST'!E20</f>
        <v>BROKERAGE</v>
      </c>
      <c r="Q6" s="251" t="str">
        <f>'SAVE&amp;INVEST'!E21</f>
        <v>UVW</v>
      </c>
      <c r="R6" s="254" t="str">
        <f>'SAVE&amp;INVEST'!E21</f>
        <v>UVW</v>
      </c>
      <c r="S6" s="251" t="str">
        <f>'SAVE&amp;INVEST'!E22</f>
        <v>XYZ</v>
      </c>
      <c r="T6" s="254" t="str">
        <f>'SAVE&amp;INVEST'!E22</f>
        <v>XYZ</v>
      </c>
      <c r="U6" s="251" t="s">
        <v>73</v>
      </c>
      <c r="V6" s="352"/>
      <c r="W6" s="251" t="s">
        <v>105</v>
      </c>
      <c r="X6" s="67"/>
      <c r="Y6" s="67"/>
      <c r="Z6" s="67"/>
    </row>
    <row r="7" spans="1:26" ht="14.25">
      <c r="A7" s="243">
        <v>40</v>
      </c>
      <c r="B7" s="244">
        <v>2022</v>
      </c>
      <c r="C7" s="245">
        <f t="shared" ref="C7:F7" si="0">C4</f>
        <v>3125</v>
      </c>
      <c r="D7" s="246">
        <f t="shared" si="0"/>
        <v>3100</v>
      </c>
      <c r="E7" s="245">
        <f t="shared" si="0"/>
        <v>0</v>
      </c>
      <c r="F7" s="246">
        <f t="shared" si="0"/>
        <v>0</v>
      </c>
      <c r="G7" s="245">
        <f>'SAVE&amp;INVEST'!D16</f>
        <v>100</v>
      </c>
      <c r="H7" s="247"/>
      <c r="I7" s="245">
        <f>'SAVE&amp;INVEST'!D17</f>
        <v>100</v>
      </c>
      <c r="J7" s="247"/>
      <c r="K7" s="245">
        <f>'SAVE&amp;INVEST'!D18</f>
        <v>0</v>
      </c>
      <c r="L7" s="247"/>
      <c r="M7" s="248">
        <f>'SAVE&amp;INVEST'!C19</f>
        <v>0</v>
      </c>
      <c r="N7" s="247"/>
      <c r="O7" s="245">
        <f>'SAVE&amp;INVEST'!D20</f>
        <v>100</v>
      </c>
      <c r="P7" s="247"/>
      <c r="Q7" s="245">
        <f>'SAVE&amp;INVEST'!D21</f>
        <v>0</v>
      </c>
      <c r="R7" s="247"/>
      <c r="S7" s="245">
        <f>'SAVE&amp;INVEST'!D22</f>
        <v>0</v>
      </c>
      <c r="T7" s="247"/>
      <c r="U7" s="245">
        <f t="shared" ref="U7:U60" si="1">(C7+D7+E7+F7+H7+J7+L7+N7+P7+R7+T7)*12</f>
        <v>74700</v>
      </c>
      <c r="V7" s="246">
        <f>'Net Worth'!B1+'Net Worth'!B3-'Net Worth'!B4</f>
        <v>-34500</v>
      </c>
      <c r="W7" s="245">
        <f>G7+I7+K7+M7+O7+Q7+S7+V7</f>
        <v>-34200</v>
      </c>
      <c r="X7" s="67"/>
      <c r="Y7" s="67"/>
      <c r="Z7" s="67"/>
    </row>
    <row r="8" spans="1:26" ht="14.25">
      <c r="A8" s="225">
        <f t="shared" ref="A8:B13" si="2">A7+1</f>
        <v>41</v>
      </c>
      <c r="B8" s="228">
        <f t="shared" si="2"/>
        <v>2023</v>
      </c>
      <c r="C8" s="231">
        <f t="shared" ref="C8:F13" si="3">C7</f>
        <v>3125</v>
      </c>
      <c r="D8" s="234">
        <f t="shared" si="3"/>
        <v>3100</v>
      </c>
      <c r="E8" s="231">
        <f t="shared" si="3"/>
        <v>0</v>
      </c>
      <c r="F8" s="234">
        <f t="shared" si="3"/>
        <v>0</v>
      </c>
      <c r="G8" s="231">
        <f>G7+(G7*$H$2)+('SAVE&amp;INVEST'!$C$16*12)</f>
        <v>6107</v>
      </c>
      <c r="H8" s="235"/>
      <c r="I8" s="231">
        <f>I7+(I7*$J$2)+('SAVE&amp;INVEST'!$C$17*12)</f>
        <v>6107</v>
      </c>
      <c r="J8" s="235"/>
      <c r="K8" s="231">
        <f>K7+(K7*$L$2)+('SAVE&amp;INVEST'!$C$18*12)</f>
        <v>0</v>
      </c>
      <c r="L8" s="235"/>
      <c r="M8" s="231">
        <f>M7+(M7*$N$2)+('SAVE&amp;INVEST'!$C$19*12)</f>
        <v>0</v>
      </c>
      <c r="N8" s="235"/>
      <c r="O8" s="231">
        <f>O7+(O7*$P$2)+('SAVE&amp;INVEST'!$C$20*12)-(P7*12)</f>
        <v>2507</v>
      </c>
      <c r="P8" s="235"/>
      <c r="Q8" s="231">
        <f>Q7+(Q7*$R$2)+('SAVE&amp;INVEST'!$C$21*12)</f>
        <v>0</v>
      </c>
      <c r="R8" s="235"/>
      <c r="S8" s="231">
        <f>S7+(S7*$T$2)+('SAVE&amp;INVEST'!$C$22*12)</f>
        <v>0</v>
      </c>
      <c r="T8" s="235"/>
      <c r="U8" s="231">
        <f t="shared" ref="U8" si="4">(C8+D8+E8+F8+H8+J8+L8+N8+P8+R8+T8)*12</f>
        <v>74700</v>
      </c>
      <c r="V8" s="234">
        <f t="shared" ref="V8:V61" si="5">V7</f>
        <v>-34500</v>
      </c>
      <c r="W8" s="231">
        <f t="shared" ref="W8" si="6">G8+I8+K8+M8+O8+Q8+S8+V8</f>
        <v>-19779</v>
      </c>
      <c r="X8" s="67"/>
      <c r="Y8" s="67"/>
      <c r="Z8" s="67"/>
    </row>
    <row r="9" spans="1:26" ht="14.25">
      <c r="A9" s="225">
        <f t="shared" si="2"/>
        <v>42</v>
      </c>
      <c r="B9" s="228">
        <f t="shared" si="2"/>
        <v>2024</v>
      </c>
      <c r="C9" s="231">
        <f t="shared" si="3"/>
        <v>3125</v>
      </c>
      <c r="D9" s="234">
        <f t="shared" si="3"/>
        <v>3100</v>
      </c>
      <c r="E9" s="231">
        <f t="shared" si="3"/>
        <v>0</v>
      </c>
      <c r="F9" s="234">
        <f t="shared" si="3"/>
        <v>0</v>
      </c>
      <c r="G9" s="231">
        <f>G8+(G8*$H$2)+('SAVE&amp;INVEST'!$C$16*12)</f>
        <v>12534.49</v>
      </c>
      <c r="H9" s="235"/>
      <c r="I9" s="231">
        <f>I8+(I8*$J$2)+('SAVE&amp;INVEST'!$C$17*12)</f>
        <v>12534.49</v>
      </c>
      <c r="J9" s="235"/>
      <c r="K9" s="231">
        <f>K8+(K8*$L$2)+('SAVE&amp;INVEST'!$C$18*12)</f>
        <v>0</v>
      </c>
      <c r="L9" s="235"/>
      <c r="M9" s="231">
        <f>M8+(M8*$N$2)+('SAVE&amp;INVEST'!$C$19*12)</f>
        <v>0</v>
      </c>
      <c r="N9" s="235"/>
      <c r="O9" s="231">
        <f>O8+(O8*$P$2)+('SAVE&amp;INVEST'!$C$20*12)-(P8*12)</f>
        <v>5082.49</v>
      </c>
      <c r="P9" s="235"/>
      <c r="Q9" s="231">
        <f>Q8+(Q8*$R$2)+('SAVE&amp;INVEST'!$C$21*12)</f>
        <v>0</v>
      </c>
      <c r="R9" s="235"/>
      <c r="S9" s="231">
        <f>S8+(S8*$T$2)+('SAVE&amp;INVEST'!$C$22*12)</f>
        <v>0</v>
      </c>
      <c r="T9" s="235"/>
      <c r="U9" s="231">
        <f t="shared" si="1"/>
        <v>74700</v>
      </c>
      <c r="V9" s="234">
        <f t="shared" si="5"/>
        <v>-34500</v>
      </c>
      <c r="W9" s="231">
        <f t="shared" ref="W9:W61" si="7">G9+I9+K9+M9+O9+Q9+S9+V9</f>
        <v>-4348.5299999999988</v>
      </c>
      <c r="X9" s="67"/>
      <c r="Y9" s="67"/>
      <c r="Z9" s="67"/>
    </row>
    <row r="10" spans="1:26" ht="14.25">
      <c r="A10" s="225">
        <f t="shared" si="2"/>
        <v>43</v>
      </c>
      <c r="B10" s="228">
        <f t="shared" si="2"/>
        <v>2025</v>
      </c>
      <c r="C10" s="231">
        <f t="shared" si="3"/>
        <v>3125</v>
      </c>
      <c r="D10" s="234">
        <f t="shared" si="3"/>
        <v>3100</v>
      </c>
      <c r="E10" s="231">
        <f t="shared" si="3"/>
        <v>0</v>
      </c>
      <c r="F10" s="234">
        <f t="shared" si="3"/>
        <v>0</v>
      </c>
      <c r="G10" s="231">
        <f>G9+(G9*$H$2)+('SAVE&amp;INVEST'!$C$16*12)</f>
        <v>19411.904300000002</v>
      </c>
      <c r="H10" s="235"/>
      <c r="I10" s="231">
        <f>I9+(I9*$J$2)+('SAVE&amp;INVEST'!$C$17*12)</f>
        <v>19411.904300000002</v>
      </c>
      <c r="J10" s="235"/>
      <c r="K10" s="231">
        <f>K9+(K9*$L$2)+('SAVE&amp;INVEST'!$C$18*12)</f>
        <v>0</v>
      </c>
      <c r="L10" s="235"/>
      <c r="M10" s="231">
        <f>M9+(M9*$N$2)+('SAVE&amp;INVEST'!$C$19*12)</f>
        <v>0</v>
      </c>
      <c r="N10" s="235"/>
      <c r="O10" s="231">
        <f>O9+(O9*$P$2)+('SAVE&amp;INVEST'!$C$20*12)-(P9*12)</f>
        <v>7838.2642999999998</v>
      </c>
      <c r="P10" s="235"/>
      <c r="Q10" s="231">
        <f>Q9+(Q9*$R$2)+('SAVE&amp;INVEST'!$C$21*12)</f>
        <v>0</v>
      </c>
      <c r="R10" s="235"/>
      <c r="S10" s="231">
        <f>S9+(S9*$T$2)+('SAVE&amp;INVEST'!$C$22*12)</f>
        <v>0</v>
      </c>
      <c r="T10" s="235"/>
      <c r="U10" s="231">
        <f t="shared" si="1"/>
        <v>74700</v>
      </c>
      <c r="V10" s="234">
        <f t="shared" si="5"/>
        <v>-34500</v>
      </c>
      <c r="W10" s="231">
        <f t="shared" si="7"/>
        <v>12162.072900000006</v>
      </c>
      <c r="X10" s="67"/>
      <c r="Y10" s="67"/>
      <c r="Z10" s="67"/>
    </row>
    <row r="11" spans="1:26" ht="14.25">
      <c r="A11" s="225">
        <f t="shared" si="2"/>
        <v>44</v>
      </c>
      <c r="B11" s="228">
        <f t="shared" si="2"/>
        <v>2026</v>
      </c>
      <c r="C11" s="231">
        <f t="shared" si="3"/>
        <v>3125</v>
      </c>
      <c r="D11" s="234">
        <f t="shared" si="3"/>
        <v>3100</v>
      </c>
      <c r="E11" s="231">
        <f t="shared" si="3"/>
        <v>0</v>
      </c>
      <c r="F11" s="234">
        <f t="shared" si="3"/>
        <v>0</v>
      </c>
      <c r="G11" s="231">
        <f>G10+(G10*$H$2)+('SAVE&amp;INVEST'!$C$16*12)</f>
        <v>26770.737601000001</v>
      </c>
      <c r="H11" s="235"/>
      <c r="I11" s="231">
        <f>I10+(I10*$J$2)+('SAVE&amp;INVEST'!$C$17*12)</f>
        <v>26770.737601000001</v>
      </c>
      <c r="J11" s="235"/>
      <c r="K11" s="231">
        <f>K10+(K10*$L$2)+('SAVE&amp;INVEST'!$C$18*12)</f>
        <v>0</v>
      </c>
      <c r="L11" s="235"/>
      <c r="M11" s="231">
        <f>M10+(M10*$N$2)+('SAVE&amp;INVEST'!$C$19*12)</f>
        <v>0</v>
      </c>
      <c r="N11" s="235"/>
      <c r="O11" s="231">
        <f>O10+(O10*$P$2)+('SAVE&amp;INVEST'!$C$20*12)-(P10*12)</f>
        <v>10786.942800999999</v>
      </c>
      <c r="P11" s="235"/>
      <c r="Q11" s="231">
        <f>Q10+(Q10*$R$2)+('SAVE&amp;INVEST'!$C$21*12)</f>
        <v>0</v>
      </c>
      <c r="R11" s="235"/>
      <c r="S11" s="231">
        <f>S10+(S10*$T$2)+('SAVE&amp;INVEST'!$C$22*12)</f>
        <v>0</v>
      </c>
      <c r="T11" s="235"/>
      <c r="U11" s="231">
        <f t="shared" si="1"/>
        <v>74700</v>
      </c>
      <c r="V11" s="234">
        <f t="shared" si="5"/>
        <v>-34500</v>
      </c>
      <c r="W11" s="231">
        <f t="shared" si="7"/>
        <v>29828.418002999999</v>
      </c>
      <c r="X11" s="67"/>
      <c r="Y11" s="67"/>
      <c r="Z11" s="67"/>
    </row>
    <row r="12" spans="1:26" ht="14.25">
      <c r="A12" s="225">
        <f t="shared" si="2"/>
        <v>45</v>
      </c>
      <c r="B12" s="228">
        <f t="shared" si="2"/>
        <v>2027</v>
      </c>
      <c r="C12" s="231">
        <f t="shared" si="3"/>
        <v>3125</v>
      </c>
      <c r="D12" s="234">
        <f t="shared" si="3"/>
        <v>3100</v>
      </c>
      <c r="E12" s="231">
        <f t="shared" si="3"/>
        <v>0</v>
      </c>
      <c r="F12" s="234">
        <f t="shared" si="3"/>
        <v>0</v>
      </c>
      <c r="G12" s="231">
        <f>G11+(G11*$H$2)+('SAVE&amp;INVEST'!$C$16*12)</f>
        <v>34644.689233069999</v>
      </c>
      <c r="H12" s="235"/>
      <c r="I12" s="231">
        <f>I11+(I11*$J$2)+('SAVE&amp;INVEST'!$C$17*12)</f>
        <v>34644.689233069999</v>
      </c>
      <c r="J12" s="234"/>
      <c r="K12" s="231">
        <f>K11+(K11*$L$2)+('SAVE&amp;INVEST'!$C$18*12)</f>
        <v>0</v>
      </c>
      <c r="L12" s="235"/>
      <c r="M12" s="231">
        <f>M11+(M11*$N$2)+('SAVE&amp;INVEST'!$C$19*12)</f>
        <v>0</v>
      </c>
      <c r="N12" s="235"/>
      <c r="O12" s="231">
        <f>O11+(O11*$P$2)-(P11*12)</f>
        <v>11542.028797069999</v>
      </c>
      <c r="P12" s="234">
        <f>O12*$P$3/12</f>
        <v>38.473429323566663</v>
      </c>
      <c r="Q12" s="231">
        <f>Q11+(Q11*$R$2)+('SAVE&amp;INVEST'!$C$21*12)</f>
        <v>0</v>
      </c>
      <c r="R12" s="235"/>
      <c r="S12" s="231">
        <f>S11+(S11*$T$2)+('SAVE&amp;INVEST'!$C$22*12)</f>
        <v>0</v>
      </c>
      <c r="T12" s="235"/>
      <c r="U12" s="231">
        <f t="shared" si="1"/>
        <v>75161.681151882804</v>
      </c>
      <c r="V12" s="234">
        <f t="shared" si="5"/>
        <v>-34500</v>
      </c>
      <c r="W12" s="231">
        <f t="shared" si="7"/>
        <v>46331.40726321</v>
      </c>
      <c r="X12" s="67"/>
      <c r="Y12" s="67"/>
      <c r="Z12" s="67"/>
    </row>
    <row r="13" spans="1:26" ht="14.25">
      <c r="A13" s="225">
        <f t="shared" si="2"/>
        <v>46</v>
      </c>
      <c r="B13" s="228">
        <f t="shared" si="2"/>
        <v>2028</v>
      </c>
      <c r="C13" s="231">
        <f t="shared" si="3"/>
        <v>3125</v>
      </c>
      <c r="D13" s="234">
        <f t="shared" si="3"/>
        <v>3100</v>
      </c>
      <c r="E13" s="231">
        <f t="shared" si="3"/>
        <v>0</v>
      </c>
      <c r="F13" s="234">
        <f t="shared" si="3"/>
        <v>0</v>
      </c>
      <c r="G13" s="231">
        <f>G12+(G12*$H$2)+('SAVE&amp;INVEST'!$C$16*12)</f>
        <v>43069.817479384903</v>
      </c>
      <c r="H13" s="235"/>
      <c r="I13" s="231">
        <f>I12+(I12*$J$2)+('SAVE&amp;INVEST'!$C$17*12)</f>
        <v>43069.817479384903</v>
      </c>
      <c r="J13" s="234"/>
      <c r="K13" s="231">
        <f>K12+(K12*$L$2)+('SAVE&amp;INVEST'!$C$18*12)</f>
        <v>0</v>
      </c>
      <c r="L13" s="235"/>
      <c r="M13" s="231">
        <f>M12+(M12*$N$2)+('SAVE&amp;INVEST'!$C$19*12)</f>
        <v>0</v>
      </c>
      <c r="N13" s="235"/>
      <c r="O13" s="231">
        <f>O12+(O12*$P$2)-(P12*12)</f>
        <v>11888.2896609821</v>
      </c>
      <c r="P13" s="234">
        <f t="shared" ref="P13:P67" si="8">O13*$P$3/12</f>
        <v>39.62763220327367</v>
      </c>
      <c r="Q13" s="231">
        <f>Q12+(Q12*$R$2)+('SAVE&amp;INVEST'!$C$21*12)</f>
        <v>0</v>
      </c>
      <c r="R13" s="235"/>
      <c r="S13" s="231">
        <f>S12+(S12*$T$2)+('SAVE&amp;INVEST'!$C$22*12)</f>
        <v>0</v>
      </c>
      <c r="T13" s="235"/>
      <c r="U13" s="231">
        <f t="shared" si="1"/>
        <v>75175.531586439291</v>
      </c>
      <c r="V13" s="234">
        <f t="shared" si="5"/>
        <v>-34500</v>
      </c>
      <c r="W13" s="231">
        <f t="shared" si="7"/>
        <v>63527.92461975191</v>
      </c>
      <c r="X13" s="67"/>
      <c r="Y13" s="67"/>
      <c r="Z13" s="67"/>
    </row>
    <row r="14" spans="1:26" ht="14.25">
      <c r="A14" s="225">
        <f t="shared" ref="A14:B29" si="9">A13+1</f>
        <v>47</v>
      </c>
      <c r="B14" s="228">
        <f t="shared" si="9"/>
        <v>2029</v>
      </c>
      <c r="C14" s="231">
        <f t="shared" ref="C14:F29" si="10">C13</f>
        <v>3125</v>
      </c>
      <c r="D14" s="234">
        <f t="shared" si="10"/>
        <v>3100</v>
      </c>
      <c r="E14" s="231">
        <f t="shared" si="10"/>
        <v>0</v>
      </c>
      <c r="F14" s="234">
        <f t="shared" si="10"/>
        <v>0</v>
      </c>
      <c r="G14" s="231">
        <f>G13+(G13*$H$2)+('SAVE&amp;INVEST'!$C$16*12)</f>
        <v>52084.704702941846</v>
      </c>
      <c r="H14" s="235"/>
      <c r="I14" s="231">
        <f>I13+(I13*$J$2)+('SAVE&amp;INVEST'!$C$17*12)</f>
        <v>52084.704702941846</v>
      </c>
      <c r="J14" s="234"/>
      <c r="K14" s="231">
        <f>K13+(K13*$L$2)+('SAVE&amp;INVEST'!$C$18*12)</f>
        <v>0</v>
      </c>
      <c r="L14" s="235"/>
      <c r="M14" s="231">
        <f>M13+(M13*$N$2)+('SAVE&amp;INVEST'!$C$19*12)</f>
        <v>0</v>
      </c>
      <c r="N14" s="235"/>
      <c r="O14" s="231">
        <f t="shared" ref="O14:O67" si="11">O13+(O13*$P$2)-(P13*12)</f>
        <v>12244.938350811564</v>
      </c>
      <c r="P14" s="234">
        <f t="shared" si="8"/>
        <v>40.816461169371884</v>
      </c>
      <c r="Q14" s="231">
        <f>Q13+(Q13*$R$2)+('SAVE&amp;INVEST'!$C$21*12)</f>
        <v>0</v>
      </c>
      <c r="R14" s="235"/>
      <c r="S14" s="231">
        <f>S13+(S13*$T$2)+('SAVE&amp;INVEST'!$C$22*12)</f>
        <v>0</v>
      </c>
      <c r="T14" s="235"/>
      <c r="U14" s="231">
        <f t="shared" si="1"/>
        <v>75189.797534032463</v>
      </c>
      <c r="V14" s="234">
        <f t="shared" si="5"/>
        <v>-34500</v>
      </c>
      <c r="W14" s="231">
        <f t="shared" si="7"/>
        <v>81914.347756695264</v>
      </c>
      <c r="X14" s="67"/>
      <c r="Y14" s="67"/>
      <c r="Z14" s="67"/>
    </row>
    <row r="15" spans="1:26" ht="14.25">
      <c r="A15" s="225">
        <f t="shared" si="9"/>
        <v>48</v>
      </c>
      <c r="B15" s="228">
        <f t="shared" si="9"/>
        <v>2030</v>
      </c>
      <c r="C15" s="231">
        <f t="shared" si="10"/>
        <v>3125</v>
      </c>
      <c r="D15" s="234">
        <f t="shared" si="10"/>
        <v>3100</v>
      </c>
      <c r="E15" s="231">
        <f t="shared" si="10"/>
        <v>0</v>
      </c>
      <c r="F15" s="234">
        <f t="shared" si="10"/>
        <v>0</v>
      </c>
      <c r="G15" s="231">
        <f>G14+(G14*$H$2)+('SAVE&amp;INVEST'!$C$16*12)</f>
        <v>61730.634032147776</v>
      </c>
      <c r="H15" s="235"/>
      <c r="I15" s="231">
        <f>I14+(I14*$J$2)+('SAVE&amp;INVEST'!$C$17*12)</f>
        <v>61730.634032147776</v>
      </c>
      <c r="J15" s="234"/>
      <c r="K15" s="231">
        <f>K14+(K14*$L$2)+('SAVE&amp;INVEST'!$C$18*12)</f>
        <v>0</v>
      </c>
      <c r="L15" s="235"/>
      <c r="M15" s="231">
        <f>M14+(M14*$N$2)+('SAVE&amp;INVEST'!$C$19*12)</f>
        <v>0</v>
      </c>
      <c r="N15" s="235"/>
      <c r="O15" s="231">
        <f t="shared" si="11"/>
        <v>12612.286501335911</v>
      </c>
      <c r="P15" s="234">
        <f t="shared" si="8"/>
        <v>42.040955004453039</v>
      </c>
      <c r="Q15" s="231">
        <f>Q14+(Q14*$R$2)+('SAVE&amp;INVEST'!$C$21*12)</f>
        <v>0</v>
      </c>
      <c r="R15" s="235"/>
      <c r="S15" s="231">
        <f>S14+(S14*$T$2)+('SAVE&amp;INVEST'!$C$22*12)</f>
        <v>0</v>
      </c>
      <c r="T15" s="235"/>
      <c r="U15" s="231">
        <f t="shared" si="1"/>
        <v>75204.491460053439</v>
      </c>
      <c r="V15" s="234">
        <f t="shared" si="5"/>
        <v>-34500</v>
      </c>
      <c r="W15" s="231">
        <f t="shared" si="7"/>
        <v>101573.55456563146</v>
      </c>
      <c r="X15" s="67"/>
      <c r="Y15" s="67"/>
      <c r="Z15" s="67"/>
    </row>
    <row r="16" spans="1:26" ht="14.25">
      <c r="A16" s="225">
        <f t="shared" si="9"/>
        <v>49</v>
      </c>
      <c r="B16" s="228">
        <f t="shared" si="9"/>
        <v>2031</v>
      </c>
      <c r="C16" s="231">
        <f t="shared" si="10"/>
        <v>3125</v>
      </c>
      <c r="D16" s="234">
        <f t="shared" si="10"/>
        <v>3100</v>
      </c>
      <c r="E16" s="231">
        <f t="shared" si="10"/>
        <v>0</v>
      </c>
      <c r="F16" s="234">
        <f t="shared" si="10"/>
        <v>0</v>
      </c>
      <c r="G16" s="231">
        <f>G15+(G15*$H$2)+('SAVE&amp;INVEST'!$C$16*12)</f>
        <v>72051.778414398126</v>
      </c>
      <c r="H16" s="235"/>
      <c r="I16" s="231">
        <f>I15+(I15*$J$2)+('SAVE&amp;INVEST'!$C$17*12)</f>
        <v>72051.778414398126</v>
      </c>
      <c r="J16" s="234"/>
      <c r="K16" s="231">
        <f>K15+(K15*$L$2)+('SAVE&amp;INVEST'!$C$18*12)</f>
        <v>0</v>
      </c>
      <c r="L16" s="235"/>
      <c r="M16" s="231">
        <f>M15+(M15*$N$2)+('SAVE&amp;INVEST'!$C$19*12)</f>
        <v>0</v>
      </c>
      <c r="N16" s="235"/>
      <c r="O16" s="231">
        <f t="shared" si="11"/>
        <v>12990.655096375989</v>
      </c>
      <c r="P16" s="234">
        <f t="shared" si="8"/>
        <v>43.302183654586628</v>
      </c>
      <c r="Q16" s="231">
        <f>Q15+(Q15*$R$2)+('SAVE&amp;INVEST'!$C$21*12)</f>
        <v>0</v>
      </c>
      <c r="R16" s="235"/>
      <c r="S16" s="231">
        <f>S15+(S15*$T$2)+('SAVE&amp;INVEST'!$C$22*12)</f>
        <v>0</v>
      </c>
      <c r="T16" s="235"/>
      <c r="U16" s="231">
        <f t="shared" si="1"/>
        <v>75219.626203855034</v>
      </c>
      <c r="V16" s="234">
        <f t="shared" si="5"/>
        <v>-34500</v>
      </c>
      <c r="W16" s="231">
        <f t="shared" si="7"/>
        <v>122594.21192517225</v>
      </c>
      <c r="X16" s="67"/>
      <c r="Y16" s="67"/>
      <c r="Z16" s="67"/>
    </row>
    <row r="17" spans="1:26" ht="14.25">
      <c r="A17" s="225">
        <f t="shared" si="9"/>
        <v>50</v>
      </c>
      <c r="B17" s="228">
        <f t="shared" si="9"/>
        <v>2032</v>
      </c>
      <c r="C17" s="231">
        <f t="shared" si="10"/>
        <v>3125</v>
      </c>
      <c r="D17" s="234">
        <f t="shared" si="10"/>
        <v>3100</v>
      </c>
      <c r="E17" s="231">
        <f t="shared" si="10"/>
        <v>0</v>
      </c>
      <c r="F17" s="234">
        <f t="shared" si="10"/>
        <v>0</v>
      </c>
      <c r="G17" s="231">
        <f>G16+(G16*$H$2)+('SAVE&amp;INVEST'!$C$16*12)</f>
        <v>83095.402903405993</v>
      </c>
      <c r="H17" s="235"/>
      <c r="I17" s="231">
        <f>I16+(I16*$J$2)+('SAVE&amp;INVEST'!$C$17*12)</f>
        <v>83095.402903405993</v>
      </c>
      <c r="J17" s="234"/>
      <c r="K17" s="231">
        <f>K16+(K16*$L$2)+('SAVE&amp;INVEST'!$C$18*12)</f>
        <v>0</v>
      </c>
      <c r="L17" s="235"/>
      <c r="M17" s="231">
        <f>M16+(M16*$N$2)+('SAVE&amp;INVEST'!$C$19*12)</f>
        <v>0</v>
      </c>
      <c r="N17" s="235"/>
      <c r="O17" s="231">
        <f t="shared" si="11"/>
        <v>13380.374749267268</v>
      </c>
      <c r="P17" s="234">
        <f t="shared" si="8"/>
        <v>44.601249164224235</v>
      </c>
      <c r="Q17" s="231">
        <f>Q16+(Q16*$R$2)+('SAVE&amp;INVEST'!$C$21*12)</f>
        <v>0</v>
      </c>
      <c r="R17" s="235"/>
      <c r="S17" s="231">
        <f>S16+(S16*$T$2)+('SAVE&amp;INVEST'!$C$22*12)</f>
        <v>0</v>
      </c>
      <c r="T17" s="235"/>
      <c r="U17" s="231">
        <f t="shared" si="1"/>
        <v>75235.214989970686</v>
      </c>
      <c r="V17" s="234">
        <f t="shared" si="5"/>
        <v>-34500</v>
      </c>
      <c r="W17" s="231">
        <f t="shared" si="7"/>
        <v>145071.18055607926</v>
      </c>
      <c r="X17" s="67"/>
      <c r="Y17" s="67"/>
      <c r="Z17" s="67"/>
    </row>
    <row r="18" spans="1:26" ht="14.25">
      <c r="A18" s="225">
        <f t="shared" si="9"/>
        <v>51</v>
      </c>
      <c r="B18" s="228">
        <f t="shared" si="9"/>
        <v>2033</v>
      </c>
      <c r="C18" s="231">
        <f t="shared" si="10"/>
        <v>3125</v>
      </c>
      <c r="D18" s="234">
        <f t="shared" si="10"/>
        <v>3100</v>
      </c>
      <c r="E18" s="231">
        <f t="shared" si="10"/>
        <v>0</v>
      </c>
      <c r="F18" s="234">
        <f t="shared" si="10"/>
        <v>0</v>
      </c>
      <c r="G18" s="231">
        <f>G17+(G17*$H$2)+('SAVE&amp;INVEST'!$C$16*12)</f>
        <v>94912.081106644415</v>
      </c>
      <c r="H18" s="235"/>
      <c r="I18" s="231">
        <f>I17+(I17*$J$2)+('SAVE&amp;INVEST'!$C$17*12)</f>
        <v>94912.081106644415</v>
      </c>
      <c r="J18" s="234"/>
      <c r="K18" s="231">
        <f>K17+(K17*$L$2)+('SAVE&amp;INVEST'!$C$18*12)</f>
        <v>0</v>
      </c>
      <c r="L18" s="235"/>
      <c r="M18" s="231">
        <f>M17+(M17*$N$2)+('SAVE&amp;INVEST'!$C$19*12)</f>
        <v>0</v>
      </c>
      <c r="N18" s="235"/>
      <c r="O18" s="231">
        <f t="shared" si="11"/>
        <v>13781.785991745286</v>
      </c>
      <c r="P18" s="234">
        <f t="shared" si="8"/>
        <v>45.939286639150957</v>
      </c>
      <c r="Q18" s="231">
        <f>Q17+(Q17*$R$2)+('SAVE&amp;INVEST'!$C$21*12)</f>
        <v>0</v>
      </c>
      <c r="R18" s="235"/>
      <c r="S18" s="231">
        <f>S17+(S17*$T$2)+('SAVE&amp;INVEST'!$C$22*12)</f>
        <v>0</v>
      </c>
      <c r="T18" s="235"/>
      <c r="U18" s="231">
        <f t="shared" si="1"/>
        <v>75251.271439669814</v>
      </c>
      <c r="V18" s="234">
        <f t="shared" si="5"/>
        <v>-34500</v>
      </c>
      <c r="W18" s="231">
        <f t="shared" si="7"/>
        <v>169105.9482050341</v>
      </c>
      <c r="X18" s="67"/>
      <c r="Y18" s="67"/>
      <c r="Z18" s="67"/>
    </row>
    <row r="19" spans="1:26" ht="14.25">
      <c r="A19" s="225">
        <f t="shared" si="9"/>
        <v>52</v>
      </c>
      <c r="B19" s="228">
        <f t="shared" si="9"/>
        <v>2034</v>
      </c>
      <c r="C19" s="231">
        <f t="shared" si="10"/>
        <v>3125</v>
      </c>
      <c r="D19" s="234">
        <f t="shared" si="10"/>
        <v>3100</v>
      </c>
      <c r="E19" s="231">
        <f t="shared" si="10"/>
        <v>0</v>
      </c>
      <c r="F19" s="234">
        <f t="shared" si="10"/>
        <v>0</v>
      </c>
      <c r="G19" s="231">
        <f>G18+(G18*$H$2)+('SAVE&amp;INVEST'!$C$16*12)</f>
        <v>107555.92678410953</v>
      </c>
      <c r="H19" s="235"/>
      <c r="I19" s="231">
        <f>I18+(I18*$J$2)+('SAVE&amp;INVEST'!$C$17*12)</f>
        <v>107555.92678410953</v>
      </c>
      <c r="J19" s="234"/>
      <c r="K19" s="231">
        <f>K18+(K18*$L$2)+('SAVE&amp;INVEST'!$C$18*12)</f>
        <v>0</v>
      </c>
      <c r="L19" s="235"/>
      <c r="M19" s="231">
        <f>M18+(M18*$N$2)+('SAVE&amp;INVEST'!$C$19*12)</f>
        <v>0</v>
      </c>
      <c r="N19" s="235"/>
      <c r="O19" s="231">
        <f t="shared" si="11"/>
        <v>14195.239571497645</v>
      </c>
      <c r="P19" s="234">
        <f t="shared" si="8"/>
        <v>47.317465238325489</v>
      </c>
      <c r="Q19" s="231">
        <f>Q18+(Q18*$R$2)+('SAVE&amp;INVEST'!$C$21*12)</f>
        <v>0</v>
      </c>
      <c r="R19" s="235"/>
      <c r="S19" s="231">
        <f>S18+(S18*$T$2)+('SAVE&amp;INVEST'!$C$22*12)</f>
        <v>0</v>
      </c>
      <c r="T19" s="235"/>
      <c r="U19" s="231">
        <f t="shared" si="1"/>
        <v>75267.809582859918</v>
      </c>
      <c r="V19" s="234">
        <f t="shared" si="5"/>
        <v>-34500</v>
      </c>
      <c r="W19" s="231">
        <f t="shared" si="7"/>
        <v>194807.09313971672</v>
      </c>
      <c r="X19" s="67"/>
      <c r="Y19" s="67"/>
      <c r="Z19" s="67"/>
    </row>
    <row r="20" spans="1:26" ht="14.25">
      <c r="A20" s="225">
        <f t="shared" si="9"/>
        <v>53</v>
      </c>
      <c r="B20" s="228">
        <f t="shared" si="9"/>
        <v>2035</v>
      </c>
      <c r="C20" s="231">
        <f t="shared" si="10"/>
        <v>3125</v>
      </c>
      <c r="D20" s="234">
        <f t="shared" si="10"/>
        <v>3100</v>
      </c>
      <c r="E20" s="231">
        <f t="shared" si="10"/>
        <v>0</v>
      </c>
      <c r="F20" s="234">
        <f t="shared" si="10"/>
        <v>0</v>
      </c>
      <c r="G20" s="231">
        <f>G19+(G19*$H$2)+('SAVE&amp;INVEST'!$C$16*12)</f>
        <v>121084.84165899719</v>
      </c>
      <c r="H20" s="235"/>
      <c r="I20" s="231">
        <f>I19+(I19*$J$2)+('SAVE&amp;INVEST'!$C$17*12)</f>
        <v>121084.84165899719</v>
      </c>
      <c r="J20" s="234"/>
      <c r="K20" s="231">
        <f>K19+(K19*$L$2)+('SAVE&amp;INVEST'!$C$18*12)</f>
        <v>0</v>
      </c>
      <c r="L20" s="235"/>
      <c r="M20" s="231">
        <f>M19+(M19*$N$2)+('SAVE&amp;INVEST'!$C$19*12)</f>
        <v>0</v>
      </c>
      <c r="N20" s="235"/>
      <c r="O20" s="231">
        <f t="shared" si="11"/>
        <v>14621.096758642574</v>
      </c>
      <c r="P20" s="234">
        <f t="shared" si="8"/>
        <v>48.736989195475246</v>
      </c>
      <c r="Q20" s="231">
        <f>Q19+(Q19*$R$2)+('SAVE&amp;INVEST'!$C$21*12)</f>
        <v>0</v>
      </c>
      <c r="R20" s="235"/>
      <c r="S20" s="231">
        <f>S19+(S19*$T$2)+('SAVE&amp;INVEST'!$C$22*12)</f>
        <v>0</v>
      </c>
      <c r="T20" s="235"/>
      <c r="U20" s="231">
        <f t="shared" si="1"/>
        <v>75284.843870345707</v>
      </c>
      <c r="V20" s="234">
        <f t="shared" si="5"/>
        <v>-34500</v>
      </c>
      <c r="W20" s="231">
        <f t="shared" si="7"/>
        <v>222290.78007663696</v>
      </c>
      <c r="X20" s="67"/>
      <c r="Y20" s="67"/>
      <c r="Z20" s="67"/>
    </row>
    <row r="21" spans="1:26" ht="14.25">
      <c r="A21" s="225">
        <f t="shared" si="9"/>
        <v>54</v>
      </c>
      <c r="B21" s="228">
        <f t="shared" si="9"/>
        <v>2036</v>
      </c>
      <c r="C21" s="231">
        <f t="shared" si="10"/>
        <v>3125</v>
      </c>
      <c r="D21" s="234">
        <f t="shared" si="10"/>
        <v>3100</v>
      </c>
      <c r="E21" s="231">
        <f t="shared" si="10"/>
        <v>0</v>
      </c>
      <c r="F21" s="234">
        <f t="shared" si="10"/>
        <v>0</v>
      </c>
      <c r="G21" s="231">
        <f>G20+(G20*$H$2)+('SAVE&amp;INVEST'!$C$16*12)</f>
        <v>135560.78057512699</v>
      </c>
      <c r="H21" s="235"/>
      <c r="I21" s="231">
        <f>I20+(I20*$J$2)+('SAVE&amp;INVEST'!$C$17*12)</f>
        <v>135560.78057512699</v>
      </c>
      <c r="J21" s="234"/>
      <c r="K21" s="231">
        <f>K20+(K20*$L$2)+('SAVE&amp;INVEST'!$C$18*12)</f>
        <v>0</v>
      </c>
      <c r="L21" s="235"/>
      <c r="M21" s="231">
        <f>M20+(M20*$N$2)+('SAVE&amp;INVEST'!$C$19*12)</f>
        <v>0</v>
      </c>
      <c r="N21" s="235"/>
      <c r="O21" s="231">
        <f t="shared" si="11"/>
        <v>15059.729661401851</v>
      </c>
      <c r="P21" s="234">
        <f t="shared" si="8"/>
        <v>50.199098871339508</v>
      </c>
      <c r="Q21" s="231">
        <f>Q20+(Q20*$R$2)+('SAVE&amp;INVEST'!$C$21*12)</f>
        <v>0</v>
      </c>
      <c r="R21" s="235"/>
      <c r="S21" s="231">
        <f>S20+(S20*$T$2)+('SAVE&amp;INVEST'!$C$22*12)</f>
        <v>0</v>
      </c>
      <c r="T21" s="235"/>
      <c r="U21" s="231">
        <f t="shared" si="1"/>
        <v>75302.389186456072</v>
      </c>
      <c r="V21" s="234">
        <f t="shared" si="5"/>
        <v>-34500</v>
      </c>
      <c r="W21" s="231">
        <f t="shared" si="7"/>
        <v>251681.29081165581</v>
      </c>
      <c r="X21" s="67"/>
      <c r="Y21" s="67"/>
      <c r="Z21" s="67"/>
    </row>
    <row r="22" spans="1:26" ht="14.25">
      <c r="A22" s="225">
        <f t="shared" si="9"/>
        <v>55</v>
      </c>
      <c r="B22" s="228">
        <f t="shared" si="9"/>
        <v>2037</v>
      </c>
      <c r="C22" s="231">
        <f t="shared" si="10"/>
        <v>3125</v>
      </c>
      <c r="D22" s="234">
        <f t="shared" si="10"/>
        <v>3100</v>
      </c>
      <c r="E22" s="231">
        <f t="shared" si="10"/>
        <v>0</v>
      </c>
      <c r="F22" s="234">
        <f t="shared" si="10"/>
        <v>0</v>
      </c>
      <c r="G22" s="231">
        <f>G21+(G21*$H$2)+('SAVE&amp;INVEST'!$C$16*12)</f>
        <v>151050.03521538587</v>
      </c>
      <c r="H22" s="235"/>
      <c r="I22" s="231">
        <f>I21+(I21*$J$2)+('SAVE&amp;INVEST'!$C$17*12)</f>
        <v>151050.03521538587</v>
      </c>
      <c r="J22" s="234"/>
      <c r="K22" s="231">
        <f>K21+(K21*$L$2)+('SAVE&amp;INVEST'!$C$18*12)</f>
        <v>0</v>
      </c>
      <c r="L22" s="235"/>
      <c r="M22" s="231">
        <f>M21+(M21*$N$2)+('SAVE&amp;INVEST'!$C$19*12)</f>
        <v>0</v>
      </c>
      <c r="N22" s="235"/>
      <c r="O22" s="231">
        <f t="shared" si="11"/>
        <v>15511.521551243906</v>
      </c>
      <c r="P22" s="234">
        <f t="shared" si="8"/>
        <v>51.705071837479693</v>
      </c>
      <c r="Q22" s="231">
        <f>Q21+(Q21*$R$2)+('SAVE&amp;INVEST'!$C$21*12)</f>
        <v>0</v>
      </c>
      <c r="R22" s="235"/>
      <c r="S22" s="231">
        <f>S21+(S21*$T$2)+('SAVE&amp;INVEST'!$C$22*12)</f>
        <v>0</v>
      </c>
      <c r="T22" s="235"/>
      <c r="U22" s="231">
        <f t="shared" si="1"/>
        <v>75320.460862049746</v>
      </c>
      <c r="V22" s="234">
        <f t="shared" si="5"/>
        <v>-34500</v>
      </c>
      <c r="W22" s="231">
        <f t="shared" si="7"/>
        <v>283111.59198201564</v>
      </c>
      <c r="X22" s="67"/>
      <c r="Y22" s="67"/>
      <c r="Z22" s="67"/>
    </row>
    <row r="23" spans="1:26" ht="14.25">
      <c r="A23" s="225">
        <f t="shared" si="9"/>
        <v>56</v>
      </c>
      <c r="B23" s="228">
        <f t="shared" si="9"/>
        <v>2038</v>
      </c>
      <c r="C23" s="231">
        <f t="shared" si="10"/>
        <v>3125</v>
      </c>
      <c r="D23" s="234">
        <f t="shared" si="10"/>
        <v>3100</v>
      </c>
      <c r="E23" s="231">
        <f t="shared" si="10"/>
        <v>0</v>
      </c>
      <c r="F23" s="234">
        <f t="shared" si="10"/>
        <v>0</v>
      </c>
      <c r="G23" s="231">
        <f>G22+(G22*$H$2)+('SAVE&amp;INVEST'!$C$16*12)</f>
        <v>167623.53768046288</v>
      </c>
      <c r="H23" s="235"/>
      <c r="I23" s="231">
        <f>I22+(I22*$J$2)+('SAVE&amp;INVEST'!$C$17*12)</f>
        <v>167623.53768046288</v>
      </c>
      <c r="J23" s="234"/>
      <c r="K23" s="231">
        <f>K22+(K22*$L$2)+('SAVE&amp;INVEST'!$C$18*12)</f>
        <v>0</v>
      </c>
      <c r="L23" s="235"/>
      <c r="M23" s="231">
        <f>M22+(M22*$N$2)+('SAVE&amp;INVEST'!$C$19*12)</f>
        <v>0</v>
      </c>
      <c r="N23" s="235"/>
      <c r="O23" s="231">
        <f t="shared" si="11"/>
        <v>15976.867197781223</v>
      </c>
      <c r="P23" s="234">
        <f t="shared" si="8"/>
        <v>53.256223992604077</v>
      </c>
      <c r="Q23" s="231">
        <f>Q22+(Q22*$R$2)+('SAVE&amp;INVEST'!$C$21*12)</f>
        <v>0</v>
      </c>
      <c r="R23" s="235"/>
      <c r="S23" s="231">
        <f>S22+(S22*$T$2)+('SAVE&amp;INVEST'!$C$22*12)</f>
        <v>0</v>
      </c>
      <c r="T23" s="235"/>
      <c r="U23" s="231">
        <f t="shared" si="1"/>
        <v>75339.074687911241</v>
      </c>
      <c r="V23" s="234">
        <f t="shared" si="5"/>
        <v>-34500</v>
      </c>
      <c r="W23" s="231">
        <f t="shared" si="7"/>
        <v>316723.94255870697</v>
      </c>
      <c r="X23" s="67"/>
      <c r="Y23" s="67"/>
      <c r="Z23" s="67"/>
    </row>
    <row r="24" spans="1:26" ht="14.25">
      <c r="A24" s="225">
        <f t="shared" si="9"/>
        <v>57</v>
      </c>
      <c r="B24" s="228">
        <f t="shared" si="9"/>
        <v>2039</v>
      </c>
      <c r="C24" s="231">
        <f t="shared" si="10"/>
        <v>3125</v>
      </c>
      <c r="D24" s="234">
        <f t="shared" si="10"/>
        <v>3100</v>
      </c>
      <c r="E24" s="231">
        <f t="shared" si="10"/>
        <v>0</v>
      </c>
      <c r="F24" s="234">
        <f t="shared" si="10"/>
        <v>0</v>
      </c>
      <c r="G24" s="231">
        <f>G23+(G23*$H$2)+('SAVE&amp;INVEST'!$C$16*12)</f>
        <v>185357.18531809529</v>
      </c>
      <c r="H24" s="235"/>
      <c r="I24" s="231">
        <f>I23+(I23*$J$2)+('SAVE&amp;INVEST'!$C$17*12)</f>
        <v>185357.18531809529</v>
      </c>
      <c r="J24" s="234"/>
      <c r="K24" s="231">
        <f>K23+(K23*$L$2)+('SAVE&amp;INVEST'!$C$18*12)</f>
        <v>0</v>
      </c>
      <c r="L24" s="235"/>
      <c r="M24" s="231">
        <f>M23+(M23*$N$2)+('SAVE&amp;INVEST'!$C$19*12)</f>
        <v>0</v>
      </c>
      <c r="N24" s="235"/>
      <c r="O24" s="231">
        <f t="shared" si="11"/>
        <v>16456.173213714661</v>
      </c>
      <c r="P24" s="234">
        <f t="shared" si="8"/>
        <v>54.853910712382202</v>
      </c>
      <c r="Q24" s="231">
        <f>Q23+(Q23*$R$2)+('SAVE&amp;INVEST'!$C$21*12)</f>
        <v>0</v>
      </c>
      <c r="R24" s="235"/>
      <c r="S24" s="231">
        <f>S23+(S23*$T$2)+('SAVE&amp;INVEST'!$C$22*12)</f>
        <v>0</v>
      </c>
      <c r="T24" s="235"/>
      <c r="U24" s="231">
        <f t="shared" si="1"/>
        <v>75358.246928548586</v>
      </c>
      <c r="V24" s="234">
        <f t="shared" si="5"/>
        <v>-34500</v>
      </c>
      <c r="W24" s="231">
        <f t="shared" si="7"/>
        <v>352670.54384990525</v>
      </c>
      <c r="X24" s="67"/>
      <c r="Y24" s="67"/>
      <c r="Z24" s="67"/>
    </row>
    <row r="25" spans="1:26" ht="14.25">
      <c r="A25" s="225">
        <f t="shared" si="9"/>
        <v>58</v>
      </c>
      <c r="B25" s="228">
        <f t="shared" si="9"/>
        <v>2040</v>
      </c>
      <c r="C25" s="231">
        <f t="shared" si="10"/>
        <v>3125</v>
      </c>
      <c r="D25" s="234">
        <f t="shared" si="10"/>
        <v>3100</v>
      </c>
      <c r="E25" s="231">
        <f t="shared" si="10"/>
        <v>0</v>
      </c>
      <c r="F25" s="234">
        <f t="shared" si="10"/>
        <v>0</v>
      </c>
      <c r="G25" s="231">
        <f>G24+(G24*$H$2)+('SAVE&amp;INVEST'!$C$16*12)</f>
        <v>204332.18829036196</v>
      </c>
      <c r="H25" s="235"/>
      <c r="I25" s="231">
        <f>I24+(I24*$J$2)+('SAVE&amp;INVEST'!$C$17*12)</f>
        <v>204332.18829036196</v>
      </c>
      <c r="J25" s="234"/>
      <c r="K25" s="231">
        <f>K24+(K24*$L$2)+('SAVE&amp;INVEST'!$C$18*12)</f>
        <v>0</v>
      </c>
      <c r="L25" s="235"/>
      <c r="M25" s="231">
        <f>M24+(M24*$N$2)+('SAVE&amp;INVEST'!$C$19*12)</f>
        <v>0</v>
      </c>
      <c r="N25" s="235"/>
      <c r="O25" s="231">
        <f t="shared" si="11"/>
        <v>16949.8584101261</v>
      </c>
      <c r="P25" s="234">
        <f t="shared" si="8"/>
        <v>56.49952803375367</v>
      </c>
      <c r="Q25" s="231">
        <f>Q24+(Q24*$R$2)+('SAVE&amp;INVEST'!$C$21*12)</f>
        <v>0</v>
      </c>
      <c r="R25" s="235"/>
      <c r="S25" s="231">
        <f>S24+(S24*$T$2)+('SAVE&amp;INVEST'!$C$22*12)</f>
        <v>0</v>
      </c>
      <c r="T25" s="235"/>
      <c r="U25" s="231">
        <f t="shared" si="1"/>
        <v>75377.994336405041</v>
      </c>
      <c r="V25" s="234">
        <f t="shared" si="5"/>
        <v>-34500</v>
      </c>
      <c r="W25" s="231">
        <f t="shared" si="7"/>
        <v>391114.23499085003</v>
      </c>
      <c r="X25" s="67"/>
      <c r="Y25" s="67"/>
      <c r="Z25" s="67"/>
    </row>
    <row r="26" spans="1:26" ht="14.25">
      <c r="A26" s="264">
        <f t="shared" si="9"/>
        <v>59</v>
      </c>
      <c r="B26" s="265">
        <f t="shared" si="9"/>
        <v>2041</v>
      </c>
      <c r="C26" s="266">
        <f t="shared" si="10"/>
        <v>3125</v>
      </c>
      <c r="D26" s="267">
        <f t="shared" si="10"/>
        <v>3100</v>
      </c>
      <c r="E26" s="266">
        <f t="shared" si="10"/>
        <v>0</v>
      </c>
      <c r="F26" s="267">
        <f t="shared" si="10"/>
        <v>0</v>
      </c>
      <c r="G26" s="266">
        <f>G25+(G25*$H$2)+('SAVE&amp;INVEST'!$C$16*12)</f>
        <v>224635.44147068731</v>
      </c>
      <c r="H26" s="268"/>
      <c r="I26" s="266">
        <f>I25+(I25*$J$2)+('SAVE&amp;INVEST'!$C$17*12)</f>
        <v>224635.44147068731</v>
      </c>
      <c r="J26" s="267"/>
      <c r="K26" s="266">
        <f>K25+(K25*$L$2)+('SAVE&amp;INVEST'!$C$18*12)</f>
        <v>0</v>
      </c>
      <c r="L26" s="268"/>
      <c r="M26" s="266">
        <f>M25+(M25*$N$2)+('SAVE&amp;INVEST'!$C$19*12)</f>
        <v>0</v>
      </c>
      <c r="N26" s="268"/>
      <c r="O26" s="266">
        <f t="shared" si="11"/>
        <v>17458.354162429881</v>
      </c>
      <c r="P26" s="267">
        <f t="shared" si="8"/>
        <v>58.194513874766272</v>
      </c>
      <c r="Q26" s="266">
        <f>Q25+(Q25*$R$2)+('SAVE&amp;INVEST'!$C$21*12)</f>
        <v>0</v>
      </c>
      <c r="R26" s="268"/>
      <c r="S26" s="266">
        <f>S25+(S25*$T$2)+('SAVE&amp;INVEST'!$C$22*12)</f>
        <v>0</v>
      </c>
      <c r="T26" s="268"/>
      <c r="U26" s="266">
        <f t="shared" si="1"/>
        <v>75398.334166497196</v>
      </c>
      <c r="V26" s="267">
        <f t="shared" si="5"/>
        <v>-34500</v>
      </c>
      <c r="W26" s="266">
        <f t="shared" si="7"/>
        <v>432229.23710380448</v>
      </c>
      <c r="X26" s="67"/>
      <c r="Y26" s="67"/>
      <c r="Z26" s="67"/>
    </row>
    <row r="27" spans="1:26" ht="14.25">
      <c r="A27" s="225">
        <f t="shared" si="9"/>
        <v>60</v>
      </c>
      <c r="B27" s="228">
        <f t="shared" si="9"/>
        <v>2042</v>
      </c>
      <c r="C27" s="231"/>
      <c r="D27" s="235"/>
      <c r="E27" s="237"/>
      <c r="F27" s="234">
        <f t="shared" si="10"/>
        <v>0</v>
      </c>
      <c r="G27" s="231">
        <f>G26+(G26*$H$2)-(H26*12)</f>
        <v>240359.92237363543</v>
      </c>
      <c r="H27" s="234">
        <f>G27*$H$3/12</f>
        <v>801.19974124545149</v>
      </c>
      <c r="I27" s="231">
        <f>I26+(I26*$J$2)-(J26*12)</f>
        <v>240359.92237363543</v>
      </c>
      <c r="J27" s="234">
        <f>I27*$J$3/12</f>
        <v>801.19974124545149</v>
      </c>
      <c r="K27" s="231">
        <f>K26+(K26*$L$2)-(L26*12)</f>
        <v>0</v>
      </c>
      <c r="L27" s="234">
        <f>K27*$L$3/12</f>
        <v>0</v>
      </c>
      <c r="M27" s="231">
        <f>M26+(M26*$N$2)-(N26*12)</f>
        <v>0</v>
      </c>
      <c r="N27" s="234">
        <f t="shared" ref="N27:N66" si="12">M27*$N$3/12</f>
        <v>0</v>
      </c>
      <c r="O27" s="231">
        <f t="shared" si="11"/>
        <v>17982.104787302778</v>
      </c>
      <c r="P27" s="234">
        <f t="shared" si="8"/>
        <v>59.940349291009262</v>
      </c>
      <c r="Q27" s="231">
        <f>Q26+(Q26*$R$2)-(R26*12)</f>
        <v>0</v>
      </c>
      <c r="R27" s="234">
        <f>Q27*$R$3/12</f>
        <v>0</v>
      </c>
      <c r="S27" s="231">
        <f>S26+(S26*$T$2)+('SAVE&amp;INVEST'!$C$22*12)</f>
        <v>0</v>
      </c>
      <c r="T27" s="234">
        <f>S27*T3/12</f>
        <v>0</v>
      </c>
      <c r="U27" s="231">
        <f t="shared" si="1"/>
        <v>19948.077981382947</v>
      </c>
      <c r="V27" s="234">
        <f t="shared" si="5"/>
        <v>-34500</v>
      </c>
      <c r="W27" s="231">
        <f t="shared" si="7"/>
        <v>464201.94953457365</v>
      </c>
      <c r="X27" s="67"/>
      <c r="Y27" s="67"/>
      <c r="Z27" s="67"/>
    </row>
    <row r="28" spans="1:26" ht="14.25">
      <c r="A28" s="225">
        <f t="shared" si="9"/>
        <v>61</v>
      </c>
      <c r="B28" s="228">
        <f t="shared" si="9"/>
        <v>2043</v>
      </c>
      <c r="C28" s="231"/>
      <c r="D28" s="235"/>
      <c r="E28" s="237"/>
      <c r="F28" s="234">
        <f t="shared" si="10"/>
        <v>0</v>
      </c>
      <c r="G28" s="231">
        <f t="shared" ref="G28:G67" si="13">G27+(G27*$H$2)-(H27*12)</f>
        <v>247570.72004484449</v>
      </c>
      <c r="H28" s="234">
        <f t="shared" ref="H28:H67" si="14">G28*$H$3/12</f>
        <v>825.23573348281491</v>
      </c>
      <c r="I28" s="231">
        <f t="shared" ref="I28:I67" si="15">I27+(I27*$J$2)-(J27*12)</f>
        <v>247570.72004484449</v>
      </c>
      <c r="J28" s="234">
        <f t="shared" ref="J28:J67" si="16">I28*$J$3/12</f>
        <v>825.23573348281491</v>
      </c>
      <c r="K28" s="231">
        <f t="shared" ref="K28:K67" si="17">K27+(K27*$L$2)-(L27*12)</f>
        <v>0</v>
      </c>
      <c r="L28" s="234">
        <f t="shared" ref="L28:L67" si="18">K28*$L$3/12</f>
        <v>0</v>
      </c>
      <c r="M28" s="231">
        <f t="shared" ref="M28:M66" si="19">M27+(M27*$N$2)-(N27*12)</f>
        <v>0</v>
      </c>
      <c r="N28" s="234">
        <f t="shared" si="12"/>
        <v>0</v>
      </c>
      <c r="O28" s="231">
        <f t="shared" si="11"/>
        <v>18521.567930921861</v>
      </c>
      <c r="P28" s="234">
        <f t="shared" si="8"/>
        <v>61.738559769739538</v>
      </c>
      <c r="Q28" s="231">
        <f t="shared" ref="Q28:Q67" si="20">Q27+(Q27*$R$2)-(R27*12)</f>
        <v>0</v>
      </c>
      <c r="R28" s="234">
        <f t="shared" ref="R28:R67" si="21">Q28*$R$3/12</f>
        <v>0</v>
      </c>
      <c r="S28" s="231">
        <f>S27+(S27*$T$2)+('SAVE&amp;INVEST'!$C$22*12)</f>
        <v>0</v>
      </c>
      <c r="T28" s="234">
        <f>S28*T3/12</f>
        <v>0</v>
      </c>
      <c r="U28" s="231">
        <f t="shared" si="1"/>
        <v>20546.520320824435</v>
      </c>
      <c r="V28" s="234">
        <f t="shared" si="5"/>
        <v>-34500</v>
      </c>
      <c r="W28" s="231">
        <f t="shared" si="7"/>
        <v>479163.00802061084</v>
      </c>
      <c r="X28" s="67"/>
      <c r="Y28" s="67"/>
      <c r="Z28" s="67"/>
    </row>
    <row r="29" spans="1:26" ht="14.25">
      <c r="A29" s="225">
        <f t="shared" si="9"/>
        <v>62</v>
      </c>
      <c r="B29" s="228">
        <f t="shared" si="9"/>
        <v>2044</v>
      </c>
      <c r="C29" s="231"/>
      <c r="D29" s="235"/>
      <c r="E29" s="237"/>
      <c r="F29" s="234">
        <f t="shared" si="10"/>
        <v>0</v>
      </c>
      <c r="G29" s="231">
        <f t="shared" si="13"/>
        <v>254997.84164618983</v>
      </c>
      <c r="H29" s="234">
        <f t="shared" si="14"/>
        <v>849.99280548729939</v>
      </c>
      <c r="I29" s="231">
        <f t="shared" si="15"/>
        <v>254997.84164618983</v>
      </c>
      <c r="J29" s="234">
        <f t="shared" si="16"/>
        <v>849.99280548729939</v>
      </c>
      <c r="K29" s="231">
        <f t="shared" si="17"/>
        <v>0</v>
      </c>
      <c r="L29" s="234">
        <f t="shared" si="18"/>
        <v>0</v>
      </c>
      <c r="M29" s="231">
        <f t="shared" si="19"/>
        <v>0</v>
      </c>
      <c r="N29" s="234">
        <f t="shared" si="12"/>
        <v>0</v>
      </c>
      <c r="O29" s="231">
        <f t="shared" si="11"/>
        <v>19077.214968849516</v>
      </c>
      <c r="P29" s="234">
        <f t="shared" si="8"/>
        <v>63.590716562831716</v>
      </c>
      <c r="Q29" s="231">
        <f t="shared" si="20"/>
        <v>0</v>
      </c>
      <c r="R29" s="234">
        <f t="shared" si="21"/>
        <v>0</v>
      </c>
      <c r="S29" s="231">
        <f>S28+(S28*$T$2)+('SAVE&amp;INVEST'!$C$22*12)</f>
        <v>0</v>
      </c>
      <c r="T29" s="234">
        <f>S29*T3/12</f>
        <v>0</v>
      </c>
      <c r="U29" s="231">
        <f t="shared" si="1"/>
        <v>21162.915930449166</v>
      </c>
      <c r="V29" s="234">
        <f t="shared" si="5"/>
        <v>-34500</v>
      </c>
      <c r="W29" s="231">
        <f t="shared" si="7"/>
        <v>494572.89826122916</v>
      </c>
      <c r="X29" s="67"/>
      <c r="Y29" s="67"/>
      <c r="Z29" s="67"/>
    </row>
    <row r="30" spans="1:26" ht="14.25">
      <c r="A30" s="225">
        <f t="shared" ref="A30:B45" si="22">A29+1</f>
        <v>63</v>
      </c>
      <c r="B30" s="228">
        <f t="shared" si="22"/>
        <v>2045</v>
      </c>
      <c r="C30" s="231"/>
      <c r="D30" s="235"/>
      <c r="E30" s="237"/>
      <c r="F30" s="234">
        <f t="shared" ref="F30:F34" si="23">F29</f>
        <v>0</v>
      </c>
      <c r="G30" s="231">
        <f t="shared" si="13"/>
        <v>262647.77689557552</v>
      </c>
      <c r="H30" s="234">
        <f t="shared" si="14"/>
        <v>875.49258965191848</v>
      </c>
      <c r="I30" s="231">
        <f t="shared" si="15"/>
        <v>262647.77689557552</v>
      </c>
      <c r="J30" s="234">
        <f t="shared" si="16"/>
        <v>875.49258965191848</v>
      </c>
      <c r="K30" s="231">
        <f t="shared" si="17"/>
        <v>0</v>
      </c>
      <c r="L30" s="234">
        <f t="shared" si="18"/>
        <v>0</v>
      </c>
      <c r="M30" s="231">
        <f t="shared" si="19"/>
        <v>0</v>
      </c>
      <c r="N30" s="234">
        <f t="shared" si="12"/>
        <v>0</v>
      </c>
      <c r="O30" s="231">
        <f t="shared" si="11"/>
        <v>19649.531417915001</v>
      </c>
      <c r="P30" s="234">
        <f t="shared" si="8"/>
        <v>65.498438059716662</v>
      </c>
      <c r="Q30" s="231">
        <f t="shared" si="20"/>
        <v>0</v>
      </c>
      <c r="R30" s="234">
        <f t="shared" si="21"/>
        <v>0</v>
      </c>
      <c r="S30" s="231">
        <f>S29+(S29*$T$2)+('SAVE&amp;INVEST'!$C$22*12)</f>
        <v>0</v>
      </c>
      <c r="T30" s="234">
        <f>S30*T3/12</f>
        <v>0</v>
      </c>
      <c r="U30" s="231">
        <f t="shared" si="1"/>
        <v>21797.803408362641</v>
      </c>
      <c r="V30" s="234">
        <f t="shared" si="5"/>
        <v>-34500</v>
      </c>
      <c r="W30" s="231">
        <f t="shared" si="7"/>
        <v>510445.08520906605</v>
      </c>
      <c r="X30" s="67"/>
      <c r="Y30" s="67"/>
      <c r="Z30" s="67"/>
    </row>
    <row r="31" spans="1:26" ht="14.25">
      <c r="A31" s="225">
        <f t="shared" si="22"/>
        <v>64</v>
      </c>
      <c r="B31" s="228">
        <f t="shared" si="22"/>
        <v>2046</v>
      </c>
      <c r="C31" s="231"/>
      <c r="D31" s="235"/>
      <c r="E31" s="237"/>
      <c r="F31" s="234">
        <f t="shared" si="23"/>
        <v>0</v>
      </c>
      <c r="G31" s="231">
        <f t="shared" si="13"/>
        <v>270527.21020244277</v>
      </c>
      <c r="H31" s="234">
        <f t="shared" si="14"/>
        <v>901.75736734147586</v>
      </c>
      <c r="I31" s="231">
        <f t="shared" si="15"/>
        <v>270527.21020244277</v>
      </c>
      <c r="J31" s="234">
        <f t="shared" si="16"/>
        <v>901.75736734147586</v>
      </c>
      <c r="K31" s="231">
        <f t="shared" si="17"/>
        <v>0</v>
      </c>
      <c r="L31" s="234">
        <f t="shared" si="18"/>
        <v>0</v>
      </c>
      <c r="M31" s="231">
        <f t="shared" si="19"/>
        <v>0</v>
      </c>
      <c r="N31" s="234">
        <f t="shared" si="12"/>
        <v>0</v>
      </c>
      <c r="O31" s="231">
        <f t="shared" si="11"/>
        <v>20239.01736045245</v>
      </c>
      <c r="P31" s="234">
        <f t="shared" si="8"/>
        <v>67.463391201508173</v>
      </c>
      <c r="Q31" s="231">
        <f t="shared" si="20"/>
        <v>0</v>
      </c>
      <c r="R31" s="234">
        <f t="shared" si="21"/>
        <v>0</v>
      </c>
      <c r="S31" s="231">
        <f>S30+(S30*$T$2)+('SAVE&amp;INVEST'!$C$22*12)</f>
        <v>0</v>
      </c>
      <c r="T31" s="234">
        <f>S31*T3/12</f>
        <v>0</v>
      </c>
      <c r="U31" s="231">
        <f t="shared" si="1"/>
        <v>22451.737510613519</v>
      </c>
      <c r="V31" s="234">
        <f t="shared" si="5"/>
        <v>-34500</v>
      </c>
      <c r="W31" s="231">
        <f t="shared" si="7"/>
        <v>526793.43776533799</v>
      </c>
      <c r="X31" s="67"/>
      <c r="Y31" s="67"/>
      <c r="Z31" s="67"/>
    </row>
    <row r="32" spans="1:26" ht="14.25">
      <c r="A32" s="225">
        <f t="shared" si="22"/>
        <v>65</v>
      </c>
      <c r="B32" s="228">
        <f t="shared" si="22"/>
        <v>2047</v>
      </c>
      <c r="C32" s="231"/>
      <c r="D32" s="235"/>
      <c r="E32" s="237"/>
      <c r="F32" s="234">
        <f t="shared" si="23"/>
        <v>0</v>
      </c>
      <c r="G32" s="231">
        <f t="shared" si="13"/>
        <v>278643.02650851611</v>
      </c>
      <c r="H32" s="234">
        <f t="shared" si="14"/>
        <v>928.81008836172032</v>
      </c>
      <c r="I32" s="231">
        <f t="shared" si="15"/>
        <v>278643.02650851611</v>
      </c>
      <c r="J32" s="234">
        <f t="shared" si="16"/>
        <v>928.81008836172032</v>
      </c>
      <c r="K32" s="231">
        <f t="shared" si="17"/>
        <v>0</v>
      </c>
      <c r="L32" s="234">
        <f t="shared" si="18"/>
        <v>0</v>
      </c>
      <c r="M32" s="231">
        <f t="shared" si="19"/>
        <v>0</v>
      </c>
      <c r="N32" s="234">
        <f t="shared" si="12"/>
        <v>0</v>
      </c>
      <c r="O32" s="231">
        <f t="shared" si="11"/>
        <v>20846.187881266022</v>
      </c>
      <c r="P32" s="234">
        <f t="shared" si="8"/>
        <v>69.487292937553406</v>
      </c>
      <c r="Q32" s="231">
        <f t="shared" si="20"/>
        <v>0</v>
      </c>
      <c r="R32" s="234">
        <f t="shared" si="21"/>
        <v>0</v>
      </c>
      <c r="S32" s="231">
        <f>S31+(S31*$T$2)+('SAVE&amp;INVEST'!$C$22*12)</f>
        <v>0</v>
      </c>
      <c r="T32" s="234">
        <f>S32*T3/12</f>
        <v>0</v>
      </c>
      <c r="U32" s="231">
        <f t="shared" si="1"/>
        <v>23125.289635931927</v>
      </c>
      <c r="V32" s="234">
        <f t="shared" si="5"/>
        <v>-34500</v>
      </c>
      <c r="W32" s="231">
        <f t="shared" si="7"/>
        <v>543632.24089829822</v>
      </c>
      <c r="X32" s="67"/>
      <c r="Y32" s="67"/>
      <c r="Z32" s="67"/>
    </row>
    <row r="33" spans="1:26" ht="14.25">
      <c r="A33" s="225">
        <f t="shared" si="22"/>
        <v>66</v>
      </c>
      <c r="B33" s="228">
        <f t="shared" si="22"/>
        <v>2048</v>
      </c>
      <c r="C33" s="231"/>
      <c r="D33" s="235"/>
      <c r="E33" s="237"/>
      <c r="F33" s="234">
        <f t="shared" si="23"/>
        <v>0</v>
      </c>
      <c r="G33" s="231">
        <f t="shared" si="13"/>
        <v>287002.31730377162</v>
      </c>
      <c r="H33" s="234">
        <f t="shared" si="14"/>
        <v>956.67439101257207</v>
      </c>
      <c r="I33" s="231">
        <f t="shared" si="15"/>
        <v>287002.31730377162</v>
      </c>
      <c r="J33" s="234">
        <f t="shared" si="16"/>
        <v>956.67439101257207</v>
      </c>
      <c r="K33" s="231">
        <f t="shared" si="17"/>
        <v>0</v>
      </c>
      <c r="L33" s="234">
        <f t="shared" si="18"/>
        <v>0</v>
      </c>
      <c r="M33" s="231">
        <f t="shared" si="19"/>
        <v>0</v>
      </c>
      <c r="N33" s="234">
        <f t="shared" si="12"/>
        <v>0</v>
      </c>
      <c r="O33" s="231">
        <f t="shared" si="11"/>
        <v>21471.573517704004</v>
      </c>
      <c r="P33" s="234">
        <f t="shared" si="8"/>
        <v>71.57191172568001</v>
      </c>
      <c r="Q33" s="231">
        <f t="shared" si="20"/>
        <v>0</v>
      </c>
      <c r="R33" s="234">
        <f t="shared" si="21"/>
        <v>0</v>
      </c>
      <c r="S33" s="231">
        <f>S32+(S32*$T$2)+('SAVE&amp;INVEST'!$C$22*12)</f>
        <v>0</v>
      </c>
      <c r="T33" s="234">
        <f>S33*T3/12</f>
        <v>0</v>
      </c>
      <c r="U33" s="231">
        <f t="shared" si="1"/>
        <v>23819.048325009888</v>
      </c>
      <c r="V33" s="234">
        <f t="shared" si="5"/>
        <v>-34500</v>
      </c>
      <c r="W33" s="231">
        <f t="shared" si="7"/>
        <v>560976.20812524727</v>
      </c>
      <c r="X33" s="67"/>
      <c r="Y33" s="67"/>
      <c r="Z33" s="67"/>
    </row>
    <row r="34" spans="1:26" ht="14.25">
      <c r="A34" s="225">
        <f t="shared" si="22"/>
        <v>67</v>
      </c>
      <c r="B34" s="228">
        <f t="shared" si="22"/>
        <v>2049</v>
      </c>
      <c r="C34" s="231"/>
      <c r="D34" s="235"/>
      <c r="E34" s="237"/>
      <c r="F34" s="234">
        <f t="shared" si="23"/>
        <v>0</v>
      </c>
      <c r="G34" s="231">
        <f t="shared" si="13"/>
        <v>295612.38682288479</v>
      </c>
      <c r="H34" s="234">
        <f t="shared" si="14"/>
        <v>985.37462274294933</v>
      </c>
      <c r="I34" s="231">
        <f t="shared" si="15"/>
        <v>295612.38682288479</v>
      </c>
      <c r="J34" s="234">
        <f t="shared" si="16"/>
        <v>985.37462274294933</v>
      </c>
      <c r="K34" s="231">
        <f t="shared" si="17"/>
        <v>0</v>
      </c>
      <c r="L34" s="234">
        <f t="shared" si="18"/>
        <v>0</v>
      </c>
      <c r="M34" s="231">
        <f t="shared" si="19"/>
        <v>0</v>
      </c>
      <c r="N34" s="234">
        <f t="shared" si="12"/>
        <v>0</v>
      </c>
      <c r="O34" s="231">
        <f t="shared" si="11"/>
        <v>22115.720723235125</v>
      </c>
      <c r="P34" s="234">
        <f t="shared" si="8"/>
        <v>73.719069077450413</v>
      </c>
      <c r="Q34" s="231">
        <f t="shared" si="20"/>
        <v>0</v>
      </c>
      <c r="R34" s="234">
        <f t="shared" si="21"/>
        <v>0</v>
      </c>
      <c r="S34" s="231">
        <f>S33+(S33*$T$2)+('SAVE&amp;INVEST'!$C$22*12)</f>
        <v>0</v>
      </c>
      <c r="T34" s="234">
        <f>S34*T3/12</f>
        <v>0</v>
      </c>
      <c r="U34" s="231">
        <f t="shared" si="1"/>
        <v>24533.619774760191</v>
      </c>
      <c r="V34" s="234">
        <f t="shared" si="5"/>
        <v>-34500</v>
      </c>
      <c r="W34" s="231">
        <f t="shared" si="7"/>
        <v>578840.49436900474</v>
      </c>
      <c r="X34" s="67"/>
      <c r="Y34" s="67"/>
      <c r="Z34" s="67"/>
    </row>
    <row r="35" spans="1:26" ht="14.25">
      <c r="A35" s="225">
        <f t="shared" si="22"/>
        <v>68</v>
      </c>
      <c r="B35" s="228">
        <f t="shared" si="22"/>
        <v>2050</v>
      </c>
      <c r="C35" s="231"/>
      <c r="D35" s="235"/>
      <c r="E35" s="237"/>
      <c r="F35" s="234">
        <f>F33</f>
        <v>0</v>
      </c>
      <c r="G35" s="231">
        <f t="shared" si="13"/>
        <v>304480.75842757133</v>
      </c>
      <c r="H35" s="234">
        <f t="shared" si="14"/>
        <v>1014.9358614252378</v>
      </c>
      <c r="I35" s="231">
        <f t="shared" si="15"/>
        <v>304480.75842757133</v>
      </c>
      <c r="J35" s="234">
        <f t="shared" si="16"/>
        <v>1014.9358614252378</v>
      </c>
      <c r="K35" s="231">
        <f t="shared" si="17"/>
        <v>0</v>
      </c>
      <c r="L35" s="234">
        <f t="shared" si="18"/>
        <v>0</v>
      </c>
      <c r="M35" s="231">
        <f t="shared" si="19"/>
        <v>0</v>
      </c>
      <c r="N35" s="234">
        <f t="shared" si="12"/>
        <v>0</v>
      </c>
      <c r="O35" s="231">
        <f t="shared" si="11"/>
        <v>22779.192344932177</v>
      </c>
      <c r="P35" s="234">
        <f t="shared" si="8"/>
        <v>75.930641149773919</v>
      </c>
      <c r="Q35" s="231">
        <f t="shared" si="20"/>
        <v>0</v>
      </c>
      <c r="R35" s="234">
        <f t="shared" si="21"/>
        <v>0</v>
      </c>
      <c r="S35" s="231">
        <f>S34+(S34*$T$2)+('SAVE&amp;INVEST'!$C$22*12)</f>
        <v>0</v>
      </c>
      <c r="T35" s="234">
        <f>S35*T3/12</f>
        <v>0</v>
      </c>
      <c r="U35" s="231">
        <f t="shared" si="1"/>
        <v>25269.628368002992</v>
      </c>
      <c r="V35" s="234">
        <f t="shared" si="5"/>
        <v>-34500</v>
      </c>
      <c r="W35" s="231">
        <f t="shared" si="7"/>
        <v>597240.7092000749</v>
      </c>
      <c r="X35" s="67"/>
      <c r="Y35" s="67"/>
      <c r="Z35" s="67"/>
    </row>
    <row r="36" spans="1:26" ht="14.25">
      <c r="A36" s="225">
        <f t="shared" si="22"/>
        <v>69</v>
      </c>
      <c r="B36" s="228">
        <f t="shared" si="22"/>
        <v>2051</v>
      </c>
      <c r="C36" s="231"/>
      <c r="D36" s="235"/>
      <c r="E36" s="237"/>
      <c r="F36" s="234">
        <f t="shared" ref="F36:F52" si="24">F35</f>
        <v>0</v>
      </c>
      <c r="G36" s="231">
        <f t="shared" si="13"/>
        <v>313615.1811803985</v>
      </c>
      <c r="H36" s="234">
        <f t="shared" si="14"/>
        <v>1045.3839372679952</v>
      </c>
      <c r="I36" s="231">
        <f t="shared" si="15"/>
        <v>313615.1811803985</v>
      </c>
      <c r="J36" s="234">
        <f t="shared" si="16"/>
        <v>1045.3839372679952</v>
      </c>
      <c r="K36" s="231">
        <f t="shared" si="17"/>
        <v>0</v>
      </c>
      <c r="L36" s="234">
        <f t="shared" si="18"/>
        <v>0</v>
      </c>
      <c r="M36" s="231">
        <f t="shared" si="19"/>
        <v>0</v>
      </c>
      <c r="N36" s="234">
        <f t="shared" si="12"/>
        <v>0</v>
      </c>
      <c r="O36" s="231">
        <f t="shared" si="11"/>
        <v>23462.568115280141</v>
      </c>
      <c r="P36" s="234">
        <f t="shared" si="8"/>
        <v>78.20856038426713</v>
      </c>
      <c r="Q36" s="231">
        <f t="shared" si="20"/>
        <v>0</v>
      </c>
      <c r="R36" s="234">
        <f t="shared" si="21"/>
        <v>0</v>
      </c>
      <c r="S36" s="231">
        <f>S35+(S35*$T$2)+('SAVE&amp;INVEST'!$C$22*12)</f>
        <v>0</v>
      </c>
      <c r="T36" s="234">
        <f>S36*T3/12</f>
        <v>0</v>
      </c>
      <c r="U36" s="231">
        <f t="shared" si="1"/>
        <v>26027.717219043087</v>
      </c>
      <c r="V36" s="234">
        <f t="shared" si="5"/>
        <v>-34500</v>
      </c>
      <c r="W36" s="231">
        <f t="shared" si="7"/>
        <v>616192.93047607713</v>
      </c>
      <c r="X36" s="67"/>
      <c r="Y36" s="67"/>
      <c r="Z36" s="67"/>
    </row>
    <row r="37" spans="1:26" ht="14.25">
      <c r="A37" s="225">
        <f t="shared" si="22"/>
        <v>70</v>
      </c>
      <c r="B37" s="228">
        <f t="shared" si="22"/>
        <v>2052</v>
      </c>
      <c r="C37" s="231"/>
      <c r="D37" s="235"/>
      <c r="E37" s="237"/>
      <c r="F37" s="234">
        <f t="shared" si="24"/>
        <v>0</v>
      </c>
      <c r="G37" s="231">
        <f t="shared" si="13"/>
        <v>323023.63661581045</v>
      </c>
      <c r="H37" s="234">
        <f t="shared" si="14"/>
        <v>1076.7454553860348</v>
      </c>
      <c r="I37" s="231">
        <f t="shared" si="15"/>
        <v>323023.63661581045</v>
      </c>
      <c r="J37" s="234">
        <f t="shared" si="16"/>
        <v>1076.7454553860348</v>
      </c>
      <c r="K37" s="231">
        <f t="shared" si="17"/>
        <v>0</v>
      </c>
      <c r="L37" s="234">
        <f t="shared" si="18"/>
        <v>0</v>
      </c>
      <c r="M37" s="231">
        <f t="shared" si="19"/>
        <v>0</v>
      </c>
      <c r="N37" s="234">
        <f t="shared" si="12"/>
        <v>0</v>
      </c>
      <c r="O37" s="231">
        <f t="shared" si="11"/>
        <v>24166.445158738548</v>
      </c>
      <c r="P37" s="234">
        <f t="shared" si="8"/>
        <v>80.554817195795167</v>
      </c>
      <c r="Q37" s="231">
        <f t="shared" si="20"/>
        <v>0</v>
      </c>
      <c r="R37" s="234">
        <f t="shared" si="21"/>
        <v>0</v>
      </c>
      <c r="S37" s="231">
        <f>S36+(S36*$T$2)+('SAVE&amp;INVEST'!$C$22*12)</f>
        <v>0</v>
      </c>
      <c r="T37" s="234">
        <f>S37*T3/12</f>
        <v>0</v>
      </c>
      <c r="U37" s="231">
        <f t="shared" si="1"/>
        <v>26808.548735614379</v>
      </c>
      <c r="V37" s="234">
        <f t="shared" si="5"/>
        <v>-34500</v>
      </c>
      <c r="W37" s="231">
        <f t="shared" si="7"/>
        <v>635713.71839035943</v>
      </c>
      <c r="X37" s="67"/>
      <c r="Y37" s="67"/>
      <c r="Z37" s="67"/>
    </row>
    <row r="38" spans="1:26" ht="14.25">
      <c r="A38" s="225">
        <f t="shared" si="22"/>
        <v>71</v>
      </c>
      <c r="B38" s="228">
        <f t="shared" si="22"/>
        <v>2053</v>
      </c>
      <c r="C38" s="231"/>
      <c r="D38" s="235"/>
      <c r="E38" s="237"/>
      <c r="F38" s="234">
        <f t="shared" si="24"/>
        <v>0</v>
      </c>
      <c r="G38" s="231">
        <f t="shared" si="13"/>
        <v>332714.34571428475</v>
      </c>
      <c r="H38" s="234">
        <f t="shared" si="14"/>
        <v>1109.0478190476158</v>
      </c>
      <c r="I38" s="231">
        <f t="shared" si="15"/>
        <v>332714.34571428475</v>
      </c>
      <c r="J38" s="234">
        <f t="shared" si="16"/>
        <v>1109.0478190476158</v>
      </c>
      <c r="K38" s="231">
        <f t="shared" si="17"/>
        <v>0</v>
      </c>
      <c r="L38" s="234">
        <f t="shared" si="18"/>
        <v>0</v>
      </c>
      <c r="M38" s="231">
        <f t="shared" si="19"/>
        <v>0</v>
      </c>
      <c r="N38" s="234">
        <f t="shared" si="12"/>
        <v>0</v>
      </c>
      <c r="O38" s="231">
        <f t="shared" si="11"/>
        <v>24891.438513500703</v>
      </c>
      <c r="P38" s="234">
        <f t="shared" si="8"/>
        <v>82.971461711669022</v>
      </c>
      <c r="Q38" s="231">
        <f t="shared" si="20"/>
        <v>0</v>
      </c>
      <c r="R38" s="234">
        <f t="shared" si="21"/>
        <v>0</v>
      </c>
      <c r="S38" s="231">
        <f>S37+(S37*$T$2)+('SAVE&amp;INVEST'!$C$22*12)</f>
        <v>0</v>
      </c>
      <c r="T38" s="234">
        <f>S38*T3/12</f>
        <v>0</v>
      </c>
      <c r="U38" s="231">
        <f t="shared" si="1"/>
        <v>27612.80519768281</v>
      </c>
      <c r="V38" s="234">
        <f t="shared" si="5"/>
        <v>-34500</v>
      </c>
      <c r="W38" s="231">
        <f t="shared" si="7"/>
        <v>655820.12994207023</v>
      </c>
      <c r="X38" s="67"/>
      <c r="Y38" s="67"/>
      <c r="Z38" s="67"/>
    </row>
    <row r="39" spans="1:26" ht="14.25">
      <c r="A39" s="225">
        <f t="shared" si="22"/>
        <v>72</v>
      </c>
      <c r="B39" s="228">
        <f t="shared" si="22"/>
        <v>2054</v>
      </c>
      <c r="C39" s="231"/>
      <c r="D39" s="235"/>
      <c r="E39" s="237"/>
      <c r="F39" s="234">
        <f t="shared" si="24"/>
        <v>0</v>
      </c>
      <c r="G39" s="231">
        <f t="shared" si="13"/>
        <v>342695.7760857133</v>
      </c>
      <c r="H39" s="234">
        <f t="shared" si="14"/>
        <v>1142.3192536190443</v>
      </c>
      <c r="I39" s="231">
        <f t="shared" si="15"/>
        <v>342695.7760857133</v>
      </c>
      <c r="J39" s="234">
        <f t="shared" si="16"/>
        <v>1142.3192536190443</v>
      </c>
      <c r="K39" s="231">
        <f t="shared" si="17"/>
        <v>0</v>
      </c>
      <c r="L39" s="234">
        <f t="shared" si="18"/>
        <v>0</v>
      </c>
      <c r="M39" s="231">
        <f t="shared" si="19"/>
        <v>0</v>
      </c>
      <c r="N39" s="234">
        <f t="shared" si="12"/>
        <v>0</v>
      </c>
      <c r="O39" s="231">
        <f t="shared" si="11"/>
        <v>25638.181668905723</v>
      </c>
      <c r="P39" s="234">
        <f t="shared" si="8"/>
        <v>85.460605563019087</v>
      </c>
      <c r="Q39" s="231">
        <f t="shared" si="20"/>
        <v>0</v>
      </c>
      <c r="R39" s="234">
        <f t="shared" si="21"/>
        <v>0</v>
      </c>
      <c r="S39" s="231">
        <f>S38+(S38*$T$2)+('SAVE&amp;INVEST'!$C$22*12)</f>
        <v>0</v>
      </c>
      <c r="T39" s="234">
        <f>S39*T3/12</f>
        <v>0</v>
      </c>
      <c r="U39" s="231">
        <f t="shared" si="1"/>
        <v>28441.189353613292</v>
      </c>
      <c r="V39" s="234">
        <f t="shared" si="5"/>
        <v>-34500</v>
      </c>
      <c r="W39" s="231">
        <f t="shared" si="7"/>
        <v>676529.73384033237</v>
      </c>
      <c r="X39" s="67"/>
      <c r="Y39" s="67"/>
      <c r="Z39" s="67"/>
    </row>
    <row r="40" spans="1:26" ht="14.25">
      <c r="A40" s="225">
        <f t="shared" si="22"/>
        <v>73</v>
      </c>
      <c r="B40" s="228">
        <f t="shared" si="22"/>
        <v>2055</v>
      </c>
      <c r="C40" s="231"/>
      <c r="D40" s="235"/>
      <c r="E40" s="237"/>
      <c r="F40" s="234">
        <f t="shared" si="24"/>
        <v>0</v>
      </c>
      <c r="G40" s="231">
        <f t="shared" si="13"/>
        <v>352976.64936828474</v>
      </c>
      <c r="H40" s="234">
        <f t="shared" si="14"/>
        <v>1176.5888312276159</v>
      </c>
      <c r="I40" s="231">
        <f t="shared" si="15"/>
        <v>352976.64936828474</v>
      </c>
      <c r="J40" s="234">
        <f t="shared" si="16"/>
        <v>1176.5888312276159</v>
      </c>
      <c r="K40" s="231">
        <f t="shared" si="17"/>
        <v>0</v>
      </c>
      <c r="L40" s="234">
        <f t="shared" si="18"/>
        <v>0</v>
      </c>
      <c r="M40" s="231">
        <f t="shared" si="19"/>
        <v>0</v>
      </c>
      <c r="N40" s="234">
        <f t="shared" si="12"/>
        <v>0</v>
      </c>
      <c r="O40" s="231">
        <f t="shared" si="11"/>
        <v>26407.327118972895</v>
      </c>
      <c r="P40" s="234">
        <f t="shared" si="8"/>
        <v>88.024423729909643</v>
      </c>
      <c r="Q40" s="231">
        <f t="shared" si="20"/>
        <v>0</v>
      </c>
      <c r="R40" s="234">
        <f t="shared" si="21"/>
        <v>0</v>
      </c>
      <c r="S40" s="231">
        <f>S39+(S39*$T$2)+('SAVE&amp;INVEST'!$C$22*12)</f>
        <v>0</v>
      </c>
      <c r="T40" s="234">
        <f>S40*T3/12</f>
        <v>0</v>
      </c>
      <c r="U40" s="231">
        <f t="shared" si="1"/>
        <v>29294.425034221698</v>
      </c>
      <c r="V40" s="234">
        <f t="shared" si="5"/>
        <v>-34500</v>
      </c>
      <c r="W40" s="231">
        <f t="shared" si="7"/>
        <v>697860.62585554237</v>
      </c>
      <c r="X40" s="67"/>
      <c r="Y40" s="67"/>
      <c r="Z40" s="67"/>
    </row>
    <row r="41" spans="1:26" ht="14.25">
      <c r="A41" s="225">
        <f t="shared" si="22"/>
        <v>74</v>
      </c>
      <c r="B41" s="228">
        <f t="shared" si="22"/>
        <v>2056</v>
      </c>
      <c r="C41" s="231"/>
      <c r="D41" s="235"/>
      <c r="E41" s="237"/>
      <c r="F41" s="234">
        <f t="shared" si="24"/>
        <v>0</v>
      </c>
      <c r="G41" s="231">
        <f t="shared" si="13"/>
        <v>363565.94884933328</v>
      </c>
      <c r="H41" s="234">
        <f t="shared" si="14"/>
        <v>1211.8864961644442</v>
      </c>
      <c r="I41" s="231">
        <f t="shared" si="15"/>
        <v>363565.94884933328</v>
      </c>
      <c r="J41" s="234">
        <f t="shared" si="16"/>
        <v>1211.8864961644442</v>
      </c>
      <c r="K41" s="231">
        <f t="shared" si="17"/>
        <v>0</v>
      </c>
      <c r="L41" s="234">
        <f t="shared" si="18"/>
        <v>0</v>
      </c>
      <c r="M41" s="231">
        <f t="shared" si="19"/>
        <v>0</v>
      </c>
      <c r="N41" s="234">
        <f t="shared" si="12"/>
        <v>0</v>
      </c>
      <c r="O41" s="231">
        <f t="shared" si="11"/>
        <v>27199.546932542082</v>
      </c>
      <c r="P41" s="234">
        <f t="shared" si="8"/>
        <v>90.665156441806928</v>
      </c>
      <c r="Q41" s="231">
        <f t="shared" si="20"/>
        <v>0</v>
      </c>
      <c r="R41" s="234">
        <f t="shared" si="21"/>
        <v>0</v>
      </c>
      <c r="S41" s="231">
        <f>S40+(S40*$T$2)+('SAVE&amp;INVEST'!$C$22*12)</f>
        <v>0</v>
      </c>
      <c r="T41" s="234">
        <f>S41*T3/12</f>
        <v>0</v>
      </c>
      <c r="U41" s="231">
        <f t="shared" si="1"/>
        <v>30173.257785248345</v>
      </c>
      <c r="V41" s="234">
        <f t="shared" si="5"/>
        <v>-34500</v>
      </c>
      <c r="W41" s="231">
        <f t="shared" si="7"/>
        <v>719831.44463120867</v>
      </c>
      <c r="X41" s="67"/>
      <c r="Y41" s="67"/>
      <c r="Z41" s="67"/>
    </row>
    <row r="42" spans="1:26" ht="14.25">
      <c r="A42" s="225">
        <f t="shared" si="22"/>
        <v>75</v>
      </c>
      <c r="B42" s="228">
        <f t="shared" si="22"/>
        <v>2057</v>
      </c>
      <c r="C42" s="231"/>
      <c r="D42" s="235"/>
      <c r="E42" s="237"/>
      <c r="F42" s="234">
        <f t="shared" si="24"/>
        <v>0</v>
      </c>
      <c r="G42" s="231">
        <f t="shared" si="13"/>
        <v>374472.92731481331</v>
      </c>
      <c r="H42" s="234">
        <f t="shared" si="14"/>
        <v>1248.2430910493777</v>
      </c>
      <c r="I42" s="231">
        <f t="shared" si="15"/>
        <v>374472.92731481331</v>
      </c>
      <c r="J42" s="234">
        <f t="shared" si="16"/>
        <v>1248.2430910493777</v>
      </c>
      <c r="K42" s="231">
        <f t="shared" si="17"/>
        <v>0</v>
      </c>
      <c r="L42" s="234">
        <f t="shared" si="18"/>
        <v>0</v>
      </c>
      <c r="M42" s="231">
        <f t="shared" si="19"/>
        <v>0</v>
      </c>
      <c r="N42" s="234">
        <f t="shared" si="12"/>
        <v>0</v>
      </c>
      <c r="O42" s="231">
        <f t="shared" si="11"/>
        <v>28015.533340518341</v>
      </c>
      <c r="P42" s="234">
        <f t="shared" si="8"/>
        <v>93.385111135061138</v>
      </c>
      <c r="Q42" s="231">
        <f t="shared" si="20"/>
        <v>0</v>
      </c>
      <c r="R42" s="234">
        <f t="shared" si="21"/>
        <v>0</v>
      </c>
      <c r="S42" s="231">
        <f>S41+(S41*$T$2)+('SAVE&amp;INVEST'!$C$22*12)</f>
        <v>0</v>
      </c>
      <c r="T42" s="234">
        <f>S42*T3/12</f>
        <v>0</v>
      </c>
      <c r="U42" s="231">
        <f t="shared" si="1"/>
        <v>31078.455518805793</v>
      </c>
      <c r="V42" s="234">
        <f t="shared" si="5"/>
        <v>-34500</v>
      </c>
      <c r="W42" s="231">
        <f t="shared" si="7"/>
        <v>742461.38797014498</v>
      </c>
      <c r="X42" s="67"/>
      <c r="Y42" s="67"/>
      <c r="Z42" s="67"/>
    </row>
    <row r="43" spans="1:26" ht="14.25">
      <c r="A43" s="225">
        <f t="shared" si="22"/>
        <v>76</v>
      </c>
      <c r="B43" s="228">
        <f t="shared" si="22"/>
        <v>2058</v>
      </c>
      <c r="C43" s="231"/>
      <c r="D43" s="235"/>
      <c r="E43" s="237"/>
      <c r="F43" s="234">
        <f t="shared" si="24"/>
        <v>0</v>
      </c>
      <c r="G43" s="231">
        <f t="shared" si="13"/>
        <v>385707.11513425771</v>
      </c>
      <c r="H43" s="234">
        <f t="shared" si="14"/>
        <v>1285.6903837808591</v>
      </c>
      <c r="I43" s="231">
        <f t="shared" si="15"/>
        <v>385707.11513425771</v>
      </c>
      <c r="J43" s="234">
        <f t="shared" si="16"/>
        <v>1285.6903837808591</v>
      </c>
      <c r="K43" s="231">
        <f t="shared" si="17"/>
        <v>0</v>
      </c>
      <c r="L43" s="234">
        <f t="shared" si="18"/>
        <v>0</v>
      </c>
      <c r="M43" s="231">
        <f t="shared" si="19"/>
        <v>0</v>
      </c>
      <c r="N43" s="234">
        <f t="shared" si="12"/>
        <v>0</v>
      </c>
      <c r="O43" s="231">
        <f t="shared" si="11"/>
        <v>28855.999340733892</v>
      </c>
      <c r="P43" s="234">
        <f t="shared" si="8"/>
        <v>96.186664469112984</v>
      </c>
      <c r="Q43" s="231">
        <f t="shared" si="20"/>
        <v>0</v>
      </c>
      <c r="R43" s="234">
        <f t="shared" si="21"/>
        <v>0</v>
      </c>
      <c r="S43" s="231">
        <f>S42+(S42*$T$2)+('SAVE&amp;INVEST'!$C$22*12)</f>
        <v>0</v>
      </c>
      <c r="T43" s="234">
        <f>S43*T3/12</f>
        <v>0</v>
      </c>
      <c r="U43" s="231">
        <f t="shared" si="1"/>
        <v>32010.809184369973</v>
      </c>
      <c r="V43" s="234">
        <f t="shared" si="5"/>
        <v>-34500</v>
      </c>
      <c r="W43" s="231">
        <f t="shared" si="7"/>
        <v>765770.22960924928</v>
      </c>
      <c r="X43" s="67"/>
      <c r="Y43" s="67"/>
      <c r="Z43" s="67"/>
    </row>
    <row r="44" spans="1:26" ht="14.25">
      <c r="A44" s="225">
        <f t="shared" si="22"/>
        <v>77</v>
      </c>
      <c r="B44" s="228">
        <f t="shared" si="22"/>
        <v>2059</v>
      </c>
      <c r="C44" s="231"/>
      <c r="D44" s="235"/>
      <c r="E44" s="237"/>
      <c r="F44" s="234">
        <f t="shared" si="24"/>
        <v>0</v>
      </c>
      <c r="G44" s="231">
        <f t="shared" si="13"/>
        <v>397278.32858828543</v>
      </c>
      <c r="H44" s="234">
        <f t="shared" si="14"/>
        <v>1324.2610952942848</v>
      </c>
      <c r="I44" s="231">
        <f t="shared" si="15"/>
        <v>397278.32858828543</v>
      </c>
      <c r="J44" s="234">
        <f t="shared" si="16"/>
        <v>1324.2610952942848</v>
      </c>
      <c r="K44" s="231">
        <f t="shared" si="17"/>
        <v>0</v>
      </c>
      <c r="L44" s="234">
        <f t="shared" si="18"/>
        <v>0</v>
      </c>
      <c r="M44" s="231">
        <f t="shared" si="19"/>
        <v>0</v>
      </c>
      <c r="N44" s="234">
        <f t="shared" si="12"/>
        <v>0</v>
      </c>
      <c r="O44" s="231">
        <f t="shared" si="11"/>
        <v>29721.679320955907</v>
      </c>
      <c r="P44" s="234">
        <f t="shared" si="8"/>
        <v>99.072264403186352</v>
      </c>
      <c r="Q44" s="231">
        <f t="shared" si="20"/>
        <v>0</v>
      </c>
      <c r="R44" s="234">
        <f t="shared" si="21"/>
        <v>0</v>
      </c>
      <c r="S44" s="231">
        <f>S43+(S43*$T$2)+('SAVE&amp;INVEST'!$C$22*12)</f>
        <v>0</v>
      </c>
      <c r="T44" s="234">
        <f>S44*T3/12</f>
        <v>0</v>
      </c>
      <c r="U44" s="231">
        <f t="shared" si="1"/>
        <v>32971.133459901073</v>
      </c>
      <c r="V44" s="234">
        <f t="shared" si="5"/>
        <v>-34500</v>
      </c>
      <c r="W44" s="231">
        <f t="shared" si="7"/>
        <v>789778.33649752673</v>
      </c>
      <c r="X44" s="67"/>
      <c r="Y44" s="67"/>
      <c r="Z44" s="67"/>
    </row>
    <row r="45" spans="1:26" ht="14.25">
      <c r="A45" s="225">
        <f t="shared" si="22"/>
        <v>78</v>
      </c>
      <c r="B45" s="228">
        <f t="shared" si="22"/>
        <v>2060</v>
      </c>
      <c r="C45" s="231"/>
      <c r="D45" s="235"/>
      <c r="E45" s="237"/>
      <c r="F45" s="234">
        <f t="shared" si="24"/>
        <v>0</v>
      </c>
      <c r="G45" s="231">
        <f t="shared" si="13"/>
        <v>409196.67844593403</v>
      </c>
      <c r="H45" s="234">
        <f t="shared" si="14"/>
        <v>1363.9889281531134</v>
      </c>
      <c r="I45" s="231">
        <f t="shared" si="15"/>
        <v>409196.67844593403</v>
      </c>
      <c r="J45" s="234">
        <f t="shared" si="16"/>
        <v>1363.9889281531134</v>
      </c>
      <c r="K45" s="231">
        <f t="shared" si="17"/>
        <v>0</v>
      </c>
      <c r="L45" s="234">
        <f t="shared" si="18"/>
        <v>0</v>
      </c>
      <c r="M45" s="231">
        <f t="shared" si="19"/>
        <v>0</v>
      </c>
      <c r="N45" s="234">
        <f t="shared" si="12"/>
        <v>0</v>
      </c>
      <c r="O45" s="231">
        <f t="shared" si="11"/>
        <v>30613.329700584585</v>
      </c>
      <c r="P45" s="234">
        <f t="shared" si="8"/>
        <v>102.04443233528195</v>
      </c>
      <c r="Q45" s="231">
        <f t="shared" si="20"/>
        <v>0</v>
      </c>
      <c r="R45" s="234">
        <f t="shared" si="21"/>
        <v>0</v>
      </c>
      <c r="S45" s="231">
        <f>S44+(S44*$T$2)+('SAVE&amp;INVEST'!$C$22*12)</f>
        <v>0</v>
      </c>
      <c r="T45" s="234">
        <f>S45*T3/12</f>
        <v>0</v>
      </c>
      <c r="U45" s="231">
        <f t="shared" si="1"/>
        <v>33960.267463698103</v>
      </c>
      <c r="V45" s="234">
        <f t="shared" si="5"/>
        <v>-34500</v>
      </c>
      <c r="W45" s="231">
        <f t="shared" si="7"/>
        <v>814506.68659245269</v>
      </c>
      <c r="X45" s="67"/>
      <c r="Y45" s="67"/>
      <c r="Z45" s="67"/>
    </row>
    <row r="46" spans="1:26" ht="14.25">
      <c r="A46" s="225">
        <f t="shared" ref="A46:B61" si="25">A45+1</f>
        <v>79</v>
      </c>
      <c r="B46" s="228">
        <f t="shared" si="25"/>
        <v>2061</v>
      </c>
      <c r="C46" s="231"/>
      <c r="D46" s="235"/>
      <c r="E46" s="237"/>
      <c r="F46" s="234">
        <f t="shared" si="24"/>
        <v>0</v>
      </c>
      <c r="G46" s="231">
        <f t="shared" si="13"/>
        <v>421472.57879931206</v>
      </c>
      <c r="H46" s="234">
        <f t="shared" si="14"/>
        <v>1404.9085959977067</v>
      </c>
      <c r="I46" s="231">
        <f t="shared" si="15"/>
        <v>421472.57879931206</v>
      </c>
      <c r="J46" s="234">
        <f t="shared" si="16"/>
        <v>1404.9085959977067</v>
      </c>
      <c r="K46" s="231">
        <f t="shared" si="17"/>
        <v>0</v>
      </c>
      <c r="L46" s="234">
        <f t="shared" si="18"/>
        <v>0</v>
      </c>
      <c r="M46" s="231">
        <f t="shared" si="19"/>
        <v>0</v>
      </c>
      <c r="N46" s="234">
        <f t="shared" si="12"/>
        <v>0</v>
      </c>
      <c r="O46" s="231">
        <f t="shared" si="11"/>
        <v>31531.729591602125</v>
      </c>
      <c r="P46" s="234">
        <f t="shared" si="8"/>
        <v>105.10576530534041</v>
      </c>
      <c r="Q46" s="231">
        <f t="shared" si="20"/>
        <v>0</v>
      </c>
      <c r="R46" s="234">
        <f t="shared" si="21"/>
        <v>0</v>
      </c>
      <c r="S46" s="231">
        <f>S45+(S45*$T$2)+('SAVE&amp;INVEST'!$C$22*12)</f>
        <v>0</v>
      </c>
      <c r="T46" s="234">
        <f>S46*T3/12</f>
        <v>0</v>
      </c>
      <c r="U46" s="231">
        <f t="shared" si="1"/>
        <v>34979.075487609043</v>
      </c>
      <c r="V46" s="234">
        <f t="shared" si="5"/>
        <v>-34500</v>
      </c>
      <c r="W46" s="231">
        <f t="shared" si="7"/>
        <v>839976.88719022623</v>
      </c>
      <c r="X46" s="67"/>
      <c r="Y46" s="67"/>
      <c r="Z46" s="67"/>
    </row>
    <row r="47" spans="1:26" ht="14.25">
      <c r="A47" s="225">
        <f t="shared" si="25"/>
        <v>80</v>
      </c>
      <c r="B47" s="228">
        <f t="shared" si="25"/>
        <v>2062</v>
      </c>
      <c r="C47" s="231"/>
      <c r="D47" s="235"/>
      <c r="E47" s="237"/>
      <c r="F47" s="234">
        <f t="shared" si="24"/>
        <v>0</v>
      </c>
      <c r="G47" s="231">
        <f t="shared" si="13"/>
        <v>434116.7561632914</v>
      </c>
      <c r="H47" s="234">
        <f t="shared" si="14"/>
        <v>1447.0558538776379</v>
      </c>
      <c r="I47" s="231">
        <f t="shared" si="15"/>
        <v>434116.7561632914</v>
      </c>
      <c r="J47" s="234">
        <f t="shared" si="16"/>
        <v>1447.0558538776379</v>
      </c>
      <c r="K47" s="231">
        <f t="shared" si="17"/>
        <v>0</v>
      </c>
      <c r="L47" s="234">
        <f t="shared" si="18"/>
        <v>0</v>
      </c>
      <c r="M47" s="231">
        <f t="shared" si="19"/>
        <v>0</v>
      </c>
      <c r="N47" s="234">
        <f t="shared" si="12"/>
        <v>0</v>
      </c>
      <c r="O47" s="231">
        <f t="shared" si="11"/>
        <v>32477.681479350187</v>
      </c>
      <c r="P47" s="234">
        <f t="shared" si="8"/>
        <v>108.25893826450063</v>
      </c>
      <c r="Q47" s="231">
        <f t="shared" si="20"/>
        <v>0</v>
      </c>
      <c r="R47" s="234">
        <f t="shared" si="21"/>
        <v>0</v>
      </c>
      <c r="S47" s="231">
        <f>S46+(S46*$T$2)+('SAVE&amp;INVEST'!$C$22*12)</f>
        <v>0</v>
      </c>
      <c r="T47" s="234">
        <f>S47*T3/12</f>
        <v>0</v>
      </c>
      <c r="U47" s="231">
        <f t="shared" si="1"/>
        <v>36028.44775223732</v>
      </c>
      <c r="V47" s="234">
        <f t="shared" si="5"/>
        <v>-34500</v>
      </c>
      <c r="W47" s="231">
        <f t="shared" si="7"/>
        <v>866211.193805933</v>
      </c>
      <c r="X47" s="67"/>
      <c r="Y47" s="67"/>
      <c r="Z47" s="67"/>
    </row>
    <row r="48" spans="1:26" ht="14.25">
      <c r="A48" s="225">
        <f t="shared" si="25"/>
        <v>81</v>
      </c>
      <c r="B48" s="228">
        <f t="shared" si="25"/>
        <v>2063</v>
      </c>
      <c r="C48" s="231"/>
      <c r="D48" s="235"/>
      <c r="E48" s="237"/>
      <c r="F48" s="234">
        <f t="shared" si="24"/>
        <v>0</v>
      </c>
      <c r="G48" s="231">
        <f t="shared" si="13"/>
        <v>447140.25884819013</v>
      </c>
      <c r="H48" s="234">
        <f t="shared" si="14"/>
        <v>1490.467529493967</v>
      </c>
      <c r="I48" s="231">
        <f t="shared" si="15"/>
        <v>447140.25884819013</v>
      </c>
      <c r="J48" s="234">
        <f t="shared" si="16"/>
        <v>1490.467529493967</v>
      </c>
      <c r="K48" s="231">
        <f t="shared" si="17"/>
        <v>0</v>
      </c>
      <c r="L48" s="234">
        <f t="shared" si="18"/>
        <v>0</v>
      </c>
      <c r="M48" s="231">
        <f t="shared" si="19"/>
        <v>0</v>
      </c>
      <c r="N48" s="234">
        <f t="shared" si="12"/>
        <v>0</v>
      </c>
      <c r="O48" s="231">
        <f t="shared" si="11"/>
        <v>33452.011923730694</v>
      </c>
      <c r="P48" s="234">
        <f t="shared" si="8"/>
        <v>111.50670641243563</v>
      </c>
      <c r="Q48" s="231">
        <f t="shared" si="20"/>
        <v>0</v>
      </c>
      <c r="R48" s="234">
        <f t="shared" si="21"/>
        <v>0</v>
      </c>
      <c r="S48" s="231">
        <f>S47+(S47*$T$2)+('SAVE&amp;INVEST'!$C$22*12)</f>
        <v>0</v>
      </c>
      <c r="T48" s="234">
        <f>S48*T3/12</f>
        <v>0</v>
      </c>
      <c r="U48" s="231">
        <f t="shared" si="1"/>
        <v>37109.301184804433</v>
      </c>
      <c r="V48" s="234">
        <f t="shared" si="5"/>
        <v>-34500</v>
      </c>
      <c r="W48" s="231">
        <f t="shared" si="7"/>
        <v>893232.52962011099</v>
      </c>
      <c r="X48" s="67"/>
      <c r="Y48" s="67"/>
      <c r="Z48" s="67"/>
    </row>
    <row r="49" spans="1:26" ht="14.25">
      <c r="A49" s="225">
        <f t="shared" si="25"/>
        <v>82</v>
      </c>
      <c r="B49" s="228">
        <f t="shared" si="25"/>
        <v>2064</v>
      </c>
      <c r="C49" s="231"/>
      <c r="D49" s="235"/>
      <c r="E49" s="237"/>
      <c r="F49" s="234">
        <f t="shared" si="24"/>
        <v>0</v>
      </c>
      <c r="G49" s="231">
        <f t="shared" si="13"/>
        <v>460554.46661363583</v>
      </c>
      <c r="H49" s="234">
        <f t="shared" si="14"/>
        <v>1535.1815553787862</v>
      </c>
      <c r="I49" s="231">
        <f t="shared" si="15"/>
        <v>460554.46661363583</v>
      </c>
      <c r="J49" s="234">
        <f t="shared" si="16"/>
        <v>1535.1815553787862</v>
      </c>
      <c r="K49" s="231">
        <f t="shared" si="17"/>
        <v>0</v>
      </c>
      <c r="L49" s="234">
        <f t="shared" si="18"/>
        <v>0</v>
      </c>
      <c r="M49" s="231">
        <f t="shared" si="19"/>
        <v>0</v>
      </c>
      <c r="N49" s="234">
        <f t="shared" si="12"/>
        <v>0</v>
      </c>
      <c r="O49" s="231">
        <f t="shared" si="11"/>
        <v>34455.572281442619</v>
      </c>
      <c r="P49" s="234">
        <f t="shared" si="8"/>
        <v>114.85190760480873</v>
      </c>
      <c r="Q49" s="231">
        <f t="shared" si="20"/>
        <v>0</v>
      </c>
      <c r="R49" s="234">
        <f t="shared" si="21"/>
        <v>0</v>
      </c>
      <c r="S49" s="231">
        <f>S48+(S48*$T$2)+('SAVE&amp;INVEST'!$C$22*12)</f>
        <v>0</v>
      </c>
      <c r="T49" s="234">
        <f>S49*T3/12</f>
        <v>0</v>
      </c>
      <c r="U49" s="231">
        <f t="shared" si="1"/>
        <v>38222.580220348573</v>
      </c>
      <c r="V49" s="234">
        <f t="shared" si="5"/>
        <v>-34500</v>
      </c>
      <c r="W49" s="231">
        <f t="shared" si="7"/>
        <v>921064.50550871424</v>
      </c>
      <c r="X49" s="67"/>
      <c r="Y49" s="67"/>
      <c r="Z49" s="67"/>
    </row>
    <row r="50" spans="1:26" ht="14.25">
      <c r="A50" s="225">
        <f t="shared" si="25"/>
        <v>83</v>
      </c>
      <c r="B50" s="228">
        <f t="shared" si="25"/>
        <v>2065</v>
      </c>
      <c r="C50" s="231"/>
      <c r="D50" s="235"/>
      <c r="E50" s="237"/>
      <c r="F50" s="234">
        <f t="shared" si="24"/>
        <v>0</v>
      </c>
      <c r="G50" s="231">
        <f t="shared" si="13"/>
        <v>474371.10061204492</v>
      </c>
      <c r="H50" s="234">
        <f t="shared" si="14"/>
        <v>1581.2370020401497</v>
      </c>
      <c r="I50" s="231">
        <f t="shared" si="15"/>
        <v>474371.10061204492</v>
      </c>
      <c r="J50" s="234">
        <f t="shared" si="16"/>
        <v>1581.2370020401497</v>
      </c>
      <c r="K50" s="231">
        <f t="shared" si="17"/>
        <v>0</v>
      </c>
      <c r="L50" s="234">
        <f t="shared" si="18"/>
        <v>0</v>
      </c>
      <c r="M50" s="231">
        <f t="shared" si="19"/>
        <v>0</v>
      </c>
      <c r="N50" s="234">
        <f t="shared" si="12"/>
        <v>0</v>
      </c>
      <c r="O50" s="231">
        <f t="shared" si="11"/>
        <v>35489.239449885899</v>
      </c>
      <c r="P50" s="234">
        <f t="shared" si="8"/>
        <v>118.297464832953</v>
      </c>
      <c r="Q50" s="231">
        <f t="shared" si="20"/>
        <v>0</v>
      </c>
      <c r="R50" s="234">
        <f t="shared" si="21"/>
        <v>0</v>
      </c>
      <c r="S50" s="231">
        <f>S49+(S49*$T$2)+('SAVE&amp;INVEST'!$C$22*12)</f>
        <v>0</v>
      </c>
      <c r="T50" s="234">
        <f>S50*T3/12</f>
        <v>0</v>
      </c>
      <c r="U50" s="231">
        <f t="shared" si="1"/>
        <v>39369.257626959035</v>
      </c>
      <c r="V50" s="234">
        <f t="shared" si="5"/>
        <v>-34500</v>
      </c>
      <c r="W50" s="231">
        <f t="shared" si="7"/>
        <v>949731.44067397574</v>
      </c>
      <c r="X50" s="67"/>
      <c r="Y50" s="67"/>
      <c r="Z50" s="67"/>
    </row>
    <row r="51" spans="1:26" ht="14.25">
      <c r="A51" s="225">
        <f t="shared" si="25"/>
        <v>84</v>
      </c>
      <c r="B51" s="228">
        <f t="shared" si="25"/>
        <v>2066</v>
      </c>
      <c r="C51" s="231"/>
      <c r="D51" s="235"/>
      <c r="E51" s="237"/>
      <c r="F51" s="234">
        <f t="shared" si="24"/>
        <v>0</v>
      </c>
      <c r="G51" s="231">
        <f t="shared" si="13"/>
        <v>488602.23363040626</v>
      </c>
      <c r="H51" s="234">
        <f t="shared" si="14"/>
        <v>1628.6741121013545</v>
      </c>
      <c r="I51" s="231">
        <f t="shared" si="15"/>
        <v>488602.23363040626</v>
      </c>
      <c r="J51" s="234">
        <f t="shared" si="16"/>
        <v>1628.6741121013545</v>
      </c>
      <c r="K51" s="231">
        <f t="shared" si="17"/>
        <v>0</v>
      </c>
      <c r="L51" s="234">
        <f t="shared" si="18"/>
        <v>0</v>
      </c>
      <c r="M51" s="231">
        <f t="shared" si="19"/>
        <v>0</v>
      </c>
      <c r="N51" s="234">
        <f t="shared" si="12"/>
        <v>0</v>
      </c>
      <c r="O51" s="231">
        <f t="shared" si="11"/>
        <v>36553.916633382476</v>
      </c>
      <c r="P51" s="234">
        <f t="shared" si="8"/>
        <v>121.84638877794158</v>
      </c>
      <c r="Q51" s="231">
        <f t="shared" si="20"/>
        <v>0</v>
      </c>
      <c r="R51" s="234">
        <f t="shared" si="21"/>
        <v>0</v>
      </c>
      <c r="S51" s="231">
        <f>S50+(S50*$T$2)+('SAVE&amp;INVEST'!$C$22*12)</f>
        <v>0</v>
      </c>
      <c r="T51" s="234">
        <f>S51*T3/12</f>
        <v>0</v>
      </c>
      <c r="U51" s="231">
        <f t="shared" si="1"/>
        <v>40550.335355767806</v>
      </c>
      <c r="V51" s="234">
        <f t="shared" si="5"/>
        <v>-34500</v>
      </c>
      <c r="W51" s="231">
        <f t="shared" si="7"/>
        <v>979258.38389419497</v>
      </c>
      <c r="X51" s="67"/>
      <c r="Y51" s="67"/>
      <c r="Z51" s="67"/>
    </row>
    <row r="52" spans="1:26" ht="14.25">
      <c r="A52" s="225">
        <f t="shared" si="25"/>
        <v>85</v>
      </c>
      <c r="B52" s="228">
        <f t="shared" si="25"/>
        <v>2067</v>
      </c>
      <c r="C52" s="231"/>
      <c r="D52" s="235"/>
      <c r="E52" s="237"/>
      <c r="F52" s="234">
        <f t="shared" si="24"/>
        <v>0</v>
      </c>
      <c r="G52" s="231">
        <f t="shared" si="13"/>
        <v>503260.30063931848</v>
      </c>
      <c r="H52" s="234">
        <f t="shared" si="14"/>
        <v>1677.5343354643949</v>
      </c>
      <c r="I52" s="231">
        <f t="shared" si="15"/>
        <v>503260.30063931848</v>
      </c>
      <c r="J52" s="234">
        <f t="shared" si="16"/>
        <v>1677.5343354643949</v>
      </c>
      <c r="K52" s="231">
        <f t="shared" si="17"/>
        <v>0</v>
      </c>
      <c r="L52" s="234">
        <f t="shared" si="18"/>
        <v>0</v>
      </c>
      <c r="M52" s="231">
        <f t="shared" si="19"/>
        <v>0</v>
      </c>
      <c r="N52" s="234">
        <f t="shared" si="12"/>
        <v>0</v>
      </c>
      <c r="O52" s="231">
        <f t="shared" si="11"/>
        <v>37650.534132383946</v>
      </c>
      <c r="P52" s="234">
        <f t="shared" si="8"/>
        <v>125.50178044127982</v>
      </c>
      <c r="Q52" s="231">
        <f t="shared" si="20"/>
        <v>0</v>
      </c>
      <c r="R52" s="234">
        <f t="shared" si="21"/>
        <v>0</v>
      </c>
      <c r="S52" s="231">
        <f>S51+(S51*$T$2)+('SAVE&amp;INVEST'!$C$22*12)</f>
        <v>0</v>
      </c>
      <c r="T52" s="234">
        <f>S52*T3/12</f>
        <v>0</v>
      </c>
      <c r="U52" s="231">
        <f t="shared" si="1"/>
        <v>41766.845416440832</v>
      </c>
      <c r="V52" s="234">
        <f t="shared" si="5"/>
        <v>-34500</v>
      </c>
      <c r="W52" s="231">
        <f t="shared" si="7"/>
        <v>1009671.135411021</v>
      </c>
      <c r="X52" s="67"/>
      <c r="Y52" s="67"/>
      <c r="Z52" s="67"/>
    </row>
    <row r="53" spans="1:26" ht="14.25">
      <c r="A53" s="225">
        <f t="shared" si="25"/>
        <v>86</v>
      </c>
      <c r="B53" s="228">
        <f t="shared" si="25"/>
        <v>2068</v>
      </c>
      <c r="C53" s="231"/>
      <c r="D53" s="235"/>
      <c r="E53" s="237"/>
      <c r="F53" s="234">
        <f>F51</f>
        <v>0</v>
      </c>
      <c r="G53" s="231">
        <f t="shared" si="13"/>
        <v>518358.10965849808</v>
      </c>
      <c r="H53" s="234">
        <f t="shared" si="14"/>
        <v>1727.8603655283268</v>
      </c>
      <c r="I53" s="231">
        <f t="shared" si="15"/>
        <v>518358.10965849808</v>
      </c>
      <c r="J53" s="234">
        <f t="shared" si="16"/>
        <v>1727.8603655283268</v>
      </c>
      <c r="K53" s="231">
        <f t="shared" si="17"/>
        <v>0</v>
      </c>
      <c r="L53" s="234">
        <f t="shared" si="18"/>
        <v>0</v>
      </c>
      <c r="M53" s="231">
        <f t="shared" si="19"/>
        <v>0</v>
      </c>
      <c r="N53" s="234">
        <f t="shared" si="12"/>
        <v>0</v>
      </c>
      <c r="O53" s="231">
        <f t="shared" si="11"/>
        <v>38780.050156355464</v>
      </c>
      <c r="P53" s="234">
        <f t="shared" si="8"/>
        <v>129.26683385451821</v>
      </c>
      <c r="Q53" s="231">
        <f t="shared" si="20"/>
        <v>0</v>
      </c>
      <c r="R53" s="234">
        <f t="shared" si="21"/>
        <v>0</v>
      </c>
      <c r="S53" s="231">
        <f>S52+(S52*$T$2)+('SAVE&amp;INVEST'!$C$22*12)</f>
        <v>0</v>
      </c>
      <c r="T53" s="234">
        <f>S53*T3/12</f>
        <v>0</v>
      </c>
      <c r="U53" s="231">
        <f t="shared" si="1"/>
        <v>43019.850778934066</v>
      </c>
      <c r="V53" s="234">
        <f t="shared" si="5"/>
        <v>-34500</v>
      </c>
      <c r="W53" s="231">
        <f t="shared" si="7"/>
        <v>1040996.2694733515</v>
      </c>
      <c r="X53" s="67"/>
      <c r="Y53" s="67"/>
      <c r="Z53" s="67"/>
    </row>
    <row r="54" spans="1:26" ht="14.25">
      <c r="A54" s="225">
        <f t="shared" si="25"/>
        <v>87</v>
      </c>
      <c r="B54" s="228">
        <f t="shared" si="25"/>
        <v>2069</v>
      </c>
      <c r="C54" s="231"/>
      <c r="D54" s="235"/>
      <c r="E54" s="237"/>
      <c r="F54" s="234">
        <f t="shared" ref="F54:F67" si="26">F53</f>
        <v>0</v>
      </c>
      <c r="G54" s="231">
        <f t="shared" si="13"/>
        <v>533908.85294825304</v>
      </c>
      <c r="H54" s="234">
        <f t="shared" si="14"/>
        <v>1779.6961764941768</v>
      </c>
      <c r="I54" s="231">
        <f t="shared" si="15"/>
        <v>533908.85294825304</v>
      </c>
      <c r="J54" s="234">
        <f t="shared" si="16"/>
        <v>1779.6961764941768</v>
      </c>
      <c r="K54" s="231">
        <f t="shared" si="17"/>
        <v>0</v>
      </c>
      <c r="L54" s="234">
        <f t="shared" si="18"/>
        <v>0</v>
      </c>
      <c r="M54" s="231">
        <f t="shared" si="19"/>
        <v>0</v>
      </c>
      <c r="N54" s="234">
        <f t="shared" si="12"/>
        <v>0</v>
      </c>
      <c r="O54" s="231">
        <f t="shared" si="11"/>
        <v>39943.451661046129</v>
      </c>
      <c r="P54" s="234">
        <f t="shared" si="8"/>
        <v>133.14483887015376</v>
      </c>
      <c r="Q54" s="231">
        <f t="shared" si="20"/>
        <v>0</v>
      </c>
      <c r="R54" s="234">
        <f t="shared" si="21"/>
        <v>0</v>
      </c>
      <c r="S54" s="231">
        <f>S53+(S53*$T$2)+('SAVE&amp;INVEST'!$C$22*12)</f>
        <v>0</v>
      </c>
      <c r="T54" s="234">
        <f>S54*T3/12</f>
        <v>0</v>
      </c>
      <c r="U54" s="231">
        <f t="shared" si="1"/>
        <v>44310.446302302087</v>
      </c>
      <c r="V54" s="234">
        <f t="shared" si="5"/>
        <v>-34500</v>
      </c>
      <c r="W54" s="231">
        <f t="shared" si="7"/>
        <v>1073261.1575575522</v>
      </c>
      <c r="X54" s="67"/>
      <c r="Y54" s="67"/>
      <c r="Z54" s="67"/>
    </row>
    <row r="55" spans="1:26" ht="14.25">
      <c r="A55" s="225">
        <f t="shared" si="25"/>
        <v>88</v>
      </c>
      <c r="B55" s="228">
        <f t="shared" si="25"/>
        <v>2070</v>
      </c>
      <c r="C55" s="231"/>
      <c r="D55" s="235"/>
      <c r="E55" s="237"/>
      <c r="F55" s="234">
        <f t="shared" si="26"/>
        <v>0</v>
      </c>
      <c r="G55" s="231">
        <f t="shared" si="13"/>
        <v>549926.11853670061</v>
      </c>
      <c r="H55" s="234">
        <f t="shared" si="14"/>
        <v>1833.0870617890021</v>
      </c>
      <c r="I55" s="231">
        <f t="shared" si="15"/>
        <v>549926.11853670061</v>
      </c>
      <c r="J55" s="234">
        <f t="shared" si="16"/>
        <v>1833.0870617890021</v>
      </c>
      <c r="K55" s="231">
        <f t="shared" si="17"/>
        <v>0</v>
      </c>
      <c r="L55" s="234">
        <f t="shared" si="18"/>
        <v>0</v>
      </c>
      <c r="M55" s="231">
        <f t="shared" si="19"/>
        <v>0</v>
      </c>
      <c r="N55" s="234">
        <f t="shared" si="12"/>
        <v>0</v>
      </c>
      <c r="O55" s="231">
        <f t="shared" si="11"/>
        <v>41141.755210877513</v>
      </c>
      <c r="P55" s="234">
        <f t="shared" si="8"/>
        <v>137.13918403625837</v>
      </c>
      <c r="Q55" s="231">
        <f t="shared" si="20"/>
        <v>0</v>
      </c>
      <c r="R55" s="234">
        <f t="shared" si="21"/>
        <v>0</v>
      </c>
      <c r="S55" s="231">
        <f>S54+(S54*$T$2)+('SAVE&amp;INVEST'!$C$22*12)</f>
        <v>0</v>
      </c>
      <c r="T55" s="234">
        <f>S55*T3/12</f>
        <v>0</v>
      </c>
      <c r="U55" s="231">
        <f t="shared" si="1"/>
        <v>45639.759691371153</v>
      </c>
      <c r="V55" s="234">
        <f t="shared" si="5"/>
        <v>-34500</v>
      </c>
      <c r="W55" s="231">
        <f t="shared" si="7"/>
        <v>1106493.9922842789</v>
      </c>
      <c r="X55" s="67"/>
      <c r="Y55" s="67"/>
      <c r="Z55" s="67"/>
    </row>
    <row r="56" spans="1:26" ht="14.25">
      <c r="A56" s="225">
        <f t="shared" si="25"/>
        <v>89</v>
      </c>
      <c r="B56" s="228">
        <f t="shared" si="25"/>
        <v>2071</v>
      </c>
      <c r="C56" s="231"/>
      <c r="D56" s="235"/>
      <c r="E56" s="237"/>
      <c r="F56" s="234">
        <f t="shared" si="26"/>
        <v>0</v>
      </c>
      <c r="G56" s="231">
        <f t="shared" si="13"/>
        <v>566423.90209280164</v>
      </c>
      <c r="H56" s="234">
        <f t="shared" si="14"/>
        <v>1888.0796736426721</v>
      </c>
      <c r="I56" s="231">
        <f t="shared" si="15"/>
        <v>566423.90209280164</v>
      </c>
      <c r="J56" s="234">
        <f t="shared" si="16"/>
        <v>1888.0796736426721</v>
      </c>
      <c r="K56" s="231">
        <f t="shared" si="17"/>
        <v>0</v>
      </c>
      <c r="L56" s="234">
        <f t="shared" si="18"/>
        <v>0</v>
      </c>
      <c r="M56" s="231">
        <f t="shared" si="19"/>
        <v>0</v>
      </c>
      <c r="N56" s="234">
        <f t="shared" si="12"/>
        <v>0</v>
      </c>
      <c r="O56" s="231">
        <f t="shared" si="11"/>
        <v>42376.007867203843</v>
      </c>
      <c r="P56" s="234">
        <f t="shared" si="8"/>
        <v>141.25335955734616</v>
      </c>
      <c r="Q56" s="231">
        <f t="shared" si="20"/>
        <v>0</v>
      </c>
      <c r="R56" s="234">
        <f t="shared" si="21"/>
        <v>0</v>
      </c>
      <c r="S56" s="231">
        <f>S55+(S55*$T$2)+('SAVE&amp;INVEST'!$C$22*12)</f>
        <v>0</v>
      </c>
      <c r="T56" s="234">
        <f>S56*T3/12</f>
        <v>0</v>
      </c>
      <c r="U56" s="231">
        <f t="shared" si="1"/>
        <v>47008.95248211229</v>
      </c>
      <c r="V56" s="234">
        <f t="shared" si="5"/>
        <v>-34500</v>
      </c>
      <c r="W56" s="231">
        <f t="shared" si="7"/>
        <v>1140723.8120528071</v>
      </c>
      <c r="X56" s="67"/>
      <c r="Y56" s="67"/>
      <c r="Z56" s="67"/>
    </row>
    <row r="57" spans="1:26" ht="14.25">
      <c r="A57" s="225">
        <f t="shared" si="25"/>
        <v>90</v>
      </c>
      <c r="B57" s="228">
        <f t="shared" si="25"/>
        <v>2072</v>
      </c>
      <c r="C57" s="231"/>
      <c r="D57" s="235"/>
      <c r="E57" s="237"/>
      <c r="F57" s="234">
        <f t="shared" si="26"/>
        <v>0</v>
      </c>
      <c r="G57" s="231">
        <f t="shared" si="13"/>
        <v>583416.61915558565</v>
      </c>
      <c r="H57" s="234">
        <f t="shared" si="14"/>
        <v>1944.7220638519523</v>
      </c>
      <c r="I57" s="231">
        <f t="shared" si="15"/>
        <v>583416.61915558565</v>
      </c>
      <c r="J57" s="234">
        <f t="shared" si="16"/>
        <v>1944.7220638519523</v>
      </c>
      <c r="K57" s="231">
        <f t="shared" si="17"/>
        <v>0</v>
      </c>
      <c r="L57" s="234">
        <f t="shared" si="18"/>
        <v>0</v>
      </c>
      <c r="M57" s="231">
        <f t="shared" si="19"/>
        <v>0</v>
      </c>
      <c r="N57" s="234">
        <f t="shared" si="12"/>
        <v>0</v>
      </c>
      <c r="O57" s="231">
        <f t="shared" si="11"/>
        <v>43647.288103219958</v>
      </c>
      <c r="P57" s="234">
        <f t="shared" si="8"/>
        <v>145.49096034406654</v>
      </c>
      <c r="Q57" s="231">
        <f t="shared" si="20"/>
        <v>0</v>
      </c>
      <c r="R57" s="234">
        <f t="shared" si="21"/>
        <v>0</v>
      </c>
      <c r="S57" s="231">
        <f>S56+(S56*$T$2)+('SAVE&amp;INVEST'!$C$22*12)</f>
        <v>0</v>
      </c>
      <c r="T57" s="234">
        <f>S57*T3/12</f>
        <v>0</v>
      </c>
      <c r="U57" s="231">
        <f t="shared" si="1"/>
        <v>48419.221056575654</v>
      </c>
      <c r="V57" s="234">
        <f t="shared" si="5"/>
        <v>-34500</v>
      </c>
      <c r="W57" s="231">
        <f t="shared" si="7"/>
        <v>1175980.5264143914</v>
      </c>
      <c r="X57" s="67"/>
      <c r="Y57" s="67"/>
      <c r="Z57" s="67"/>
    </row>
    <row r="58" spans="1:26" ht="14.25">
      <c r="A58" s="225">
        <f t="shared" si="25"/>
        <v>91</v>
      </c>
      <c r="B58" s="228">
        <f t="shared" si="25"/>
        <v>2073</v>
      </c>
      <c r="C58" s="231"/>
      <c r="D58" s="235"/>
      <c r="E58" s="237"/>
      <c r="F58" s="234">
        <f t="shared" si="26"/>
        <v>0</v>
      </c>
      <c r="G58" s="231">
        <f t="shared" si="13"/>
        <v>600919.11773025326</v>
      </c>
      <c r="H58" s="234">
        <f t="shared" si="14"/>
        <v>2003.063725767511</v>
      </c>
      <c r="I58" s="231">
        <f t="shared" si="15"/>
        <v>600919.11773025326</v>
      </c>
      <c r="J58" s="234">
        <f t="shared" si="16"/>
        <v>2003.063725767511</v>
      </c>
      <c r="K58" s="231">
        <f t="shared" si="17"/>
        <v>0</v>
      </c>
      <c r="L58" s="234">
        <f t="shared" si="18"/>
        <v>0</v>
      </c>
      <c r="M58" s="231">
        <f t="shared" si="19"/>
        <v>0</v>
      </c>
      <c r="N58" s="234">
        <f t="shared" si="12"/>
        <v>0</v>
      </c>
      <c r="O58" s="231">
        <f t="shared" si="11"/>
        <v>44956.706746316559</v>
      </c>
      <c r="P58" s="234">
        <f t="shared" si="8"/>
        <v>149.85568915438853</v>
      </c>
      <c r="Q58" s="231">
        <f t="shared" si="20"/>
        <v>0</v>
      </c>
      <c r="R58" s="234">
        <f t="shared" si="21"/>
        <v>0</v>
      </c>
      <c r="S58" s="231">
        <f>S57+(S57*$T$2)+('SAVE&amp;INVEST'!$C$22*12)</f>
        <v>0</v>
      </c>
      <c r="T58" s="234">
        <f>S58*T3/12</f>
        <v>0</v>
      </c>
      <c r="U58" s="231">
        <f t="shared" si="1"/>
        <v>49871.79768827292</v>
      </c>
      <c r="V58" s="234">
        <f t="shared" si="5"/>
        <v>-34500</v>
      </c>
      <c r="W58" s="231">
        <f t="shared" si="7"/>
        <v>1212294.942206823</v>
      </c>
      <c r="X58" s="67"/>
      <c r="Y58" s="67"/>
      <c r="Z58" s="67"/>
    </row>
    <row r="59" spans="1:26" ht="14.25">
      <c r="A59" s="225">
        <f t="shared" si="25"/>
        <v>92</v>
      </c>
      <c r="B59" s="228">
        <f t="shared" si="25"/>
        <v>2074</v>
      </c>
      <c r="C59" s="231"/>
      <c r="D59" s="235"/>
      <c r="E59" s="237"/>
      <c r="F59" s="234">
        <f t="shared" si="26"/>
        <v>0</v>
      </c>
      <c r="G59" s="231">
        <f t="shared" si="13"/>
        <v>618946.69126216089</v>
      </c>
      <c r="H59" s="234">
        <f t="shared" si="14"/>
        <v>2063.1556375405366</v>
      </c>
      <c r="I59" s="231">
        <f t="shared" si="15"/>
        <v>618946.69126216089</v>
      </c>
      <c r="J59" s="234">
        <f t="shared" si="16"/>
        <v>2063.1556375405366</v>
      </c>
      <c r="K59" s="231">
        <f t="shared" si="17"/>
        <v>0</v>
      </c>
      <c r="L59" s="234">
        <f t="shared" si="18"/>
        <v>0</v>
      </c>
      <c r="M59" s="231">
        <f t="shared" si="19"/>
        <v>0</v>
      </c>
      <c r="N59" s="234">
        <f t="shared" si="12"/>
        <v>0</v>
      </c>
      <c r="O59" s="231">
        <f t="shared" si="11"/>
        <v>46305.407948706059</v>
      </c>
      <c r="P59" s="234">
        <f t="shared" si="8"/>
        <v>154.3513598290202</v>
      </c>
      <c r="Q59" s="231">
        <f t="shared" si="20"/>
        <v>0</v>
      </c>
      <c r="R59" s="234">
        <f t="shared" si="21"/>
        <v>0</v>
      </c>
      <c r="S59" s="231">
        <f>S58+(S58*$T$2)+('SAVE&amp;INVEST'!$C$22*12)</f>
        <v>0</v>
      </c>
      <c r="T59" s="234">
        <f>S59*T3/12</f>
        <v>0</v>
      </c>
      <c r="U59" s="231">
        <f t="shared" si="1"/>
        <v>51367.951618921121</v>
      </c>
      <c r="V59" s="234">
        <f t="shared" si="5"/>
        <v>-34500</v>
      </c>
      <c r="W59" s="231">
        <f t="shared" si="7"/>
        <v>1249698.7904730279</v>
      </c>
      <c r="X59" s="67"/>
      <c r="Y59" s="67"/>
      <c r="Z59" s="67"/>
    </row>
    <row r="60" spans="1:26" ht="14.25">
      <c r="A60" s="225">
        <f t="shared" si="25"/>
        <v>93</v>
      </c>
      <c r="B60" s="228">
        <f t="shared" si="25"/>
        <v>2075</v>
      </c>
      <c r="C60" s="231"/>
      <c r="D60" s="235"/>
      <c r="E60" s="237"/>
      <c r="F60" s="234">
        <f t="shared" si="26"/>
        <v>0</v>
      </c>
      <c r="G60" s="231">
        <f t="shared" si="13"/>
        <v>637515.09200002579</v>
      </c>
      <c r="H60" s="234">
        <f t="shared" si="14"/>
        <v>2125.0503066667529</v>
      </c>
      <c r="I60" s="231">
        <f t="shared" si="15"/>
        <v>637515.09200002579</v>
      </c>
      <c r="J60" s="234">
        <f t="shared" si="16"/>
        <v>2125.0503066667529</v>
      </c>
      <c r="K60" s="231">
        <f t="shared" si="17"/>
        <v>0</v>
      </c>
      <c r="L60" s="234">
        <f t="shared" si="18"/>
        <v>0</v>
      </c>
      <c r="M60" s="231">
        <f t="shared" si="19"/>
        <v>0</v>
      </c>
      <c r="N60" s="234">
        <f t="shared" si="12"/>
        <v>0</v>
      </c>
      <c r="O60" s="231">
        <f t="shared" si="11"/>
        <v>47694.570187167235</v>
      </c>
      <c r="P60" s="234">
        <f t="shared" si="8"/>
        <v>158.98190062389079</v>
      </c>
      <c r="Q60" s="231">
        <f t="shared" si="20"/>
        <v>0</v>
      </c>
      <c r="R60" s="234">
        <f t="shared" si="21"/>
        <v>0</v>
      </c>
      <c r="S60" s="231">
        <f>S59+(S59*$T$2)+('SAVE&amp;INVEST'!$C$22*12)</f>
        <v>0</v>
      </c>
      <c r="T60" s="234">
        <f>S60*T3/12</f>
        <v>0</v>
      </c>
      <c r="U60" s="231">
        <f t="shared" si="1"/>
        <v>52908.990167488751</v>
      </c>
      <c r="V60" s="234">
        <f t="shared" si="5"/>
        <v>-34500</v>
      </c>
      <c r="W60" s="231">
        <f t="shared" si="7"/>
        <v>1288224.7541872188</v>
      </c>
      <c r="X60" s="67"/>
      <c r="Y60" s="67"/>
      <c r="Z60" s="67"/>
    </row>
    <row r="61" spans="1:26" ht="14.25">
      <c r="A61" s="225">
        <f t="shared" si="25"/>
        <v>94</v>
      </c>
      <c r="B61" s="228">
        <f t="shared" si="25"/>
        <v>2076</v>
      </c>
      <c r="C61" s="231"/>
      <c r="D61" s="235"/>
      <c r="E61" s="237"/>
      <c r="F61" s="234">
        <f t="shared" si="26"/>
        <v>0</v>
      </c>
      <c r="G61" s="231">
        <f t="shared" si="13"/>
        <v>656640.54476002662</v>
      </c>
      <c r="H61" s="234">
        <f t="shared" si="14"/>
        <v>2188.8018158667555</v>
      </c>
      <c r="I61" s="231">
        <f t="shared" si="15"/>
        <v>656640.54476002662</v>
      </c>
      <c r="J61" s="234">
        <f t="shared" si="16"/>
        <v>2188.8018158667555</v>
      </c>
      <c r="K61" s="231">
        <f t="shared" si="17"/>
        <v>0</v>
      </c>
      <c r="L61" s="234">
        <f t="shared" si="18"/>
        <v>0</v>
      </c>
      <c r="M61" s="231">
        <f t="shared" si="19"/>
        <v>0</v>
      </c>
      <c r="N61" s="234">
        <f t="shared" si="12"/>
        <v>0</v>
      </c>
      <c r="O61" s="231">
        <f t="shared" si="11"/>
        <v>49125.407292782249</v>
      </c>
      <c r="P61" s="234">
        <f t="shared" si="8"/>
        <v>163.7513576426075</v>
      </c>
      <c r="Q61" s="231">
        <f t="shared" si="20"/>
        <v>0</v>
      </c>
      <c r="R61" s="234">
        <f t="shared" si="21"/>
        <v>0</v>
      </c>
      <c r="S61" s="231">
        <f>S60+(S60*$T$2)+('SAVE&amp;INVEST'!$C$22*12)</f>
        <v>0</v>
      </c>
      <c r="T61" s="234">
        <f>S61*T3/12</f>
        <v>0</v>
      </c>
      <c r="U61" s="231">
        <f t="shared" ref="U61:U67" si="27">(C61+D61+E61+F61+H61+J61+L61+N61+P61+R61+T61)*12</f>
        <v>54496.259872513416</v>
      </c>
      <c r="V61" s="234">
        <f t="shared" si="5"/>
        <v>-34500</v>
      </c>
      <c r="W61" s="231">
        <f t="shared" si="7"/>
        <v>1327906.4968128356</v>
      </c>
      <c r="X61" s="67"/>
      <c r="Y61" s="67"/>
      <c r="Z61" s="67"/>
    </row>
    <row r="62" spans="1:26" ht="14.25">
      <c r="A62" s="225">
        <f t="shared" ref="A62:B68" si="28">A61+1</f>
        <v>95</v>
      </c>
      <c r="B62" s="228">
        <f t="shared" si="28"/>
        <v>2077</v>
      </c>
      <c r="C62" s="231"/>
      <c r="D62" s="235"/>
      <c r="E62" s="237"/>
      <c r="F62" s="234">
        <f t="shared" si="26"/>
        <v>0</v>
      </c>
      <c r="G62" s="231">
        <f t="shared" si="13"/>
        <v>676339.76110282738</v>
      </c>
      <c r="H62" s="234">
        <f t="shared" si="14"/>
        <v>2254.4658703427581</v>
      </c>
      <c r="I62" s="231">
        <f t="shared" si="15"/>
        <v>676339.76110282738</v>
      </c>
      <c r="J62" s="234">
        <f t="shared" si="16"/>
        <v>2254.4658703427581</v>
      </c>
      <c r="K62" s="231">
        <f t="shared" si="17"/>
        <v>0</v>
      </c>
      <c r="L62" s="234">
        <f t="shared" si="18"/>
        <v>0</v>
      </c>
      <c r="M62" s="231">
        <f t="shared" si="19"/>
        <v>0</v>
      </c>
      <c r="N62" s="234">
        <f t="shared" si="12"/>
        <v>0</v>
      </c>
      <c r="O62" s="231">
        <f t="shared" si="11"/>
        <v>50599.16951156572</v>
      </c>
      <c r="P62" s="234">
        <f t="shared" si="8"/>
        <v>168.66389837188572</v>
      </c>
      <c r="Q62" s="231">
        <f t="shared" si="20"/>
        <v>0</v>
      </c>
      <c r="R62" s="234">
        <f t="shared" si="21"/>
        <v>0</v>
      </c>
      <c r="S62" s="231">
        <f>S61+(S61*$T$2)+('SAVE&amp;INVEST'!$C$22*12)</f>
        <v>0</v>
      </c>
      <c r="T62" s="234">
        <f>S62*T3/12</f>
        <v>0</v>
      </c>
      <c r="U62" s="231">
        <f t="shared" si="27"/>
        <v>56131.14766868882</v>
      </c>
      <c r="V62" s="234">
        <f t="shared" ref="V62:V67" si="29">V61</f>
        <v>-34500</v>
      </c>
      <c r="W62" s="231">
        <f t="shared" ref="W62:W67" si="30">G62+I62+K62+M62+O62+Q62+S62+V62</f>
        <v>1368778.6917172205</v>
      </c>
      <c r="X62" s="67"/>
      <c r="Y62" s="67"/>
      <c r="Z62" s="67"/>
    </row>
    <row r="63" spans="1:26" ht="14.25">
      <c r="A63" s="225">
        <f t="shared" si="28"/>
        <v>96</v>
      </c>
      <c r="B63" s="228">
        <f t="shared" si="28"/>
        <v>2078</v>
      </c>
      <c r="C63" s="231"/>
      <c r="D63" s="235"/>
      <c r="E63" s="237"/>
      <c r="F63" s="234">
        <f t="shared" si="26"/>
        <v>0</v>
      </c>
      <c r="G63" s="231">
        <f t="shared" si="13"/>
        <v>696629.95393591223</v>
      </c>
      <c r="H63" s="234">
        <f t="shared" si="14"/>
        <v>2322.0998464530408</v>
      </c>
      <c r="I63" s="231">
        <f t="shared" si="15"/>
        <v>696629.95393591223</v>
      </c>
      <c r="J63" s="234">
        <f t="shared" si="16"/>
        <v>2322.0998464530408</v>
      </c>
      <c r="K63" s="231">
        <f t="shared" si="17"/>
        <v>0</v>
      </c>
      <c r="L63" s="234">
        <f t="shared" si="18"/>
        <v>0</v>
      </c>
      <c r="M63" s="231">
        <f t="shared" si="19"/>
        <v>0</v>
      </c>
      <c r="N63" s="234">
        <f t="shared" si="12"/>
        <v>0</v>
      </c>
      <c r="O63" s="231">
        <f t="shared" si="11"/>
        <v>52117.144596912694</v>
      </c>
      <c r="P63" s="234">
        <f t="shared" si="8"/>
        <v>173.72381532304232</v>
      </c>
      <c r="Q63" s="231">
        <f t="shared" si="20"/>
        <v>0</v>
      </c>
      <c r="R63" s="234">
        <f t="shared" si="21"/>
        <v>0</v>
      </c>
      <c r="S63" s="231">
        <f>S62+(S62*$T$2)+('SAVE&amp;INVEST'!$C$22*12)</f>
        <v>0</v>
      </c>
      <c r="T63" s="234">
        <f>S63*T3/12</f>
        <v>0</v>
      </c>
      <c r="U63" s="231">
        <f t="shared" si="27"/>
        <v>57815.082098749481</v>
      </c>
      <c r="V63" s="234">
        <f t="shared" si="29"/>
        <v>-34500</v>
      </c>
      <c r="W63" s="231">
        <f t="shared" si="30"/>
        <v>1410877.0524687371</v>
      </c>
      <c r="X63" s="67"/>
      <c r="Y63" s="67"/>
      <c r="Z63" s="67"/>
    </row>
    <row r="64" spans="1:26" ht="14.25">
      <c r="A64" s="225">
        <f t="shared" si="28"/>
        <v>97</v>
      </c>
      <c r="B64" s="228">
        <f t="shared" si="28"/>
        <v>2079</v>
      </c>
      <c r="C64" s="231"/>
      <c r="D64" s="235"/>
      <c r="E64" s="237"/>
      <c r="F64" s="234">
        <f t="shared" si="26"/>
        <v>0</v>
      </c>
      <c r="G64" s="231">
        <f t="shared" si="13"/>
        <v>717528.85255398962</v>
      </c>
      <c r="H64" s="234">
        <f t="shared" si="14"/>
        <v>2391.762841846632</v>
      </c>
      <c r="I64" s="231">
        <f t="shared" si="15"/>
        <v>717528.85255398962</v>
      </c>
      <c r="J64" s="234">
        <f t="shared" si="16"/>
        <v>2391.762841846632</v>
      </c>
      <c r="K64" s="231">
        <f t="shared" si="17"/>
        <v>0</v>
      </c>
      <c r="L64" s="234">
        <f t="shared" si="18"/>
        <v>0</v>
      </c>
      <c r="M64" s="231">
        <f t="shared" si="19"/>
        <v>0</v>
      </c>
      <c r="N64" s="234">
        <f t="shared" si="12"/>
        <v>0</v>
      </c>
      <c r="O64" s="231">
        <f t="shared" si="11"/>
        <v>53680.65893482008</v>
      </c>
      <c r="P64" s="234">
        <f t="shared" si="8"/>
        <v>178.9355297827336</v>
      </c>
      <c r="Q64" s="231">
        <f t="shared" si="20"/>
        <v>0</v>
      </c>
      <c r="R64" s="234">
        <f t="shared" si="21"/>
        <v>0</v>
      </c>
      <c r="S64" s="231">
        <f>S63+(S63*$T$2)+('SAVE&amp;INVEST'!$C$22*12)</f>
        <v>0</v>
      </c>
      <c r="T64" s="234">
        <f>S64*T3/12</f>
        <v>0</v>
      </c>
      <c r="U64" s="231">
        <f t="shared" si="27"/>
        <v>59549.534561711967</v>
      </c>
      <c r="V64" s="234">
        <f t="shared" si="29"/>
        <v>-34500</v>
      </c>
      <c r="W64" s="231">
        <f t="shared" si="30"/>
        <v>1454238.3640427992</v>
      </c>
      <c r="X64" s="67"/>
      <c r="Y64" s="67"/>
      <c r="Z64" s="67"/>
    </row>
    <row r="65" spans="1:26" ht="14.25">
      <c r="A65" s="225">
        <f t="shared" si="28"/>
        <v>98</v>
      </c>
      <c r="B65" s="228">
        <f t="shared" si="28"/>
        <v>2080</v>
      </c>
      <c r="C65" s="231"/>
      <c r="D65" s="235"/>
      <c r="E65" s="237"/>
      <c r="F65" s="234">
        <f t="shared" si="26"/>
        <v>0</v>
      </c>
      <c r="G65" s="231">
        <f t="shared" si="13"/>
        <v>739054.71813060937</v>
      </c>
      <c r="H65" s="234">
        <f t="shared" si="14"/>
        <v>2463.5157271020312</v>
      </c>
      <c r="I65" s="231">
        <f t="shared" si="15"/>
        <v>739054.71813060937</v>
      </c>
      <c r="J65" s="234">
        <f t="shared" si="16"/>
        <v>2463.5157271020312</v>
      </c>
      <c r="K65" s="231">
        <f t="shared" si="17"/>
        <v>0</v>
      </c>
      <c r="L65" s="234">
        <f t="shared" si="18"/>
        <v>0</v>
      </c>
      <c r="M65" s="231">
        <f t="shared" si="19"/>
        <v>0</v>
      </c>
      <c r="N65" s="234">
        <f t="shared" si="12"/>
        <v>0</v>
      </c>
      <c r="O65" s="231">
        <f t="shared" si="11"/>
        <v>55291.078702864688</v>
      </c>
      <c r="P65" s="234">
        <f t="shared" si="8"/>
        <v>184.30359567621565</v>
      </c>
      <c r="Q65" s="231">
        <f t="shared" si="20"/>
        <v>0</v>
      </c>
      <c r="R65" s="234">
        <f t="shared" si="21"/>
        <v>0</v>
      </c>
      <c r="S65" s="231">
        <f>S64+(S64*$T$2)+('SAVE&amp;INVEST'!$C$22*12)</f>
        <v>0</v>
      </c>
      <c r="T65" s="234">
        <f>S65*T3/12</f>
        <v>0</v>
      </c>
      <c r="U65" s="231">
        <f t="shared" si="27"/>
        <v>61336.020598563337</v>
      </c>
      <c r="V65" s="234">
        <f t="shared" si="29"/>
        <v>-34500</v>
      </c>
      <c r="W65" s="231">
        <f t="shared" si="30"/>
        <v>1498900.5149640834</v>
      </c>
      <c r="X65" s="67"/>
      <c r="Y65" s="67"/>
      <c r="Z65" s="67"/>
    </row>
    <row r="66" spans="1:26" ht="14.25">
      <c r="A66" s="225">
        <f t="shared" si="28"/>
        <v>99</v>
      </c>
      <c r="B66" s="228">
        <f t="shared" si="28"/>
        <v>2081</v>
      </c>
      <c r="C66" s="231"/>
      <c r="D66" s="235"/>
      <c r="E66" s="237"/>
      <c r="F66" s="234">
        <f t="shared" si="26"/>
        <v>0</v>
      </c>
      <c r="G66" s="231">
        <f t="shared" si="13"/>
        <v>761226.35967452766</v>
      </c>
      <c r="H66" s="234">
        <f t="shared" si="14"/>
        <v>2537.4211989150922</v>
      </c>
      <c r="I66" s="231">
        <f t="shared" si="15"/>
        <v>761226.35967452766</v>
      </c>
      <c r="J66" s="234">
        <f t="shared" si="16"/>
        <v>2537.4211989150922</v>
      </c>
      <c r="K66" s="231">
        <f t="shared" si="17"/>
        <v>0</v>
      </c>
      <c r="L66" s="234">
        <f t="shared" si="18"/>
        <v>0</v>
      </c>
      <c r="M66" s="231">
        <f t="shared" si="19"/>
        <v>0</v>
      </c>
      <c r="N66" s="234">
        <f t="shared" si="12"/>
        <v>0</v>
      </c>
      <c r="O66" s="231">
        <f t="shared" si="11"/>
        <v>56949.811063950634</v>
      </c>
      <c r="P66" s="234">
        <f t="shared" si="8"/>
        <v>189.8327035465021</v>
      </c>
      <c r="Q66" s="231">
        <f t="shared" si="20"/>
        <v>0</v>
      </c>
      <c r="R66" s="234">
        <f t="shared" si="21"/>
        <v>0</v>
      </c>
      <c r="S66" s="231">
        <f>S65+(S65*$T$2)+('SAVE&amp;INVEST'!$C$22*12)</f>
        <v>0</v>
      </c>
      <c r="T66" s="234">
        <f>S66*T3/12</f>
        <v>0</v>
      </c>
      <c r="U66" s="231">
        <f t="shared" si="27"/>
        <v>63176.101216520234</v>
      </c>
      <c r="V66" s="234">
        <f t="shared" si="29"/>
        <v>-34500</v>
      </c>
      <c r="W66" s="231">
        <f t="shared" si="30"/>
        <v>1544902.530413006</v>
      </c>
      <c r="X66" s="67"/>
      <c r="Y66" s="67"/>
      <c r="Z66" s="67"/>
    </row>
    <row r="67" spans="1:26" ht="14.65" thickBot="1">
      <c r="A67" s="226">
        <f t="shared" si="28"/>
        <v>100</v>
      </c>
      <c r="B67" s="229">
        <f t="shared" si="28"/>
        <v>2082</v>
      </c>
      <c r="C67" s="232"/>
      <c r="D67" s="236"/>
      <c r="E67" s="238"/>
      <c r="F67" s="239">
        <f t="shared" si="26"/>
        <v>0</v>
      </c>
      <c r="G67" s="232">
        <f t="shared" si="13"/>
        <v>784063.15046476352</v>
      </c>
      <c r="H67" s="239">
        <f t="shared" si="14"/>
        <v>2613.5438348825451</v>
      </c>
      <c r="I67" s="232">
        <f t="shared" si="15"/>
        <v>784063.15046476352</v>
      </c>
      <c r="J67" s="239">
        <f t="shared" si="16"/>
        <v>2613.5438348825451</v>
      </c>
      <c r="K67" s="232">
        <f t="shared" si="17"/>
        <v>0</v>
      </c>
      <c r="L67" s="239">
        <f t="shared" si="18"/>
        <v>0</v>
      </c>
      <c r="M67" s="232">
        <f>M66+(M66*$N$2)-(N66*12)</f>
        <v>0</v>
      </c>
      <c r="N67" s="239">
        <f>M67*$N$3/12</f>
        <v>0</v>
      </c>
      <c r="O67" s="232">
        <f t="shared" si="11"/>
        <v>58658.305395869153</v>
      </c>
      <c r="P67" s="239">
        <f t="shared" si="8"/>
        <v>195.52768465289716</v>
      </c>
      <c r="Q67" s="232">
        <f t="shared" si="20"/>
        <v>0</v>
      </c>
      <c r="R67" s="239">
        <f t="shared" si="21"/>
        <v>0</v>
      </c>
      <c r="S67" s="232">
        <f>S66+(S66*$T$2)+('SAVE&amp;INVEST'!$C$22*12)</f>
        <v>0</v>
      </c>
      <c r="T67" s="239">
        <f>S67*T3/12</f>
        <v>0</v>
      </c>
      <c r="U67" s="232">
        <f t="shared" si="27"/>
        <v>65071.384253015844</v>
      </c>
      <c r="V67" s="239">
        <f t="shared" si="29"/>
        <v>-34500</v>
      </c>
      <c r="W67" s="232">
        <f t="shared" si="30"/>
        <v>1592284.6063253961</v>
      </c>
      <c r="X67" s="67"/>
      <c r="Y67" s="67"/>
      <c r="Z67" s="67"/>
    </row>
    <row r="68" spans="1:26" ht="14.25">
      <c r="A68" s="71">
        <f t="shared" si="28"/>
        <v>101</v>
      </c>
      <c r="B68" s="67"/>
      <c r="C68" s="67"/>
      <c r="D68" s="67"/>
      <c r="E68" s="67"/>
      <c r="F68" s="67"/>
      <c r="G68" s="67"/>
      <c r="H68" s="67"/>
      <c r="I68" s="67"/>
      <c r="J68" s="67"/>
      <c r="K68" s="67"/>
      <c r="L68" s="67"/>
      <c r="M68" s="67"/>
      <c r="N68" s="67"/>
      <c r="O68" s="67"/>
      <c r="P68" s="67"/>
      <c r="Q68" s="67"/>
      <c r="R68" s="67"/>
      <c r="S68" s="67"/>
      <c r="T68" s="67"/>
      <c r="U68" s="67"/>
      <c r="V68" s="95"/>
      <c r="W68" s="72"/>
      <c r="X68" s="67"/>
      <c r="Y68" s="67"/>
      <c r="Z68" s="67"/>
    </row>
    <row r="69" spans="1:26" ht="14.25">
      <c r="A69" s="67"/>
      <c r="B69" s="67"/>
      <c r="C69" s="67"/>
      <c r="D69" s="67"/>
      <c r="E69" s="67"/>
      <c r="F69" s="67"/>
      <c r="G69" s="67"/>
      <c r="H69" s="67"/>
      <c r="I69" s="67"/>
      <c r="J69" s="67"/>
      <c r="K69" s="67"/>
      <c r="L69" s="67"/>
      <c r="M69" s="67"/>
      <c r="N69" s="67"/>
      <c r="O69" s="67"/>
      <c r="P69" s="67"/>
      <c r="Q69" s="67"/>
      <c r="R69" s="67"/>
      <c r="S69" s="67"/>
      <c r="T69" s="67"/>
      <c r="U69" s="67"/>
      <c r="V69" s="67"/>
      <c r="W69" s="72"/>
      <c r="X69" s="67"/>
      <c r="Y69" s="67"/>
      <c r="Z69" s="67"/>
    </row>
    <row r="70" spans="1:26" ht="14.25">
      <c r="A70" s="67"/>
      <c r="B70" s="67"/>
      <c r="C70" s="67"/>
      <c r="D70" s="67"/>
      <c r="E70" s="67"/>
      <c r="F70" s="67"/>
      <c r="G70" s="67"/>
      <c r="H70" s="67"/>
      <c r="I70" s="67"/>
      <c r="J70" s="67"/>
      <c r="K70" s="67"/>
      <c r="L70" s="67"/>
      <c r="M70" s="67"/>
      <c r="N70" s="67"/>
      <c r="O70" s="67"/>
      <c r="P70" s="67"/>
      <c r="Q70" s="67"/>
      <c r="R70" s="67"/>
      <c r="S70" s="67"/>
      <c r="T70" s="67"/>
      <c r="U70" s="67"/>
      <c r="V70" s="67"/>
      <c r="W70" s="72"/>
      <c r="X70" s="67"/>
      <c r="Y70" s="67"/>
      <c r="Z70" s="67"/>
    </row>
    <row r="71" spans="1:26" ht="14.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row>
    <row r="72" spans="1:26" ht="14.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row>
    <row r="73" spans="1:26" ht="14.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row>
    <row r="74" spans="1:26" ht="14.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row>
    <row r="75" spans="1:26" ht="14.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row>
    <row r="76" spans="1:26" ht="14.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26" ht="14.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row>
    <row r="78" spans="1:26" ht="14.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row>
    <row r="79" spans="1:26" ht="14.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row>
    <row r="80" spans="1:26" ht="14.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row>
    <row r="81" spans="1:26" ht="14.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row>
    <row r="82" spans="1:26" ht="14.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row>
    <row r="83" spans="1:26" ht="14.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row>
    <row r="84" spans="1:26" ht="14.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ht="14.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row>
    <row r="86" spans="1:26" ht="14.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row>
    <row r="87" spans="1:26" ht="14.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row>
    <row r="88" spans="1:26" ht="14.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row>
    <row r="89" spans="1:26" ht="14.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row>
    <row r="90" spans="1:26" ht="14.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row>
    <row r="91" spans="1:26" ht="14.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row>
    <row r="92" spans="1:26" ht="14.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row>
    <row r="93" spans="1:26" ht="14.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row>
    <row r="94" spans="1:26" ht="14.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ht="14.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row>
    <row r="96" spans="1:26" ht="14.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row>
    <row r="97" spans="1:26" ht="14.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row>
    <row r="98" spans="1:26" ht="14.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row>
    <row r="99" spans="1:26" ht="14.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row>
    <row r="100" spans="1:26" ht="14.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ht="14.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ht="14.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ht="14.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ht="14.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ht="14.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ht="14.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ht="14.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ht="14.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ht="14.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ht="14.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ht="14.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ht="14.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ht="14.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ht="14.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ht="14.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ht="14.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ht="14.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ht="14.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ht="14.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ht="14.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ht="14.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ht="14.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ht="14.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ht="14.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ht="14.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ht="14.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ht="14.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ht="14.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ht="14.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ht="14.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ht="14.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ht="14.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ht="14.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ht="14.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ht="14.2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ht="14.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ht="14.2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ht="14.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ht="14.2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ht="14.2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ht="14.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ht="14.2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ht="14.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ht="14.2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ht="14.2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ht="14.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ht="14.2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ht="14.2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ht="14.2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ht="14.2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ht="14.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ht="14.2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ht="14.2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ht="14.2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ht="14.2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ht="14.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ht="14.2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spans="1:26" ht="14.2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ht="14.2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ht="14.2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ht="14.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ht="14.2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ht="14.2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ht="14.2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spans="1:26" ht="14.2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ht="14.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ht="14.2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ht="14.2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ht="14.2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ht="14.2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ht="14.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ht="14.2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ht="14.2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ht="14.2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ht="14.2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ht="14.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ht="14.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ht="14.2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ht="14.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spans="1:26" ht="14.2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ht="14.2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ht="14.2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spans="1:26" ht="14.2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ht="14.2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ht="14.2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ht="14.2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ht="14.2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ht="14.2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ht="14.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ht="14.2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ht="14.25">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ht="14.25">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ht="14.25">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ht="14.25">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ht="14.25">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ht="14.25">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ht="14.25">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ht="14.25">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ht="14.25">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ht="14.25">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ht="14.25">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ht="14.25">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ht="14.25">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spans="1:26" ht="14.25">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spans="1:26" ht="14.25">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spans="1:26" ht="14.25">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spans="1:26" ht="14.25">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spans="1:26" ht="14.25">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spans="1:26" ht="14.25">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spans="1:26" ht="14.25">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spans="1:26" ht="14.25">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spans="1:26" ht="14.25">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spans="1:26" ht="14.25">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spans="1:26" ht="14.25">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spans="1:26" ht="14.25">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spans="1:26" ht="14.25">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spans="1:26" ht="14.25">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spans="1:26" ht="14.25">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spans="1:26" ht="14.25">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spans="1:26" ht="14.25">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spans="1:26" ht="14.25">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spans="1:26" ht="14.25">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spans="1:26" ht="14.25">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spans="1:26" ht="14.25">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spans="1:26" ht="14.25">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ht="14.25">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ht="14.25">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spans="1:26" ht="14.25">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spans="1:26" ht="14.25">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spans="1:26" ht="14.25">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spans="1:26" ht="14.25">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spans="1:26" ht="14.25">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spans="1:26" ht="14.25">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spans="1:26" ht="14.25">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spans="1:26" ht="14.25">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ht="14.25">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spans="1:26" ht="14.25">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spans="1:26" ht="14.25">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spans="1:26" ht="14.25">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spans="1:26" ht="14.25">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spans="1:26" ht="14.25">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spans="1:26" ht="14.25">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spans="1:26" ht="14.25">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spans="1:26" ht="14.25">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spans="1:26" ht="14.25">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spans="1:26" ht="14.25">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spans="1:26" ht="14.25">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spans="1:26" ht="14.25">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spans="1:26" ht="14.25">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spans="1:26" ht="14.25">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ht="14.25">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spans="1:26" ht="14.25">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ht="14.25">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spans="1:26" ht="14.25">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spans="1:26" ht="14.25">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spans="1:26" ht="14.25">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spans="1:26" ht="14.25">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spans="1:26" ht="14.25">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spans="1:26" ht="14.25">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spans="1:26" ht="14.25">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spans="1:26" ht="14.25">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spans="1:26" ht="14.25">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spans="1:26" ht="14.25">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ht="14.25">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ht="14.25">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spans="1:26" ht="14.25">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spans="1:26" ht="14.25">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spans="1:26" ht="14.25">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spans="1:26" ht="14.25">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spans="1:26" ht="14.25">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spans="1:26" ht="14.25">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spans="1:26" ht="14.25">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spans="1:26" ht="14.25">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spans="1:26" ht="14.25">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spans="1:26" ht="14.25">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spans="1:26" ht="14.25">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spans="1:26" ht="14.25">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spans="1:26" ht="14.25">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spans="1:26" ht="14.25">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spans="1:26" ht="14.25">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spans="1:26" ht="14.25">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spans="1:26" ht="14.25">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spans="1:26" ht="14.25">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spans="1:26" ht="14.25">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spans="1:26" ht="14.25">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ht="14.25">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ht="14.25">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ht="14.25">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ht="14.25">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ht="14.25">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spans="1:26" ht="14.25">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spans="1:26" ht="14.25">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spans="1:26" ht="14.25">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spans="1:26" ht="14.25">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spans="1:26" ht="14.25">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spans="1:26" ht="14.25">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spans="1:26" ht="14.25">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spans="1:26" ht="14.25">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spans="1:26" ht="14.25">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spans="1:26" ht="14.25">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spans="1:26" ht="14.25">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spans="1:26" ht="14.25">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spans="1:26" ht="14.25">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spans="1:26" ht="14.25">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spans="1:26" ht="14.25">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spans="1:26" ht="14.25">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spans="1:26" ht="14.25">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spans="1:26" ht="14.25">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spans="1:26" ht="14.25">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spans="1:26" ht="14.25">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spans="1:26" ht="14.25">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ht="14.25">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ht="14.25">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ht="14.25">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ht="14.25">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ht="14.25">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ht="14.25">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spans="1:26" ht="14.25">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spans="1:26" ht="14.25">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spans="1:26" ht="14.25">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spans="1:26" ht="14.25">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spans="1:26" ht="14.25">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spans="1:26" ht="14.25">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spans="1:26" ht="14.25">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spans="1:26" ht="14.25">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spans="1:26" ht="14.25">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spans="1:26" ht="14.25">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spans="1:26" ht="14.25">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6" ht="14.25">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ht="14.25">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ht="14.25">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ht="14.25">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ht="14.25">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spans="1:26" ht="14.25">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spans="1:26" ht="14.25">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spans="1:26" ht="14.25">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ht="14.25">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spans="1:26" ht="14.25">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ht="14.25">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ht="14.25">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spans="1:26" ht="14.25">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ht="14.25">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ht="14.25">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ht="14.25">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1:26" ht="14.25">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spans="1:26" ht="14.25">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spans="1:26" ht="14.25">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spans="1:26" ht="14.25">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spans="1:26" ht="14.25">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spans="1:26" ht="14.25">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ht="14.25">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spans="1:26" ht="14.25">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ht="14.25">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ht="14.25">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ht="14.25">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ht="14.25">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ht="14.25">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ht="14.25">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ht="14.25">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ht="14.25">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ht="14.25">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ht="14.25">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ht="14.25">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ht="14.25">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ht="14.25">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ht="14.25">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ht="14.25">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ht="14.25">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spans="1:26" ht="14.25">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spans="1:26" ht="14.25">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spans="1:26" ht="14.25">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spans="1:26" ht="14.25">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spans="1:26" ht="14.25">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ht="14.25">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spans="1:26" ht="14.25">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ht="14.25">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ht="14.25">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ht="14.25">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ht="14.25">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ht="14.25">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ht="14.25">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ht="14.25">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ht="14.25">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ht="14.25">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spans="1:26" ht="14.25">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ht="14.25">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ht="14.25">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ht="14.25">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ht="14.25">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ht="14.25">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ht="14.25">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spans="1:26" ht="14.25">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spans="1:26" ht="14.25">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spans="1:26" ht="14.25">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spans="1:26" ht="14.25">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spans="1:26" ht="14.25">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spans="1:26" ht="14.25">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1:26" ht="14.25">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ht="14.25">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ht="14.25">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ht="14.25">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ht="14.25">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ht="14.25">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ht="14.25">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ht="14.25">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ht="14.25">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spans="1:26" ht="14.25">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spans="1:26" ht="14.25">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spans="1:26" ht="14.25">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spans="1:26" ht="14.25">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ht="14.25">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ht="14.25">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ht="14.25">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ht="14.25">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ht="14.25">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ht="14.25">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1:26" ht="14.25">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spans="1:26" ht="14.25">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spans="1:26" ht="14.25">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spans="1:26" ht="14.25">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spans="1:26" ht="14.25">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spans="1:26" ht="14.25">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spans="1:26" ht="14.25">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spans="1:26" ht="14.25">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spans="1:26" ht="14.25">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ht="14.25">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spans="1:26" ht="14.25">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ht="14.25">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ht="14.25">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ht="14.25">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ht="14.25">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spans="1:26" ht="14.25">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spans="1:26" ht="14.25">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ht="14.25">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ht="14.25">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spans="1:26" ht="14.25">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ht="14.25">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ht="14.25">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ht="14.25">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ht="14.25">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spans="1:26" ht="14.25">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ht="14.25">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ht="14.25">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spans="1:26" ht="14.25">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spans="1:26" ht="14.25">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spans="1:26" ht="14.25">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spans="1:26" ht="14.25">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spans="1:26" ht="14.25">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spans="1:26" ht="14.25">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spans="1:26" ht="14.25">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ht="14.25">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spans="1:26" ht="14.25">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ht="14.25">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ht="14.25">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ht="14.25">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ht="14.25">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ht="14.25">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ht="14.25">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ht="14.25">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ht="14.25">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ht="14.25">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ht="14.25">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ht="14.25">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ht="14.25">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ht="14.25">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ht="14.25">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ht="14.25">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ht="14.25">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ht="14.25">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ht="14.25">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ht="14.25">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ht="14.25">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ht="14.25">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ht="14.25">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ht="14.25">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ht="14.25">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ht="14.25">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ht="14.25">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ht="14.25">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ht="14.25">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ht="14.25">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ht="14.25">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ht="14.25">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ht="14.25">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ht="14.25">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ht="14.25">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ht="14.25">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ht="14.25">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ht="14.25">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ht="14.25">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ht="14.25">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ht="14.25">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ht="14.25">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ht="14.25">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ht="14.25">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ht="14.25">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ht="14.25">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ht="14.25">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ht="14.25">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ht="14.25">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ht="14.25">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ht="14.25">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ht="14.25">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ht="14.25">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ht="14.25">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ht="14.25">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ht="14.25">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ht="14.25">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ht="14.25">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ht="14.25">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ht="14.25">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ht="14.25">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ht="14.25">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ht="14.25">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ht="14.25">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ht="14.25">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ht="14.25">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ht="14.25">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ht="14.25">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ht="14.25">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ht="14.25">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ht="14.25">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ht="14.25">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ht="14.25">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ht="14.25">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ht="14.25">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ht="14.25">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ht="14.25">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ht="14.25">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ht="14.25">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ht="14.25">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ht="14.25">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ht="14.25">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ht="14.25">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ht="14.25">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ht="14.25">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ht="14.25">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ht="14.25">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ht="14.25">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ht="14.25">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ht="14.25">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ht="14.25">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ht="14.25">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ht="14.25">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ht="14.25">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ht="14.25">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ht="14.25">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ht="14.25">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ht="14.25">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ht="14.25">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ht="14.25">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ht="14.25">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ht="14.25">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ht="14.25">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ht="14.25">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ht="14.25">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ht="14.25">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ht="14.25">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ht="14.25">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ht="14.25">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ht="14.25">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ht="14.25">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ht="14.25">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ht="14.25">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ht="14.25">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ht="14.25">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ht="14.25">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ht="14.25">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ht="14.25">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ht="14.25">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ht="14.25">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ht="14.25">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ht="14.25">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ht="14.25">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ht="14.25">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ht="14.25">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ht="14.25">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ht="14.25">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ht="14.25">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ht="14.25">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ht="14.25">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ht="14.25">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ht="14.25">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ht="14.25">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ht="14.25">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ht="14.25">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ht="14.25">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ht="14.25">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ht="14.25">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ht="14.25">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ht="14.25">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ht="14.25">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ht="14.25">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ht="14.25">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ht="14.25">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ht="14.25">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ht="14.25">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ht="14.25">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ht="14.25">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ht="14.25">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ht="14.25">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ht="14.25">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ht="14.25">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ht="14.25">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ht="14.25">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ht="14.25">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ht="14.25">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ht="14.25">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ht="14.25">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ht="14.25">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ht="14.25">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ht="14.25">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ht="14.25">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ht="14.25">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ht="14.25">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ht="14.25">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ht="14.25">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ht="14.25">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ht="14.25">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ht="14.25">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ht="14.25">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ht="14.25">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ht="14.25">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ht="14.25">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ht="14.25">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ht="14.25">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ht="14.25">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ht="14.25">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ht="14.25">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ht="14.25">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ht="14.25">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ht="14.25">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ht="14.25">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ht="14.25">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ht="14.25">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ht="14.25">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ht="14.25">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ht="14.25">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ht="14.25">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ht="14.25">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ht="14.25">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ht="14.25">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ht="14.25">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ht="14.25">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ht="14.25">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ht="14.25">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ht="14.25">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ht="14.25">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ht="14.25">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ht="14.25">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ht="14.25">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ht="14.25">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ht="14.25">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ht="14.25">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ht="14.25">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ht="14.25">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ht="14.25">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ht="14.25">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ht="14.25">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ht="14.25">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ht="14.25">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ht="14.25">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ht="14.25">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ht="14.25">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ht="14.25">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ht="14.25">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ht="14.25">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ht="14.25">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ht="14.25">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ht="14.25">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ht="14.25">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ht="14.25">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ht="14.25">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ht="14.25">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ht="14.25">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ht="14.25">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ht="14.25">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ht="14.25">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ht="14.25">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ht="14.25">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ht="14.25">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ht="14.25">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ht="14.25">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ht="14.25">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ht="14.25">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ht="14.25">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ht="14.25">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ht="14.25">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ht="14.25">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ht="14.25">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ht="14.25">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ht="14.25">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ht="14.25">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ht="14.25">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ht="14.25">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ht="14.25">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ht="14.25">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ht="14.25">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ht="14.25">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ht="14.25">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ht="14.25">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ht="14.25">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ht="14.25">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ht="14.25">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ht="14.25">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ht="14.25">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ht="14.25">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ht="14.25">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ht="14.25">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ht="14.25">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ht="14.25">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ht="14.25">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ht="14.25">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ht="14.25">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ht="14.25">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ht="14.25">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ht="14.25">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ht="14.25">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ht="14.25">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ht="14.25">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ht="14.25">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ht="14.25">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ht="14.25">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ht="14.25">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ht="14.25">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ht="14.25">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ht="14.25">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ht="14.25">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ht="14.25">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ht="14.25">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ht="14.25">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ht="14.25">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ht="14.25">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ht="14.25">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ht="14.25">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ht="14.25">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ht="14.25">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ht="14.25">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ht="14.25">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ht="14.25">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ht="14.25">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ht="14.25">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ht="14.25">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ht="14.25">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ht="14.25">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ht="14.25">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ht="14.25">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ht="14.25">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ht="14.25">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ht="14.25">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ht="14.25">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ht="14.25">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ht="14.25">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ht="14.25">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ht="14.25">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ht="14.25">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ht="14.25">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ht="14.25">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ht="14.25">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ht="14.25">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ht="14.25">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ht="14.25">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ht="14.25">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ht="14.25">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ht="14.25">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ht="14.25">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ht="14.25">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ht="14.25">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ht="14.25">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ht="14.25">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ht="14.25">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ht="14.25">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ht="14.25">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ht="14.25">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ht="14.25">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ht="14.25">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ht="14.25">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ht="14.25">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ht="14.25">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ht="14.25">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ht="14.25">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ht="14.25">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ht="14.25">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ht="14.25">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ht="14.25">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ht="14.25">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ht="14.25">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ht="14.25">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ht="14.25">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ht="14.25">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ht="14.25">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ht="14.25">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ht="14.25">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ht="14.25">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ht="14.25">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ht="14.25">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ht="14.25">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ht="14.25">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ht="14.25">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ht="14.25">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ht="14.25">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ht="14.25">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ht="14.25">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ht="14.25">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ht="14.25">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ht="14.25">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ht="14.25">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ht="14.25">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ht="14.25">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ht="14.25">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ht="14.25">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ht="14.25">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ht="14.25">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ht="14.25">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ht="14.25">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ht="14.25">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ht="14.25">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ht="14.25">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ht="14.25">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ht="14.25">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ht="14.25">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ht="14.25">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ht="14.25">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ht="14.25">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ht="14.25">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ht="14.25">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ht="14.25">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ht="14.25">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ht="14.25">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ht="14.25">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ht="14.25">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ht="14.25">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ht="14.25">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ht="14.25">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ht="14.25">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ht="14.25">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ht="14.25">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ht="14.25">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ht="14.25">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ht="14.25">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ht="14.25">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ht="14.25">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ht="14.25">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ht="14.25">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ht="14.25">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ht="14.25">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ht="14.25">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ht="14.25">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ht="14.25">
      <c r="A849" s="67"/>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ht="14.25">
      <c r="A850" s="67"/>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ht="14.25">
      <c r="A851" s="67"/>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ht="14.25">
      <c r="A852" s="67"/>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ht="14.25">
      <c r="A853" s="67"/>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ht="14.25">
      <c r="A854" s="67"/>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ht="14.25">
      <c r="A855" s="67"/>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ht="14.25">
      <c r="A856" s="67"/>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ht="14.25">
      <c r="A857" s="67"/>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ht="14.25">
      <c r="A858" s="67"/>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ht="14.25">
      <c r="A859" s="67"/>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ht="14.25">
      <c r="A860" s="67"/>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ht="14.25">
      <c r="A861" s="67"/>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ht="14.25">
      <c r="A862" s="67"/>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ht="14.25">
      <c r="A863" s="67"/>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ht="14.25">
      <c r="A864" s="67"/>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ht="14.25">
      <c r="A865" s="67"/>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ht="14.25">
      <c r="A866" s="67"/>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ht="14.25">
      <c r="A867" s="67"/>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ht="14.25">
      <c r="A868" s="67"/>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ht="14.25">
      <c r="A869" s="67"/>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ht="14.25">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ht="14.25">
      <c r="A871" s="67"/>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ht="14.25">
      <c r="A872" s="67"/>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ht="14.25">
      <c r="A873" s="67"/>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ht="14.25">
      <c r="A874" s="67"/>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ht="14.25">
      <c r="A875" s="67"/>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ht="14.25">
      <c r="A876" s="67"/>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ht="14.25">
      <c r="A877" s="67"/>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ht="14.25">
      <c r="A878" s="67"/>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ht="14.25">
      <c r="A879" s="67"/>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ht="14.25">
      <c r="A880" s="67"/>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ht="14.25">
      <c r="A881" s="67"/>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ht="14.25">
      <c r="A882" s="67"/>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ht="14.25">
      <c r="A883" s="67"/>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ht="14.25">
      <c r="A884" s="67"/>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ht="14.25">
      <c r="A885" s="67"/>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ht="14.25">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ht="14.25">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ht="14.25">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ht="14.25">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ht="14.25">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ht="14.25">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ht="14.25">
      <c r="A892" s="67"/>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ht="14.25">
      <c r="A893" s="67"/>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ht="14.25">
      <c r="A894" s="67"/>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ht="14.25">
      <c r="A895" s="67"/>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ht="14.25">
      <c r="A896" s="67"/>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ht="14.25">
      <c r="A897" s="67"/>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ht="14.25">
      <c r="A898" s="67"/>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ht="14.25">
      <c r="A899" s="67"/>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ht="14.25">
      <c r="A900" s="67"/>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ht="14.25">
      <c r="A901" s="67"/>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ht="14.25">
      <c r="A902" s="67"/>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ht="14.25">
      <c r="A903" s="67"/>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ht="14.25">
      <c r="A904" s="67"/>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ht="14.25">
      <c r="A905" s="67"/>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ht="14.25">
      <c r="A906" s="67"/>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ht="14.25">
      <c r="A907" s="67"/>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ht="14.25">
      <c r="A908" s="67"/>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ht="14.25">
      <c r="A909" s="67"/>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ht="14.25">
      <c r="A910" s="67"/>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ht="14.25">
      <c r="A911" s="67"/>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ht="14.25">
      <c r="A912" s="67"/>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ht="14.25">
      <c r="A913" s="67"/>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ht="14.25">
      <c r="A914" s="67"/>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ht="14.25">
      <c r="A915" s="67"/>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ht="14.25">
      <c r="A916" s="67"/>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ht="14.25">
      <c r="A917" s="67"/>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ht="14.25">
      <c r="A918" s="67"/>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ht="14.25">
      <c r="A919" s="67"/>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ht="14.25">
      <c r="A920" s="67"/>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ht="14.25">
      <c r="A921" s="67"/>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ht="14.25">
      <c r="A922" s="67"/>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ht="14.25">
      <c r="A923" s="67"/>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ht="14.25">
      <c r="A924" s="67"/>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ht="14.25">
      <c r="A925" s="67"/>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ht="14.25">
      <c r="A926" s="67"/>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ht="14.25">
      <c r="A927" s="67"/>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ht="14.25">
      <c r="A928" s="67"/>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ht="14.25">
      <c r="A929" s="67"/>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ht="14.25">
      <c r="A930" s="67"/>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ht="14.25">
      <c r="A931" s="67"/>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ht="14.25">
      <c r="A932" s="67"/>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ht="14.25">
      <c r="A933" s="67"/>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ht="14.25">
      <c r="A934" s="67"/>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ht="14.25">
      <c r="A935" s="67"/>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ht="14.25">
      <c r="A936" s="67"/>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ht="14.25">
      <c r="A937" s="67"/>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ht="14.25">
      <c r="A938" s="67"/>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ht="14.25">
      <c r="A939" s="67"/>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ht="14.25">
      <c r="A940" s="67"/>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ht="14.25">
      <c r="A941" s="67"/>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ht="14.25">
      <c r="A942" s="67"/>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ht="14.25">
      <c r="A943" s="67"/>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ht="14.25">
      <c r="A944" s="67"/>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ht="14.25">
      <c r="A945" s="67"/>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ht="14.25">
      <c r="A946" s="67"/>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ht="14.25">
      <c r="A947" s="67"/>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ht="14.25">
      <c r="A948" s="67"/>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ht="14.25">
      <c r="A949" s="67"/>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ht="14.25">
      <c r="A950" s="67"/>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ht="14.25">
      <c r="A951" s="67"/>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ht="14.25">
      <c r="A952" s="67"/>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ht="14.25">
      <c r="A953" s="67"/>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ht="14.25">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ht="14.25">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spans="1:26" ht="14.25">
      <c r="A956" s="67"/>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spans="1:26" ht="14.25">
      <c r="A957" s="67"/>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spans="1:26" ht="14.25">
      <c r="A958" s="67"/>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spans="1:26" ht="14.25">
      <c r="A959" s="67"/>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spans="1:26" ht="14.25">
      <c r="A960" s="67"/>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spans="1:26" ht="14.25">
      <c r="A961" s="67"/>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spans="1:26" ht="14.25">
      <c r="A962" s="67"/>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spans="1:26" ht="14.25">
      <c r="A963" s="67"/>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spans="1:26" ht="14.25">
      <c r="A964" s="67"/>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spans="1:26" ht="14.25">
      <c r="A965" s="67"/>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sheetData>
  <mergeCells count="1">
    <mergeCell ref="V5:V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5053E-01C8-4CFF-920B-B2EC1C71308A}">
  <sheetPr>
    <outlinePr summaryBelow="0" summaryRight="0"/>
  </sheetPr>
  <dimension ref="A1:Z955"/>
  <sheetViews>
    <sheetView workbookViewId="0">
      <selection activeCell="D22" sqref="D22"/>
    </sheetView>
  </sheetViews>
  <sheetFormatPr defaultColWidth="14.3984375" defaultRowHeight="15" customHeight="1"/>
  <cols>
    <col min="6" max="6" width="17.73046875" customWidth="1"/>
    <col min="7" max="20" width="19.265625" customWidth="1"/>
    <col min="21" max="21" width="16.59765625" customWidth="1"/>
    <col min="22" max="22" width="16.265625" customWidth="1"/>
    <col min="23" max="23" width="20.73046875" customWidth="1"/>
  </cols>
  <sheetData>
    <row r="1" spans="1:26" ht="384.75" customHeight="1" thickBot="1">
      <c r="A1" s="67"/>
      <c r="B1" s="67"/>
      <c r="C1" s="67"/>
      <c r="D1" s="67"/>
      <c r="E1" s="67"/>
      <c r="F1" s="67"/>
      <c r="G1" s="67"/>
      <c r="H1" s="67"/>
      <c r="I1" s="67"/>
      <c r="J1" s="67"/>
      <c r="K1" s="67"/>
      <c r="L1" s="67"/>
      <c r="M1" s="67"/>
      <c r="N1" s="67"/>
      <c r="O1" s="67"/>
      <c r="P1" s="67"/>
      <c r="Q1" s="67"/>
      <c r="R1" s="67"/>
      <c r="S1" s="67"/>
      <c r="T1" s="67"/>
      <c r="U1" s="67"/>
      <c r="V1" s="67"/>
      <c r="W1" s="67"/>
      <c r="X1" s="67"/>
      <c r="Y1" s="67"/>
      <c r="Z1" s="67"/>
    </row>
    <row r="2" spans="1:26" ht="14.25">
      <c r="A2" s="67"/>
      <c r="B2" s="67"/>
      <c r="C2" s="67"/>
      <c r="D2" s="67"/>
      <c r="E2" s="67"/>
      <c r="F2" s="67"/>
      <c r="G2" s="240" t="s">
        <v>72</v>
      </c>
      <c r="H2" s="258">
        <v>7.0000000000000007E-2</v>
      </c>
      <c r="I2" s="240" t="s">
        <v>72</v>
      </c>
      <c r="J2" s="258">
        <v>7.0000000000000007E-2</v>
      </c>
      <c r="K2" s="240" t="s">
        <v>72</v>
      </c>
      <c r="L2" s="258">
        <v>7.0000000000000007E-2</v>
      </c>
      <c r="M2" s="240" t="s">
        <v>72</v>
      </c>
      <c r="N2" s="258">
        <v>7.0000000000000007E-2</v>
      </c>
      <c r="O2" s="240" t="s">
        <v>72</v>
      </c>
      <c r="P2" s="258">
        <v>7.0000000000000007E-2</v>
      </c>
      <c r="Q2" s="240" t="s">
        <v>72</v>
      </c>
      <c r="R2" s="258">
        <v>0.03</v>
      </c>
      <c r="S2" s="240" t="s">
        <v>72</v>
      </c>
      <c r="T2" s="259">
        <v>0.03</v>
      </c>
      <c r="U2" s="67"/>
      <c r="V2" s="67"/>
      <c r="W2" s="68"/>
      <c r="X2" s="67"/>
      <c r="Y2" s="67"/>
      <c r="Z2" s="67"/>
    </row>
    <row r="3" spans="1:26" ht="14.65" thickBot="1">
      <c r="A3" s="67"/>
      <c r="B3" s="67"/>
      <c r="C3" s="67"/>
      <c r="D3" s="67"/>
      <c r="E3" s="67"/>
      <c r="F3" s="67"/>
      <c r="G3" s="241" t="s">
        <v>73</v>
      </c>
      <c r="H3" s="69">
        <v>0.04</v>
      </c>
      <c r="I3" s="241" t="s">
        <v>73</v>
      </c>
      <c r="J3" s="69">
        <v>0.04</v>
      </c>
      <c r="K3" s="241" t="s">
        <v>73</v>
      </c>
      <c r="L3" s="69">
        <v>0.04</v>
      </c>
      <c r="M3" s="241" t="s">
        <v>73</v>
      </c>
      <c r="N3" s="69">
        <v>0.04</v>
      </c>
      <c r="O3" s="241" t="s">
        <v>73</v>
      </c>
      <c r="P3" s="69">
        <v>0.04</v>
      </c>
      <c r="Q3" s="241" t="s">
        <v>73</v>
      </c>
      <c r="R3" s="69">
        <v>0.01</v>
      </c>
      <c r="S3" s="241" t="s">
        <v>73</v>
      </c>
      <c r="T3" s="260">
        <v>0.01</v>
      </c>
      <c r="U3" s="67"/>
      <c r="V3" s="67"/>
      <c r="W3" s="68"/>
      <c r="X3" s="67"/>
      <c r="Y3" s="67"/>
      <c r="Z3" s="67"/>
    </row>
    <row r="4" spans="1:26" ht="14.65" thickBot="1">
      <c r="C4" s="255">
        <f>INCOME!C15</f>
        <v>3125</v>
      </c>
      <c r="D4" s="256">
        <f>INCOME!G15</f>
        <v>3100</v>
      </c>
      <c r="E4" s="255">
        <f>INCOME!K15</f>
        <v>0</v>
      </c>
      <c r="F4" s="257">
        <f>INCOME!C26</f>
        <v>0</v>
      </c>
      <c r="G4" s="261" t="s">
        <v>32</v>
      </c>
      <c r="H4" s="262">
        <f>'SAVE&amp;INVEST'!C16</f>
        <v>500</v>
      </c>
      <c r="I4" s="261" t="s">
        <v>32</v>
      </c>
      <c r="J4" s="262">
        <f>'SAVE&amp;INVEST'!C17</f>
        <v>500</v>
      </c>
      <c r="K4" s="261" t="s">
        <v>32</v>
      </c>
      <c r="L4" s="262">
        <f>'SAVE&amp;INVEST'!C18</f>
        <v>0</v>
      </c>
      <c r="M4" s="261" t="s">
        <v>32</v>
      </c>
      <c r="N4" s="262">
        <f>'SAVE&amp;INVEST'!C19</f>
        <v>0</v>
      </c>
      <c r="O4" s="261" t="s">
        <v>32</v>
      </c>
      <c r="P4" s="262">
        <f>'SAVE&amp;INVEST'!C20</f>
        <v>200</v>
      </c>
      <c r="Q4" s="261" t="s">
        <v>32</v>
      </c>
      <c r="R4" s="262">
        <f>'SAVE&amp;INVEST'!C21</f>
        <v>0</v>
      </c>
      <c r="S4" s="261" t="s">
        <v>32</v>
      </c>
      <c r="T4" s="263">
        <f>'SAVE&amp;INVEST'!C22</f>
        <v>0</v>
      </c>
      <c r="U4" s="70"/>
      <c r="V4" s="70"/>
      <c r="W4" s="82"/>
      <c r="X4" s="67"/>
      <c r="Y4" s="67"/>
      <c r="Z4" s="67"/>
    </row>
    <row r="5" spans="1:26" ht="34.5" customHeight="1">
      <c r="A5" s="224" t="s">
        <v>74</v>
      </c>
      <c r="B5" s="227" t="s">
        <v>74</v>
      </c>
      <c r="C5" s="230" t="s">
        <v>2</v>
      </c>
      <c r="D5" s="233" t="s">
        <v>2</v>
      </c>
      <c r="E5" s="230" t="s">
        <v>2</v>
      </c>
      <c r="F5" s="233" t="s">
        <v>2</v>
      </c>
      <c r="G5" s="242" t="s">
        <v>69</v>
      </c>
      <c r="H5" s="233" t="s">
        <v>104</v>
      </c>
      <c r="I5" s="242" t="s">
        <v>69</v>
      </c>
      <c r="J5" s="233" t="s">
        <v>104</v>
      </c>
      <c r="K5" s="242" t="s">
        <v>69</v>
      </c>
      <c r="L5" s="233" t="s">
        <v>104</v>
      </c>
      <c r="M5" s="242" t="s">
        <v>69</v>
      </c>
      <c r="N5" s="233" t="s">
        <v>104</v>
      </c>
      <c r="O5" s="242" t="s">
        <v>69</v>
      </c>
      <c r="P5" s="233" t="s">
        <v>104</v>
      </c>
      <c r="Q5" s="242" t="s">
        <v>69</v>
      </c>
      <c r="R5" s="233" t="s">
        <v>104</v>
      </c>
      <c r="S5" s="242" t="s">
        <v>69</v>
      </c>
      <c r="T5" s="233" t="s">
        <v>104</v>
      </c>
      <c r="U5" s="230" t="s">
        <v>29</v>
      </c>
      <c r="V5" s="351" t="s">
        <v>106</v>
      </c>
      <c r="W5" s="230" t="s">
        <v>69</v>
      </c>
      <c r="X5" s="67"/>
      <c r="Y5" s="67"/>
      <c r="Z5" s="67"/>
    </row>
    <row r="6" spans="1:26" ht="14.65" thickBot="1">
      <c r="A6" s="249" t="s">
        <v>75</v>
      </c>
      <c r="B6" s="250" t="s">
        <v>76</v>
      </c>
      <c r="C6" s="251" t="str">
        <f>INCOME!A2</f>
        <v>INCOME #1:</v>
      </c>
      <c r="D6" s="252" t="str">
        <f>INCOME!E2</f>
        <v>INCOME #2:</v>
      </c>
      <c r="E6" s="253" t="str">
        <f>INCOME!I2</f>
        <v>INCOME #3:</v>
      </c>
      <c r="F6" s="254" t="str">
        <f>INCOME!A17</f>
        <v>RENTAL PROPERTY:</v>
      </c>
      <c r="G6" s="251" t="str">
        <f>'SAVE&amp;INVEST'!E16</f>
        <v>EMPLOYER FUND</v>
      </c>
      <c r="H6" s="254" t="str">
        <f>'SAVE&amp;INVEST'!E16</f>
        <v>EMPLOYER FUND</v>
      </c>
      <c r="I6" s="251" t="str">
        <f>'SAVE&amp;INVEST'!E17</f>
        <v>IRA COMPANY</v>
      </c>
      <c r="J6" s="254" t="str">
        <f>'SAVE&amp;INVEST'!E17</f>
        <v>IRA COMPANY</v>
      </c>
      <c r="K6" s="251" t="str">
        <f>'SAVE&amp;INVEST'!E18</f>
        <v>ABC</v>
      </c>
      <c r="L6" s="254" t="str">
        <f>'SAVE&amp;INVEST'!E18</f>
        <v>ABC</v>
      </c>
      <c r="M6" s="251" t="str">
        <f>'SAVE&amp;INVEST'!E19</f>
        <v>DEF</v>
      </c>
      <c r="N6" s="254" t="str">
        <f>'SAVE&amp;INVEST'!E19</f>
        <v>DEF</v>
      </c>
      <c r="O6" s="251" t="str">
        <f>'SAVE&amp;INVEST'!E20</f>
        <v>BROKERAGE</v>
      </c>
      <c r="P6" s="254" t="str">
        <f>'SAVE&amp;INVEST'!E20</f>
        <v>BROKERAGE</v>
      </c>
      <c r="Q6" s="251" t="str">
        <f>'SAVE&amp;INVEST'!E21</f>
        <v>UVW</v>
      </c>
      <c r="R6" s="254" t="str">
        <f>'SAVE&amp;INVEST'!E21</f>
        <v>UVW</v>
      </c>
      <c r="S6" s="251" t="str">
        <f>'SAVE&amp;INVEST'!E22</f>
        <v>XYZ</v>
      </c>
      <c r="T6" s="254" t="str">
        <f>'SAVE&amp;INVEST'!E22</f>
        <v>XYZ</v>
      </c>
      <c r="U6" s="251" t="s">
        <v>73</v>
      </c>
      <c r="V6" s="352"/>
      <c r="W6" s="251" t="s">
        <v>105</v>
      </c>
      <c r="X6" s="67"/>
      <c r="Y6" s="67"/>
      <c r="Z6" s="67"/>
    </row>
    <row r="7" spans="1:26" ht="14.25">
      <c r="A7" s="243">
        <v>50</v>
      </c>
      <c r="B7" s="244">
        <v>2022</v>
      </c>
      <c r="C7" s="245">
        <f t="shared" ref="C7:F7" si="0">C4</f>
        <v>3125</v>
      </c>
      <c r="D7" s="246">
        <f t="shared" si="0"/>
        <v>3100</v>
      </c>
      <c r="E7" s="245">
        <f t="shared" si="0"/>
        <v>0</v>
      </c>
      <c r="F7" s="246">
        <f t="shared" si="0"/>
        <v>0</v>
      </c>
      <c r="G7" s="245">
        <f>'SAVE&amp;INVEST'!D16</f>
        <v>100</v>
      </c>
      <c r="H7" s="247"/>
      <c r="I7" s="245">
        <f>'SAVE&amp;INVEST'!D17</f>
        <v>100</v>
      </c>
      <c r="J7" s="247"/>
      <c r="K7" s="245">
        <f>'SAVE&amp;INVEST'!D18</f>
        <v>0</v>
      </c>
      <c r="L7" s="247"/>
      <c r="M7" s="248">
        <f>'SAVE&amp;INVEST'!C19</f>
        <v>0</v>
      </c>
      <c r="N7" s="247"/>
      <c r="O7" s="245">
        <f>'SAVE&amp;INVEST'!D20</f>
        <v>100</v>
      </c>
      <c r="P7" s="247"/>
      <c r="Q7" s="245">
        <f>'SAVE&amp;INVEST'!D21</f>
        <v>0</v>
      </c>
      <c r="R7" s="247"/>
      <c r="S7" s="245">
        <f>'SAVE&amp;INVEST'!D22</f>
        <v>0</v>
      </c>
      <c r="T7" s="247"/>
      <c r="U7" s="245">
        <f t="shared" ref="U7:U57" si="1">(C7+D7+E7+F7+H7+J7+L7+N7+P7+R7+T7)*12</f>
        <v>74700</v>
      </c>
      <c r="V7" s="246">
        <f>'Net Worth'!B1+'Net Worth'!B3-'Net Worth'!B4</f>
        <v>-34500</v>
      </c>
      <c r="W7" s="245">
        <f>G7+I7+K7+M7+O7+Q7+S7+V7</f>
        <v>-34200</v>
      </c>
      <c r="X7" s="67"/>
      <c r="Y7" s="67"/>
      <c r="Z7" s="67"/>
    </row>
    <row r="8" spans="1:26" ht="14.25">
      <c r="A8" s="225">
        <f t="shared" ref="A8:B13" si="2">A7+1</f>
        <v>51</v>
      </c>
      <c r="B8" s="228">
        <f t="shared" si="2"/>
        <v>2023</v>
      </c>
      <c r="C8" s="231">
        <f t="shared" ref="C8:F13" si="3">C7</f>
        <v>3125</v>
      </c>
      <c r="D8" s="234">
        <f t="shared" si="3"/>
        <v>3100</v>
      </c>
      <c r="E8" s="231">
        <f t="shared" si="3"/>
        <v>0</v>
      </c>
      <c r="F8" s="234">
        <f t="shared" si="3"/>
        <v>0</v>
      </c>
      <c r="G8" s="231">
        <f>G7+(G7*$H$2)+('SAVE&amp;INVEST'!$C$16*12)</f>
        <v>6107</v>
      </c>
      <c r="H8" s="235"/>
      <c r="I8" s="231">
        <f>I7+(I7*$J$2)+('SAVE&amp;INVEST'!$C$17*12)</f>
        <v>6107</v>
      </c>
      <c r="J8" s="234"/>
      <c r="K8" s="231">
        <f>K7+(K7*$L$2)+('SAVE&amp;INVEST'!$C$18*12)</f>
        <v>0</v>
      </c>
      <c r="L8" s="235"/>
      <c r="M8" s="231">
        <f>M7+(M7*$N$2)+('SAVE&amp;INVEST'!$C$19*12)</f>
        <v>0</v>
      </c>
      <c r="N8" s="235"/>
      <c r="O8" s="231">
        <f t="shared" ref="O8" si="4">O7+(O7*$P$2)-(P7*12)</f>
        <v>107</v>
      </c>
      <c r="P8" s="234">
        <f t="shared" ref="P8" si="5">O8*$P$3/12</f>
        <v>0.35666666666666669</v>
      </c>
      <c r="Q8" s="231">
        <f>Q7+(Q7*$R$2)+('SAVE&amp;INVEST'!$C$21*12)</f>
        <v>0</v>
      </c>
      <c r="R8" s="235"/>
      <c r="S8" s="231">
        <f>S7+(S7*$T$2)+('SAVE&amp;INVEST'!$C$22*12)</f>
        <v>0</v>
      </c>
      <c r="T8" s="235"/>
      <c r="U8" s="231">
        <f t="shared" ref="U8" si="6">(C8+D8+E8+F8+H8+J8+L8+N8+P8+R8+T8)*12</f>
        <v>74704.28</v>
      </c>
      <c r="V8" s="234">
        <f t="shared" ref="V8:V57" si="7">V7</f>
        <v>-34500</v>
      </c>
      <c r="W8" s="231">
        <f t="shared" ref="W8" si="8">G8+I8+K8+M8+O8+Q8+S8+V8</f>
        <v>-22179</v>
      </c>
      <c r="X8" s="67"/>
      <c r="Y8" s="67"/>
      <c r="Z8" s="67"/>
    </row>
    <row r="9" spans="1:26" ht="14.25">
      <c r="A9" s="225">
        <f t="shared" si="2"/>
        <v>52</v>
      </c>
      <c r="B9" s="228">
        <f t="shared" si="2"/>
        <v>2024</v>
      </c>
      <c r="C9" s="231">
        <f t="shared" si="3"/>
        <v>3125</v>
      </c>
      <c r="D9" s="234">
        <f t="shared" si="3"/>
        <v>3100</v>
      </c>
      <c r="E9" s="231">
        <f t="shared" si="3"/>
        <v>0</v>
      </c>
      <c r="F9" s="234">
        <f t="shared" si="3"/>
        <v>0</v>
      </c>
      <c r="G9" s="231">
        <f>G8+(G8*$H$2)+('SAVE&amp;INVEST'!$C$16*12)</f>
        <v>12534.49</v>
      </c>
      <c r="H9" s="235"/>
      <c r="I9" s="231">
        <f>I8+(I8*$J$2)+('SAVE&amp;INVEST'!$C$17*12)</f>
        <v>12534.49</v>
      </c>
      <c r="J9" s="234"/>
      <c r="K9" s="231">
        <f>K8+(K8*$L$2)+('SAVE&amp;INVEST'!$C$18*12)</f>
        <v>0</v>
      </c>
      <c r="L9" s="235"/>
      <c r="M9" s="231">
        <f>M8+(M8*$N$2)+('SAVE&amp;INVEST'!$C$19*12)</f>
        <v>0</v>
      </c>
      <c r="N9" s="235"/>
      <c r="O9" s="231">
        <f t="shared" ref="O9:O57" si="9">O8+(O8*$P$2)-(P8*12)</f>
        <v>110.21</v>
      </c>
      <c r="P9" s="234">
        <f t="shared" ref="P9:P57" si="10">O9*$P$3/12</f>
        <v>0.36736666666666662</v>
      </c>
      <c r="Q9" s="231">
        <f>Q8+(Q8*$R$2)+('SAVE&amp;INVEST'!$C$21*12)</f>
        <v>0</v>
      </c>
      <c r="R9" s="235"/>
      <c r="S9" s="231">
        <f>S8+(S8*$T$2)+('SAVE&amp;INVEST'!$C$22*12)</f>
        <v>0</v>
      </c>
      <c r="T9" s="235"/>
      <c r="U9" s="231">
        <f t="shared" si="1"/>
        <v>74704.4084</v>
      </c>
      <c r="V9" s="234">
        <f t="shared" si="7"/>
        <v>-34500</v>
      </c>
      <c r="W9" s="231">
        <f t="shared" ref="W9:W57" si="11">G9+I9+K9+M9+O9+Q9+S9+V9</f>
        <v>-9320.8100000000013</v>
      </c>
      <c r="X9" s="67"/>
      <c r="Y9" s="67"/>
      <c r="Z9" s="67"/>
    </row>
    <row r="10" spans="1:26" ht="14.25">
      <c r="A10" s="225">
        <f t="shared" si="2"/>
        <v>53</v>
      </c>
      <c r="B10" s="228">
        <f t="shared" si="2"/>
        <v>2025</v>
      </c>
      <c r="C10" s="231">
        <f t="shared" si="3"/>
        <v>3125</v>
      </c>
      <c r="D10" s="234">
        <f t="shared" si="3"/>
        <v>3100</v>
      </c>
      <c r="E10" s="231">
        <f t="shared" si="3"/>
        <v>0</v>
      </c>
      <c r="F10" s="234">
        <f t="shared" si="3"/>
        <v>0</v>
      </c>
      <c r="G10" s="231">
        <f>G9+(G9*$H$2)+('SAVE&amp;INVEST'!$C$16*12)</f>
        <v>19411.904300000002</v>
      </c>
      <c r="H10" s="235"/>
      <c r="I10" s="231">
        <f>I9+(I9*$J$2)+('SAVE&amp;INVEST'!$C$17*12)</f>
        <v>19411.904300000002</v>
      </c>
      <c r="J10" s="234"/>
      <c r="K10" s="231">
        <f>K9+(K9*$L$2)+('SAVE&amp;INVEST'!$C$18*12)</f>
        <v>0</v>
      </c>
      <c r="L10" s="235"/>
      <c r="M10" s="231">
        <f>M9+(M9*$N$2)+('SAVE&amp;INVEST'!$C$19*12)</f>
        <v>0</v>
      </c>
      <c r="N10" s="235"/>
      <c r="O10" s="231">
        <f t="shared" si="9"/>
        <v>113.5163</v>
      </c>
      <c r="P10" s="234">
        <f t="shared" si="10"/>
        <v>0.37838766666666673</v>
      </c>
      <c r="Q10" s="231">
        <f>Q9+(Q9*$R$2)+('SAVE&amp;INVEST'!$C$21*12)</f>
        <v>0</v>
      </c>
      <c r="R10" s="235"/>
      <c r="S10" s="231">
        <f>S9+(S9*$T$2)+('SAVE&amp;INVEST'!$C$22*12)</f>
        <v>0</v>
      </c>
      <c r="T10" s="235"/>
      <c r="U10" s="231">
        <f t="shared" si="1"/>
        <v>74704.540651999996</v>
      </c>
      <c r="V10" s="234">
        <f t="shared" si="7"/>
        <v>-34500</v>
      </c>
      <c r="W10" s="231">
        <f t="shared" si="11"/>
        <v>4437.3249000000069</v>
      </c>
      <c r="X10" s="67"/>
      <c r="Y10" s="67"/>
      <c r="Z10" s="67"/>
    </row>
    <row r="11" spans="1:26" ht="14.25">
      <c r="A11" s="225">
        <f t="shared" si="2"/>
        <v>54</v>
      </c>
      <c r="B11" s="228">
        <f t="shared" si="2"/>
        <v>2026</v>
      </c>
      <c r="C11" s="231">
        <f t="shared" si="3"/>
        <v>3125</v>
      </c>
      <c r="D11" s="234">
        <f t="shared" si="3"/>
        <v>3100</v>
      </c>
      <c r="E11" s="231">
        <f t="shared" si="3"/>
        <v>0</v>
      </c>
      <c r="F11" s="234">
        <f t="shared" si="3"/>
        <v>0</v>
      </c>
      <c r="G11" s="231">
        <f>G10+(G10*$H$2)+('SAVE&amp;INVEST'!$C$16*12)</f>
        <v>26770.737601000001</v>
      </c>
      <c r="H11" s="235"/>
      <c r="I11" s="231">
        <f>I10+(I10*$J$2)+('SAVE&amp;INVEST'!$C$17*12)</f>
        <v>26770.737601000001</v>
      </c>
      <c r="J11" s="234"/>
      <c r="K11" s="231">
        <f>K10+(K10*$L$2)+('SAVE&amp;INVEST'!$C$18*12)</f>
        <v>0</v>
      </c>
      <c r="L11" s="235"/>
      <c r="M11" s="231">
        <f>M10+(M10*$N$2)+('SAVE&amp;INVEST'!$C$19*12)</f>
        <v>0</v>
      </c>
      <c r="N11" s="235"/>
      <c r="O11" s="231">
        <f t="shared" si="9"/>
        <v>116.921789</v>
      </c>
      <c r="P11" s="234">
        <f t="shared" si="10"/>
        <v>0.38973929666666668</v>
      </c>
      <c r="Q11" s="231">
        <f>Q10+(Q10*$R$2)+('SAVE&amp;INVEST'!$C$21*12)</f>
        <v>0</v>
      </c>
      <c r="R11" s="235"/>
      <c r="S11" s="231">
        <f>S10+(S10*$T$2)+('SAVE&amp;INVEST'!$C$22*12)</f>
        <v>0</v>
      </c>
      <c r="T11" s="235"/>
      <c r="U11" s="231">
        <f t="shared" si="1"/>
        <v>74704.67687155999</v>
      </c>
      <c r="V11" s="234">
        <f t="shared" si="7"/>
        <v>-34500</v>
      </c>
      <c r="W11" s="231">
        <f t="shared" si="11"/>
        <v>19158.396991000001</v>
      </c>
      <c r="X11" s="67"/>
      <c r="Y11" s="67"/>
      <c r="Z11" s="67"/>
    </row>
    <row r="12" spans="1:26" ht="14.25">
      <c r="A12" s="225">
        <f t="shared" si="2"/>
        <v>55</v>
      </c>
      <c r="B12" s="228">
        <f t="shared" si="2"/>
        <v>2027</v>
      </c>
      <c r="C12" s="231">
        <f t="shared" si="3"/>
        <v>3125</v>
      </c>
      <c r="D12" s="234">
        <f t="shared" si="3"/>
        <v>3100</v>
      </c>
      <c r="E12" s="231">
        <f t="shared" si="3"/>
        <v>0</v>
      </c>
      <c r="F12" s="234">
        <f t="shared" si="3"/>
        <v>0</v>
      </c>
      <c r="G12" s="231">
        <f>G11+(G11*$H$2)+('SAVE&amp;INVEST'!$C$16*12)</f>
        <v>34644.689233069999</v>
      </c>
      <c r="H12" s="235"/>
      <c r="I12" s="231">
        <f>I11+(I11*$J$2)+('SAVE&amp;INVEST'!$C$17*12)</f>
        <v>34644.689233069999</v>
      </c>
      <c r="J12" s="234"/>
      <c r="K12" s="231">
        <f>K11+(K11*$L$2)+('SAVE&amp;INVEST'!$C$18*12)</f>
        <v>0</v>
      </c>
      <c r="L12" s="235"/>
      <c r="M12" s="231">
        <f>M11+(M11*$N$2)+('SAVE&amp;INVEST'!$C$19*12)</f>
        <v>0</v>
      </c>
      <c r="N12" s="235"/>
      <c r="O12" s="231">
        <f t="shared" si="9"/>
        <v>120.42944267000001</v>
      </c>
      <c r="P12" s="234">
        <f t="shared" si="10"/>
        <v>0.40143147556666675</v>
      </c>
      <c r="Q12" s="231">
        <f>Q11+(Q11*$R$2)+('SAVE&amp;INVEST'!$C$21*12)</f>
        <v>0</v>
      </c>
      <c r="R12" s="235"/>
      <c r="S12" s="231">
        <f>S11+(S11*$T$2)+('SAVE&amp;INVEST'!$C$22*12)</f>
        <v>0</v>
      </c>
      <c r="T12" s="235"/>
      <c r="U12" s="231">
        <f t="shared" si="1"/>
        <v>74704.817177706806</v>
      </c>
      <c r="V12" s="234">
        <f t="shared" si="7"/>
        <v>-34500</v>
      </c>
      <c r="W12" s="231">
        <f t="shared" si="11"/>
        <v>34909.807908810006</v>
      </c>
      <c r="X12" s="67"/>
      <c r="Y12" s="67"/>
      <c r="Z12" s="67"/>
    </row>
    <row r="13" spans="1:26" ht="14.25">
      <c r="A13" s="225">
        <f t="shared" si="2"/>
        <v>56</v>
      </c>
      <c r="B13" s="228">
        <f t="shared" si="2"/>
        <v>2028</v>
      </c>
      <c r="C13" s="231">
        <f t="shared" si="3"/>
        <v>3125</v>
      </c>
      <c r="D13" s="234">
        <f t="shared" si="3"/>
        <v>3100</v>
      </c>
      <c r="E13" s="231">
        <f t="shared" si="3"/>
        <v>0</v>
      </c>
      <c r="F13" s="234">
        <f t="shared" si="3"/>
        <v>0</v>
      </c>
      <c r="G13" s="231">
        <f>G12+(G12*$H$2)+('SAVE&amp;INVEST'!$C$16*12)</f>
        <v>43069.817479384903</v>
      </c>
      <c r="H13" s="235"/>
      <c r="I13" s="231">
        <f>I12+(I12*$J$2)+('SAVE&amp;INVEST'!$C$17*12)</f>
        <v>43069.817479384903</v>
      </c>
      <c r="J13" s="234"/>
      <c r="K13" s="231">
        <f>K12+(K12*$L$2)+('SAVE&amp;INVEST'!$C$18*12)</f>
        <v>0</v>
      </c>
      <c r="L13" s="235"/>
      <c r="M13" s="231">
        <f>M12+(M12*$N$2)+('SAVE&amp;INVEST'!$C$19*12)</f>
        <v>0</v>
      </c>
      <c r="N13" s="235"/>
      <c r="O13" s="231">
        <f t="shared" si="9"/>
        <v>124.04232595010002</v>
      </c>
      <c r="P13" s="234">
        <f t="shared" si="10"/>
        <v>0.41347441983366678</v>
      </c>
      <c r="Q13" s="231">
        <f>Q12+(Q12*$R$2)+('SAVE&amp;INVEST'!$C$21*12)</f>
        <v>0</v>
      </c>
      <c r="R13" s="235"/>
      <c r="S13" s="231">
        <f>S12+(S12*$T$2)+('SAVE&amp;INVEST'!$C$22*12)</f>
        <v>0</v>
      </c>
      <c r="T13" s="235"/>
      <c r="U13" s="231">
        <f t="shared" si="1"/>
        <v>74704.961693038</v>
      </c>
      <c r="V13" s="234">
        <f t="shared" si="7"/>
        <v>-34500</v>
      </c>
      <c r="W13" s="231">
        <f t="shared" si="11"/>
        <v>51763.677284719903</v>
      </c>
      <c r="X13" s="67"/>
      <c r="Y13" s="67"/>
      <c r="Z13" s="67"/>
    </row>
    <row r="14" spans="1:26" ht="14.25">
      <c r="A14" s="225">
        <f t="shared" ref="A14:B29" si="12">A13+1</f>
        <v>57</v>
      </c>
      <c r="B14" s="228">
        <f t="shared" si="12"/>
        <v>2029</v>
      </c>
      <c r="C14" s="231">
        <f t="shared" ref="C14:F24" si="13">C13</f>
        <v>3125</v>
      </c>
      <c r="D14" s="234">
        <f t="shared" si="13"/>
        <v>3100</v>
      </c>
      <c r="E14" s="231">
        <f t="shared" si="13"/>
        <v>0</v>
      </c>
      <c r="F14" s="234">
        <f t="shared" si="13"/>
        <v>0</v>
      </c>
      <c r="G14" s="231">
        <f>G13+(G13*$H$2)+('SAVE&amp;INVEST'!$C$16*12)</f>
        <v>52084.704702941846</v>
      </c>
      <c r="H14" s="235"/>
      <c r="I14" s="231">
        <f>I13+(I13*$J$2)+('SAVE&amp;INVEST'!$C$17*12)</f>
        <v>52084.704702941846</v>
      </c>
      <c r="J14" s="234"/>
      <c r="K14" s="231">
        <f>K13+(K13*$L$2)+('SAVE&amp;INVEST'!$C$18*12)</f>
        <v>0</v>
      </c>
      <c r="L14" s="235"/>
      <c r="M14" s="231">
        <f>M13+(M13*$N$2)+('SAVE&amp;INVEST'!$C$19*12)</f>
        <v>0</v>
      </c>
      <c r="N14" s="235"/>
      <c r="O14" s="231">
        <f t="shared" si="9"/>
        <v>127.76359572860304</v>
      </c>
      <c r="P14" s="234">
        <f t="shared" si="10"/>
        <v>0.42587865242867678</v>
      </c>
      <c r="Q14" s="231">
        <f>Q13+(Q13*$R$2)+('SAVE&amp;INVEST'!$C$21*12)</f>
        <v>0</v>
      </c>
      <c r="R14" s="235"/>
      <c r="S14" s="231">
        <f>S13+(S13*$T$2)+('SAVE&amp;INVEST'!$C$22*12)</f>
        <v>0</v>
      </c>
      <c r="T14" s="235"/>
      <c r="U14" s="231">
        <f t="shared" si="1"/>
        <v>74705.110543829142</v>
      </c>
      <c r="V14" s="234">
        <f t="shared" si="7"/>
        <v>-34500</v>
      </c>
      <c r="W14" s="231">
        <f t="shared" si="11"/>
        <v>69797.173001612289</v>
      </c>
      <c r="X14" s="67"/>
      <c r="Y14" s="67"/>
      <c r="Z14" s="67"/>
    </row>
    <row r="15" spans="1:26" ht="14.25">
      <c r="A15" s="225">
        <f t="shared" si="12"/>
        <v>58</v>
      </c>
      <c r="B15" s="228">
        <f t="shared" si="12"/>
        <v>2030</v>
      </c>
      <c r="C15" s="231">
        <f t="shared" si="13"/>
        <v>3125</v>
      </c>
      <c r="D15" s="234">
        <f t="shared" si="13"/>
        <v>3100</v>
      </c>
      <c r="E15" s="231">
        <f t="shared" si="13"/>
        <v>0</v>
      </c>
      <c r="F15" s="234">
        <f t="shared" si="13"/>
        <v>0</v>
      </c>
      <c r="G15" s="231">
        <f>G14+(G14*$H$2)+('SAVE&amp;INVEST'!$C$16*12)</f>
        <v>61730.634032147776</v>
      </c>
      <c r="H15" s="235"/>
      <c r="I15" s="231">
        <f>I14+(I14*$J$2)+('SAVE&amp;INVEST'!$C$17*12)</f>
        <v>61730.634032147776</v>
      </c>
      <c r="J15" s="234"/>
      <c r="K15" s="231">
        <f>K14+(K14*$L$2)+('SAVE&amp;INVEST'!$C$18*12)</f>
        <v>0</v>
      </c>
      <c r="L15" s="235"/>
      <c r="M15" s="231">
        <f>M14+(M14*$N$2)+('SAVE&amp;INVEST'!$C$19*12)</f>
        <v>0</v>
      </c>
      <c r="N15" s="235"/>
      <c r="O15" s="231">
        <f t="shared" si="9"/>
        <v>131.59650360046112</v>
      </c>
      <c r="P15" s="234">
        <f t="shared" si="10"/>
        <v>0.43865501200153706</v>
      </c>
      <c r="Q15" s="231">
        <f>Q14+(Q14*$R$2)+('SAVE&amp;INVEST'!$C$21*12)</f>
        <v>0</v>
      </c>
      <c r="R15" s="235"/>
      <c r="S15" s="231">
        <f>S14+(S14*$T$2)+('SAVE&amp;INVEST'!$C$22*12)</f>
        <v>0</v>
      </c>
      <c r="T15" s="235"/>
      <c r="U15" s="231">
        <f t="shared" si="1"/>
        <v>74705.263860144012</v>
      </c>
      <c r="V15" s="234">
        <f t="shared" si="7"/>
        <v>-34500</v>
      </c>
      <c r="W15" s="231">
        <f t="shared" si="11"/>
        <v>89092.864567896017</v>
      </c>
      <c r="X15" s="67"/>
      <c r="Y15" s="67"/>
      <c r="Z15" s="67"/>
    </row>
    <row r="16" spans="1:26" ht="14.25">
      <c r="A16" s="264">
        <f t="shared" si="12"/>
        <v>59</v>
      </c>
      <c r="B16" s="265">
        <f t="shared" si="12"/>
        <v>2031</v>
      </c>
      <c r="C16" s="266">
        <f t="shared" si="13"/>
        <v>3125</v>
      </c>
      <c r="D16" s="267">
        <f t="shared" si="13"/>
        <v>3100</v>
      </c>
      <c r="E16" s="266">
        <f t="shared" si="13"/>
        <v>0</v>
      </c>
      <c r="F16" s="267">
        <f t="shared" si="13"/>
        <v>0</v>
      </c>
      <c r="G16" s="266">
        <f>G15+(G15*$H$2)+('SAVE&amp;INVEST'!$C$16*12)</f>
        <v>72051.778414398126</v>
      </c>
      <c r="H16" s="268"/>
      <c r="I16" s="266">
        <f>I15+(I15*$J$2)+('SAVE&amp;INVEST'!$C$17*12)</f>
        <v>72051.778414398126</v>
      </c>
      <c r="J16" s="267"/>
      <c r="K16" s="266">
        <f>K15+(K15*$L$2)+('SAVE&amp;INVEST'!$C$18*12)</f>
        <v>0</v>
      </c>
      <c r="L16" s="268"/>
      <c r="M16" s="266">
        <f>M15+(M15*$N$2)+('SAVE&amp;INVEST'!$C$19*12)</f>
        <v>0</v>
      </c>
      <c r="N16" s="268"/>
      <c r="O16" s="266">
        <f t="shared" si="9"/>
        <v>135.54439870847494</v>
      </c>
      <c r="P16" s="267">
        <f t="shared" si="10"/>
        <v>0.45181466236158313</v>
      </c>
      <c r="Q16" s="266">
        <f>Q15+(Q15*$R$2)+('SAVE&amp;INVEST'!$C$21*12)</f>
        <v>0</v>
      </c>
      <c r="R16" s="268"/>
      <c r="S16" s="266">
        <f>S15+(S15*$T$2)+('SAVE&amp;INVEST'!$C$22*12)</f>
        <v>0</v>
      </c>
      <c r="T16" s="268"/>
      <c r="U16" s="266">
        <f t="shared" si="1"/>
        <v>74705.421775948344</v>
      </c>
      <c r="V16" s="267">
        <f t="shared" si="7"/>
        <v>-34500</v>
      </c>
      <c r="W16" s="266">
        <f t="shared" si="11"/>
        <v>109739.10122750473</v>
      </c>
      <c r="X16" s="67"/>
      <c r="Y16" s="67"/>
      <c r="Z16" s="67"/>
    </row>
    <row r="17" spans="1:26" ht="14.25">
      <c r="A17" s="225">
        <f t="shared" si="12"/>
        <v>60</v>
      </c>
      <c r="B17" s="228">
        <f t="shared" si="12"/>
        <v>2032</v>
      </c>
      <c r="C17" s="231"/>
      <c r="D17" s="235"/>
      <c r="E17" s="237"/>
      <c r="F17" s="234">
        <f t="shared" si="13"/>
        <v>0</v>
      </c>
      <c r="G17" s="231">
        <f>G16+(G16*$H$2)-(H16*12)</f>
        <v>77095.402903405993</v>
      </c>
      <c r="H17" s="234">
        <f>G17*$H$3/12</f>
        <v>256.98467634468665</v>
      </c>
      <c r="I17" s="231">
        <f>I16+(I16*$J$2)-(J16*12)</f>
        <v>77095.402903405993</v>
      </c>
      <c r="J17" s="234">
        <f>I17*$J$3/12</f>
        <v>256.98467634468665</v>
      </c>
      <c r="K17" s="231">
        <f>K16+(K16*$L$2)-(L16*12)</f>
        <v>0</v>
      </c>
      <c r="L17" s="234">
        <f>K17*$L$3/12</f>
        <v>0</v>
      </c>
      <c r="M17" s="231">
        <f>M16+(M16*$N$2)-(N16*12)</f>
        <v>0</v>
      </c>
      <c r="N17" s="234">
        <f t="shared" ref="N17:N56" si="14">M17*$N$3/12</f>
        <v>0</v>
      </c>
      <c r="O17" s="231">
        <f t="shared" si="9"/>
        <v>139.61073066972921</v>
      </c>
      <c r="P17" s="234">
        <f t="shared" si="10"/>
        <v>0.46536910223243066</v>
      </c>
      <c r="Q17" s="231">
        <f>Q16+(Q16*$R$2)-(R16*12)</f>
        <v>0</v>
      </c>
      <c r="R17" s="234">
        <f>Q17*$R$3/12</f>
        <v>0</v>
      </c>
      <c r="S17" s="231">
        <f>S16+(S16*$T$2)+('SAVE&amp;INVEST'!$C$22*12)</f>
        <v>0</v>
      </c>
      <c r="T17" s="234">
        <f>S17*T3/12</f>
        <v>0</v>
      </c>
      <c r="U17" s="231">
        <f t="shared" si="1"/>
        <v>6173.2166614992693</v>
      </c>
      <c r="V17" s="234">
        <f t="shared" si="7"/>
        <v>-34500</v>
      </c>
      <c r="W17" s="231">
        <f t="shared" si="11"/>
        <v>119830.41653748171</v>
      </c>
      <c r="X17" s="67"/>
      <c r="Y17" s="67"/>
      <c r="Z17" s="67"/>
    </row>
    <row r="18" spans="1:26" ht="14.25">
      <c r="A18" s="225">
        <f t="shared" si="12"/>
        <v>61</v>
      </c>
      <c r="B18" s="228">
        <f t="shared" si="12"/>
        <v>2033</v>
      </c>
      <c r="C18" s="231"/>
      <c r="D18" s="235"/>
      <c r="E18" s="237"/>
      <c r="F18" s="234">
        <f t="shared" si="13"/>
        <v>0</v>
      </c>
      <c r="G18" s="231">
        <f t="shared" ref="G18:G57" si="15">G17+(G17*$H$2)-(H17*12)</f>
        <v>79408.264990508178</v>
      </c>
      <c r="H18" s="234">
        <f t="shared" ref="H18:H57" si="16">G18*$H$3/12</f>
        <v>264.69421663502726</v>
      </c>
      <c r="I18" s="231">
        <f t="shared" ref="I18:I57" si="17">I17+(I17*$J$2)-(J17*12)</f>
        <v>79408.264990508178</v>
      </c>
      <c r="J18" s="234">
        <f t="shared" ref="J18:J57" si="18">I18*$J$3/12</f>
        <v>264.69421663502726</v>
      </c>
      <c r="K18" s="231">
        <f t="shared" ref="K18:K57" si="19">K17+(K17*$L$2)-(L17*12)</f>
        <v>0</v>
      </c>
      <c r="L18" s="234">
        <f t="shared" ref="L18:L57" si="20">K18*$L$3/12</f>
        <v>0</v>
      </c>
      <c r="M18" s="231">
        <f t="shared" ref="M18:M56" si="21">M17+(M17*$N$2)-(N17*12)</f>
        <v>0</v>
      </c>
      <c r="N18" s="234">
        <f t="shared" si="14"/>
        <v>0</v>
      </c>
      <c r="O18" s="231">
        <f t="shared" si="9"/>
        <v>143.79905258982109</v>
      </c>
      <c r="P18" s="234">
        <f t="shared" si="10"/>
        <v>0.47933017529940364</v>
      </c>
      <c r="Q18" s="231">
        <f t="shared" ref="Q18:Q57" si="22">Q17+(Q17*$R$2)-(R17*12)</f>
        <v>0</v>
      </c>
      <c r="R18" s="234">
        <f t="shared" ref="R18:R57" si="23">Q18*$R$3/12</f>
        <v>0</v>
      </c>
      <c r="S18" s="231">
        <f>S17+(S17*$T$2)+('SAVE&amp;INVEST'!$C$22*12)</f>
        <v>0</v>
      </c>
      <c r="T18" s="234">
        <f>S18*T3/12</f>
        <v>0</v>
      </c>
      <c r="U18" s="231">
        <f t="shared" si="1"/>
        <v>6358.4131613442478</v>
      </c>
      <c r="V18" s="234">
        <f t="shared" si="7"/>
        <v>-34500</v>
      </c>
      <c r="W18" s="231">
        <f t="shared" si="11"/>
        <v>124460.32903360619</v>
      </c>
      <c r="X18" s="67"/>
      <c r="Y18" s="67"/>
      <c r="Z18" s="67"/>
    </row>
    <row r="19" spans="1:26" ht="14.25">
      <c r="A19" s="225">
        <f t="shared" si="12"/>
        <v>62</v>
      </c>
      <c r="B19" s="228">
        <f t="shared" si="12"/>
        <v>2034</v>
      </c>
      <c r="C19" s="231"/>
      <c r="D19" s="235"/>
      <c r="E19" s="237"/>
      <c r="F19" s="234">
        <f t="shared" si="13"/>
        <v>0</v>
      </c>
      <c r="G19" s="231">
        <f t="shared" si="15"/>
        <v>81790.512940223431</v>
      </c>
      <c r="H19" s="234">
        <f t="shared" si="16"/>
        <v>272.6350431340781</v>
      </c>
      <c r="I19" s="231">
        <f t="shared" si="17"/>
        <v>81790.512940223431</v>
      </c>
      <c r="J19" s="234">
        <f t="shared" si="18"/>
        <v>272.6350431340781</v>
      </c>
      <c r="K19" s="231">
        <f t="shared" si="19"/>
        <v>0</v>
      </c>
      <c r="L19" s="234">
        <f t="shared" si="20"/>
        <v>0</v>
      </c>
      <c r="M19" s="231">
        <f t="shared" si="21"/>
        <v>0</v>
      </c>
      <c r="N19" s="234">
        <f t="shared" si="14"/>
        <v>0</v>
      </c>
      <c r="O19" s="231">
        <f t="shared" si="9"/>
        <v>148.11302416751573</v>
      </c>
      <c r="P19" s="234">
        <f t="shared" si="10"/>
        <v>0.49371008055838578</v>
      </c>
      <c r="Q19" s="231">
        <f t="shared" si="22"/>
        <v>0</v>
      </c>
      <c r="R19" s="234">
        <f t="shared" si="23"/>
        <v>0</v>
      </c>
      <c r="S19" s="231">
        <f>S18+(S18*$T$2)+('SAVE&amp;INVEST'!$C$22*12)</f>
        <v>0</v>
      </c>
      <c r="T19" s="234">
        <f>S19*T3/12</f>
        <v>0</v>
      </c>
      <c r="U19" s="231">
        <f t="shared" si="1"/>
        <v>6549.1655561845746</v>
      </c>
      <c r="V19" s="234">
        <f t="shared" si="7"/>
        <v>-34500</v>
      </c>
      <c r="W19" s="231">
        <f t="shared" si="11"/>
        <v>129229.13890461437</v>
      </c>
      <c r="X19" s="67"/>
      <c r="Y19" s="67"/>
      <c r="Z19" s="67"/>
    </row>
    <row r="20" spans="1:26" ht="14.25">
      <c r="A20" s="225">
        <f t="shared" si="12"/>
        <v>63</v>
      </c>
      <c r="B20" s="228">
        <f t="shared" si="12"/>
        <v>2035</v>
      </c>
      <c r="C20" s="231"/>
      <c r="D20" s="235"/>
      <c r="E20" s="237"/>
      <c r="F20" s="234">
        <f t="shared" si="13"/>
        <v>0</v>
      </c>
      <c r="G20" s="231">
        <f t="shared" si="15"/>
        <v>84244.228328430123</v>
      </c>
      <c r="H20" s="234">
        <f t="shared" si="16"/>
        <v>280.81409442810042</v>
      </c>
      <c r="I20" s="231">
        <f t="shared" si="17"/>
        <v>84244.228328430123</v>
      </c>
      <c r="J20" s="234">
        <f t="shared" si="18"/>
        <v>280.81409442810042</v>
      </c>
      <c r="K20" s="231">
        <f t="shared" si="19"/>
        <v>0</v>
      </c>
      <c r="L20" s="234">
        <f t="shared" si="20"/>
        <v>0</v>
      </c>
      <c r="M20" s="231">
        <f t="shared" si="21"/>
        <v>0</v>
      </c>
      <c r="N20" s="234">
        <f t="shared" si="14"/>
        <v>0</v>
      </c>
      <c r="O20" s="231">
        <f t="shared" si="9"/>
        <v>152.5564148925412</v>
      </c>
      <c r="P20" s="234">
        <f t="shared" si="10"/>
        <v>0.50852138297513727</v>
      </c>
      <c r="Q20" s="231">
        <f t="shared" si="22"/>
        <v>0</v>
      </c>
      <c r="R20" s="234">
        <f t="shared" si="23"/>
        <v>0</v>
      </c>
      <c r="S20" s="231">
        <f>S19+(S19*$T$2)+('SAVE&amp;INVEST'!$C$22*12)</f>
        <v>0</v>
      </c>
      <c r="T20" s="234">
        <f>S20*T3/12</f>
        <v>0</v>
      </c>
      <c r="U20" s="231">
        <f t="shared" si="1"/>
        <v>6745.6405228701115</v>
      </c>
      <c r="V20" s="234">
        <f t="shared" si="7"/>
        <v>-34500</v>
      </c>
      <c r="W20" s="231">
        <f t="shared" si="11"/>
        <v>134141.01307175279</v>
      </c>
      <c r="X20" s="67"/>
      <c r="Y20" s="67"/>
      <c r="Z20" s="67"/>
    </row>
    <row r="21" spans="1:26" ht="14.25">
      <c r="A21" s="225">
        <f t="shared" si="12"/>
        <v>64</v>
      </c>
      <c r="B21" s="228">
        <f t="shared" si="12"/>
        <v>2036</v>
      </c>
      <c r="C21" s="231"/>
      <c r="D21" s="235"/>
      <c r="E21" s="237"/>
      <c r="F21" s="234">
        <f t="shared" si="13"/>
        <v>0</v>
      </c>
      <c r="G21" s="231">
        <f t="shared" si="15"/>
        <v>86771.55517828303</v>
      </c>
      <c r="H21" s="234">
        <f t="shared" si="16"/>
        <v>289.23851726094341</v>
      </c>
      <c r="I21" s="231">
        <f t="shared" si="17"/>
        <v>86771.55517828303</v>
      </c>
      <c r="J21" s="234">
        <f t="shared" si="18"/>
        <v>289.23851726094341</v>
      </c>
      <c r="K21" s="231">
        <f t="shared" si="19"/>
        <v>0</v>
      </c>
      <c r="L21" s="234">
        <f t="shared" si="20"/>
        <v>0</v>
      </c>
      <c r="M21" s="231">
        <f t="shared" si="21"/>
        <v>0</v>
      </c>
      <c r="N21" s="234">
        <f t="shared" si="14"/>
        <v>0</v>
      </c>
      <c r="O21" s="231">
        <f t="shared" si="9"/>
        <v>157.13310733931743</v>
      </c>
      <c r="P21" s="234">
        <f t="shared" si="10"/>
        <v>0.52377702446439145</v>
      </c>
      <c r="Q21" s="231">
        <f t="shared" si="22"/>
        <v>0</v>
      </c>
      <c r="R21" s="234">
        <f t="shared" si="23"/>
        <v>0</v>
      </c>
      <c r="S21" s="231">
        <f>S20+(S20*$T$2)+('SAVE&amp;INVEST'!$C$22*12)</f>
        <v>0</v>
      </c>
      <c r="T21" s="234">
        <f>S21*T3/12</f>
        <v>0</v>
      </c>
      <c r="U21" s="231">
        <f t="shared" si="1"/>
        <v>6948.0097385562149</v>
      </c>
      <c r="V21" s="234">
        <f t="shared" si="7"/>
        <v>-34500</v>
      </c>
      <c r="W21" s="231">
        <f t="shared" si="11"/>
        <v>139200.24346390538</v>
      </c>
      <c r="X21" s="67"/>
      <c r="Y21" s="67"/>
      <c r="Z21" s="67"/>
    </row>
    <row r="22" spans="1:26" ht="14.25">
      <c r="A22" s="225">
        <f t="shared" si="12"/>
        <v>65</v>
      </c>
      <c r="B22" s="228">
        <f t="shared" si="12"/>
        <v>2037</v>
      </c>
      <c r="C22" s="231"/>
      <c r="D22" s="235"/>
      <c r="E22" s="237"/>
      <c r="F22" s="234">
        <f t="shared" si="13"/>
        <v>0</v>
      </c>
      <c r="G22" s="231">
        <f t="shared" si="15"/>
        <v>89374.701833631523</v>
      </c>
      <c r="H22" s="234">
        <f t="shared" si="16"/>
        <v>297.91567277877175</v>
      </c>
      <c r="I22" s="231">
        <f t="shared" si="17"/>
        <v>89374.701833631523</v>
      </c>
      <c r="J22" s="234">
        <f t="shared" si="18"/>
        <v>297.91567277877175</v>
      </c>
      <c r="K22" s="231">
        <f t="shared" si="19"/>
        <v>0</v>
      </c>
      <c r="L22" s="234">
        <f t="shared" si="20"/>
        <v>0</v>
      </c>
      <c r="M22" s="231">
        <f t="shared" si="21"/>
        <v>0</v>
      </c>
      <c r="N22" s="234">
        <f t="shared" si="14"/>
        <v>0</v>
      </c>
      <c r="O22" s="231">
        <f t="shared" si="9"/>
        <v>161.84710055949697</v>
      </c>
      <c r="P22" s="234">
        <f t="shared" si="10"/>
        <v>0.53949033519832323</v>
      </c>
      <c r="Q22" s="231">
        <f t="shared" si="22"/>
        <v>0</v>
      </c>
      <c r="R22" s="234">
        <f t="shared" si="23"/>
        <v>0</v>
      </c>
      <c r="S22" s="231">
        <f>S21+(S21*$T$2)+('SAVE&amp;INVEST'!$C$22*12)</f>
        <v>0</v>
      </c>
      <c r="T22" s="234">
        <f>S22*T3/12</f>
        <v>0</v>
      </c>
      <c r="U22" s="231">
        <f t="shared" si="1"/>
        <v>7156.4500307129019</v>
      </c>
      <c r="V22" s="234">
        <f t="shared" si="7"/>
        <v>-34500</v>
      </c>
      <c r="W22" s="231">
        <f t="shared" si="11"/>
        <v>144411.25076782255</v>
      </c>
      <c r="X22" s="67"/>
      <c r="Y22" s="67"/>
      <c r="Z22" s="67"/>
    </row>
    <row r="23" spans="1:26" ht="14.25">
      <c r="A23" s="225">
        <f t="shared" si="12"/>
        <v>66</v>
      </c>
      <c r="B23" s="228">
        <f t="shared" si="12"/>
        <v>2038</v>
      </c>
      <c r="C23" s="231"/>
      <c r="D23" s="235"/>
      <c r="E23" s="237"/>
      <c r="F23" s="234">
        <f t="shared" si="13"/>
        <v>0</v>
      </c>
      <c r="G23" s="231">
        <f t="shared" si="15"/>
        <v>92055.942888640464</v>
      </c>
      <c r="H23" s="234">
        <f t="shared" si="16"/>
        <v>306.85314296213488</v>
      </c>
      <c r="I23" s="231">
        <f t="shared" si="17"/>
        <v>92055.942888640464</v>
      </c>
      <c r="J23" s="234">
        <f t="shared" si="18"/>
        <v>306.85314296213488</v>
      </c>
      <c r="K23" s="231">
        <f t="shared" si="19"/>
        <v>0</v>
      </c>
      <c r="L23" s="234">
        <f t="shared" si="20"/>
        <v>0</v>
      </c>
      <c r="M23" s="231">
        <f t="shared" si="21"/>
        <v>0</v>
      </c>
      <c r="N23" s="234">
        <f t="shared" si="14"/>
        <v>0</v>
      </c>
      <c r="O23" s="231">
        <f t="shared" si="9"/>
        <v>166.70251357628189</v>
      </c>
      <c r="P23" s="234">
        <f t="shared" si="10"/>
        <v>0.55567504525427303</v>
      </c>
      <c r="Q23" s="231">
        <f t="shared" si="22"/>
        <v>0</v>
      </c>
      <c r="R23" s="234">
        <f t="shared" si="23"/>
        <v>0</v>
      </c>
      <c r="S23" s="231">
        <f>S22+(S22*$T$2)+('SAVE&amp;INVEST'!$C$22*12)</f>
        <v>0</v>
      </c>
      <c r="T23" s="234">
        <f>S23*T3/12</f>
        <v>0</v>
      </c>
      <c r="U23" s="231">
        <f t="shared" si="1"/>
        <v>7371.1435316342886</v>
      </c>
      <c r="V23" s="234">
        <f t="shared" si="7"/>
        <v>-34500</v>
      </c>
      <c r="W23" s="231">
        <f t="shared" si="11"/>
        <v>149778.58829085721</v>
      </c>
      <c r="X23" s="67"/>
      <c r="Y23" s="67"/>
      <c r="Z23" s="67"/>
    </row>
    <row r="24" spans="1:26" ht="14.25">
      <c r="A24" s="225">
        <f t="shared" si="12"/>
        <v>67</v>
      </c>
      <c r="B24" s="228">
        <f t="shared" si="12"/>
        <v>2039</v>
      </c>
      <c r="C24" s="231"/>
      <c r="D24" s="235"/>
      <c r="E24" s="237"/>
      <c r="F24" s="234">
        <f t="shared" si="13"/>
        <v>0</v>
      </c>
      <c r="G24" s="231">
        <f t="shared" si="15"/>
        <v>94817.621175299675</v>
      </c>
      <c r="H24" s="234">
        <f t="shared" si="16"/>
        <v>316.05873725099895</v>
      </c>
      <c r="I24" s="231">
        <f t="shared" si="17"/>
        <v>94817.621175299675</v>
      </c>
      <c r="J24" s="234">
        <f t="shared" si="18"/>
        <v>316.05873725099895</v>
      </c>
      <c r="K24" s="231">
        <f t="shared" si="19"/>
        <v>0</v>
      </c>
      <c r="L24" s="234">
        <f t="shared" si="20"/>
        <v>0</v>
      </c>
      <c r="M24" s="231">
        <f t="shared" si="21"/>
        <v>0</v>
      </c>
      <c r="N24" s="234">
        <f t="shared" si="14"/>
        <v>0</v>
      </c>
      <c r="O24" s="231">
        <f t="shared" si="9"/>
        <v>171.70358898357034</v>
      </c>
      <c r="P24" s="234">
        <f t="shared" si="10"/>
        <v>0.57234529661190114</v>
      </c>
      <c r="Q24" s="231">
        <f t="shared" si="22"/>
        <v>0</v>
      </c>
      <c r="R24" s="234">
        <f t="shared" si="23"/>
        <v>0</v>
      </c>
      <c r="S24" s="231">
        <f>S23+(S23*$T$2)+('SAVE&amp;INVEST'!$C$22*12)</f>
        <v>0</v>
      </c>
      <c r="T24" s="234">
        <f>S24*T3/12</f>
        <v>0</v>
      </c>
      <c r="U24" s="231">
        <f t="shared" si="1"/>
        <v>7592.2778375833186</v>
      </c>
      <c r="V24" s="234">
        <f t="shared" si="7"/>
        <v>-34500</v>
      </c>
      <c r="W24" s="231">
        <f t="shared" si="11"/>
        <v>155306.94593958292</v>
      </c>
      <c r="X24" s="67"/>
      <c r="Y24" s="67"/>
      <c r="Z24" s="67"/>
    </row>
    <row r="25" spans="1:26" ht="14.25">
      <c r="A25" s="225">
        <f t="shared" si="12"/>
        <v>68</v>
      </c>
      <c r="B25" s="228">
        <f t="shared" si="12"/>
        <v>2040</v>
      </c>
      <c r="C25" s="231"/>
      <c r="D25" s="235"/>
      <c r="E25" s="237"/>
      <c r="F25" s="234">
        <f>F23</f>
        <v>0</v>
      </c>
      <c r="G25" s="231">
        <f t="shared" si="15"/>
        <v>97662.149810558665</v>
      </c>
      <c r="H25" s="234">
        <f t="shared" si="16"/>
        <v>325.54049936852886</v>
      </c>
      <c r="I25" s="231">
        <f t="shared" si="17"/>
        <v>97662.149810558665</v>
      </c>
      <c r="J25" s="234">
        <f t="shared" si="18"/>
        <v>325.54049936852886</v>
      </c>
      <c r="K25" s="231">
        <f t="shared" si="19"/>
        <v>0</v>
      </c>
      <c r="L25" s="234">
        <f t="shared" si="20"/>
        <v>0</v>
      </c>
      <c r="M25" s="231">
        <f t="shared" si="21"/>
        <v>0</v>
      </c>
      <c r="N25" s="234">
        <f t="shared" si="14"/>
        <v>0</v>
      </c>
      <c r="O25" s="231">
        <f t="shared" si="9"/>
        <v>176.85469665307744</v>
      </c>
      <c r="P25" s="234">
        <f t="shared" si="10"/>
        <v>0.5895156555102582</v>
      </c>
      <c r="Q25" s="231">
        <f t="shared" si="22"/>
        <v>0</v>
      </c>
      <c r="R25" s="234">
        <f t="shared" si="23"/>
        <v>0</v>
      </c>
      <c r="S25" s="231">
        <f>S24+(S24*$T$2)+('SAVE&amp;INVEST'!$C$22*12)</f>
        <v>0</v>
      </c>
      <c r="T25" s="234">
        <f>S25*T3/12</f>
        <v>0</v>
      </c>
      <c r="U25" s="231">
        <f t="shared" si="1"/>
        <v>7820.0461727108159</v>
      </c>
      <c r="V25" s="234">
        <f t="shared" si="7"/>
        <v>-34500</v>
      </c>
      <c r="W25" s="231">
        <f t="shared" si="11"/>
        <v>161001.15431777042</v>
      </c>
      <c r="X25" s="67"/>
      <c r="Y25" s="67"/>
      <c r="Z25" s="67"/>
    </row>
    <row r="26" spans="1:26" ht="14.25">
      <c r="A26" s="225">
        <f t="shared" si="12"/>
        <v>69</v>
      </c>
      <c r="B26" s="228">
        <f t="shared" si="12"/>
        <v>2041</v>
      </c>
      <c r="C26" s="231"/>
      <c r="D26" s="235"/>
      <c r="E26" s="237"/>
      <c r="F26" s="234">
        <f t="shared" ref="F26:F42" si="24">F25</f>
        <v>0</v>
      </c>
      <c r="G26" s="231">
        <f t="shared" si="15"/>
        <v>100592.01430487543</v>
      </c>
      <c r="H26" s="234">
        <f t="shared" si="16"/>
        <v>335.30671434958475</v>
      </c>
      <c r="I26" s="231">
        <f t="shared" si="17"/>
        <v>100592.01430487543</v>
      </c>
      <c r="J26" s="234">
        <f t="shared" si="18"/>
        <v>335.30671434958475</v>
      </c>
      <c r="K26" s="231">
        <f t="shared" si="19"/>
        <v>0</v>
      </c>
      <c r="L26" s="234">
        <f t="shared" si="20"/>
        <v>0</v>
      </c>
      <c r="M26" s="231">
        <f t="shared" si="21"/>
        <v>0</v>
      </c>
      <c r="N26" s="234">
        <f t="shared" si="14"/>
        <v>0</v>
      </c>
      <c r="O26" s="231">
        <f t="shared" si="9"/>
        <v>182.16033755266974</v>
      </c>
      <c r="P26" s="234">
        <f t="shared" si="10"/>
        <v>0.60720112517556579</v>
      </c>
      <c r="Q26" s="231">
        <f t="shared" si="22"/>
        <v>0</v>
      </c>
      <c r="R26" s="234">
        <f t="shared" si="23"/>
        <v>0</v>
      </c>
      <c r="S26" s="231">
        <f>S25+(S25*$T$2)+('SAVE&amp;INVEST'!$C$22*12)</f>
        <v>0</v>
      </c>
      <c r="T26" s="234">
        <f>S26*T3/12</f>
        <v>0</v>
      </c>
      <c r="U26" s="231">
        <f t="shared" si="1"/>
        <v>8054.6475578921418</v>
      </c>
      <c r="V26" s="234">
        <f t="shared" si="7"/>
        <v>-34500</v>
      </c>
      <c r="W26" s="231">
        <f t="shared" si="11"/>
        <v>166866.18894730351</v>
      </c>
      <c r="X26" s="67"/>
      <c r="Y26" s="67"/>
      <c r="Z26" s="67"/>
    </row>
    <row r="27" spans="1:26" ht="14.25">
      <c r="A27" s="225">
        <f t="shared" si="12"/>
        <v>70</v>
      </c>
      <c r="B27" s="228">
        <f t="shared" si="12"/>
        <v>2042</v>
      </c>
      <c r="C27" s="231"/>
      <c r="D27" s="235"/>
      <c r="E27" s="237"/>
      <c r="F27" s="234">
        <f t="shared" si="24"/>
        <v>0</v>
      </c>
      <c r="G27" s="231">
        <f t="shared" si="15"/>
        <v>103609.77473402169</v>
      </c>
      <c r="H27" s="234">
        <f t="shared" si="16"/>
        <v>345.36591578007233</v>
      </c>
      <c r="I27" s="231">
        <f t="shared" si="17"/>
        <v>103609.77473402169</v>
      </c>
      <c r="J27" s="234">
        <f t="shared" si="18"/>
        <v>345.36591578007233</v>
      </c>
      <c r="K27" s="231">
        <f t="shared" si="19"/>
        <v>0</v>
      </c>
      <c r="L27" s="234">
        <f t="shared" si="20"/>
        <v>0</v>
      </c>
      <c r="M27" s="231">
        <f t="shared" si="21"/>
        <v>0</v>
      </c>
      <c r="N27" s="234">
        <f t="shared" si="14"/>
        <v>0</v>
      </c>
      <c r="O27" s="231">
        <f t="shared" si="9"/>
        <v>187.62514767924984</v>
      </c>
      <c r="P27" s="234">
        <f t="shared" si="10"/>
        <v>0.62541715893083283</v>
      </c>
      <c r="Q27" s="231">
        <f t="shared" si="22"/>
        <v>0</v>
      </c>
      <c r="R27" s="234">
        <f t="shared" si="23"/>
        <v>0</v>
      </c>
      <c r="S27" s="231">
        <f>S26+(S26*$T$2)+('SAVE&amp;INVEST'!$C$22*12)</f>
        <v>0</v>
      </c>
      <c r="T27" s="234">
        <f>S27*T3/12</f>
        <v>0</v>
      </c>
      <c r="U27" s="231">
        <f t="shared" si="1"/>
        <v>8296.2869846289068</v>
      </c>
      <c r="V27" s="234">
        <f t="shared" si="7"/>
        <v>-34500</v>
      </c>
      <c r="W27" s="231">
        <f t="shared" si="11"/>
        <v>172907.17461572262</v>
      </c>
      <c r="X27" s="67"/>
      <c r="Y27" s="67"/>
      <c r="Z27" s="67"/>
    </row>
    <row r="28" spans="1:26" ht="14.25">
      <c r="A28" s="225">
        <f t="shared" si="12"/>
        <v>71</v>
      </c>
      <c r="B28" s="228">
        <f t="shared" si="12"/>
        <v>2043</v>
      </c>
      <c r="C28" s="231"/>
      <c r="D28" s="235"/>
      <c r="E28" s="237"/>
      <c r="F28" s="234">
        <f t="shared" si="24"/>
        <v>0</v>
      </c>
      <c r="G28" s="231">
        <f t="shared" si="15"/>
        <v>106718.06797604234</v>
      </c>
      <c r="H28" s="234">
        <f t="shared" si="16"/>
        <v>355.72689325347443</v>
      </c>
      <c r="I28" s="231">
        <f t="shared" si="17"/>
        <v>106718.06797604234</v>
      </c>
      <c r="J28" s="234">
        <f t="shared" si="18"/>
        <v>355.72689325347443</v>
      </c>
      <c r="K28" s="231">
        <f t="shared" si="19"/>
        <v>0</v>
      </c>
      <c r="L28" s="234">
        <f t="shared" si="20"/>
        <v>0</v>
      </c>
      <c r="M28" s="231">
        <f t="shared" si="21"/>
        <v>0</v>
      </c>
      <c r="N28" s="234">
        <f t="shared" si="14"/>
        <v>0</v>
      </c>
      <c r="O28" s="231">
        <f t="shared" si="9"/>
        <v>193.25390210962735</v>
      </c>
      <c r="P28" s="234">
        <f t="shared" si="10"/>
        <v>0.64417967369875784</v>
      </c>
      <c r="Q28" s="231">
        <f t="shared" si="22"/>
        <v>0</v>
      </c>
      <c r="R28" s="234">
        <f t="shared" si="23"/>
        <v>0</v>
      </c>
      <c r="S28" s="231">
        <f>S27+(S27*$T$2)+('SAVE&amp;INVEST'!$C$22*12)</f>
        <v>0</v>
      </c>
      <c r="T28" s="234">
        <f>S28*T3/12</f>
        <v>0</v>
      </c>
      <c r="U28" s="231">
        <f t="shared" si="1"/>
        <v>8545.1755941677711</v>
      </c>
      <c r="V28" s="234">
        <f t="shared" si="7"/>
        <v>-34500</v>
      </c>
      <c r="W28" s="231">
        <f t="shared" si="11"/>
        <v>179129.38985419431</v>
      </c>
      <c r="X28" s="67"/>
      <c r="Y28" s="67"/>
      <c r="Z28" s="67"/>
    </row>
    <row r="29" spans="1:26" ht="14.25">
      <c r="A29" s="225">
        <f t="shared" si="12"/>
        <v>72</v>
      </c>
      <c r="B29" s="228">
        <f t="shared" si="12"/>
        <v>2044</v>
      </c>
      <c r="C29" s="231"/>
      <c r="D29" s="235"/>
      <c r="E29" s="237"/>
      <c r="F29" s="234">
        <f t="shared" si="24"/>
        <v>0</v>
      </c>
      <c r="G29" s="231">
        <f t="shared" si="15"/>
        <v>109919.61001532362</v>
      </c>
      <c r="H29" s="234">
        <f t="shared" si="16"/>
        <v>366.39870005107872</v>
      </c>
      <c r="I29" s="231">
        <f t="shared" si="17"/>
        <v>109919.61001532362</v>
      </c>
      <c r="J29" s="234">
        <f t="shared" si="18"/>
        <v>366.39870005107872</v>
      </c>
      <c r="K29" s="231">
        <f t="shared" si="19"/>
        <v>0</v>
      </c>
      <c r="L29" s="234">
        <f t="shared" si="20"/>
        <v>0</v>
      </c>
      <c r="M29" s="231">
        <f t="shared" si="21"/>
        <v>0</v>
      </c>
      <c r="N29" s="234">
        <f t="shared" si="14"/>
        <v>0</v>
      </c>
      <c r="O29" s="231">
        <f t="shared" si="9"/>
        <v>199.05151917291616</v>
      </c>
      <c r="P29" s="234">
        <f t="shared" si="10"/>
        <v>0.66350506390972053</v>
      </c>
      <c r="Q29" s="231">
        <f t="shared" si="22"/>
        <v>0</v>
      </c>
      <c r="R29" s="234">
        <f t="shared" si="23"/>
        <v>0</v>
      </c>
      <c r="S29" s="231">
        <f>S28+(S28*$T$2)+('SAVE&amp;INVEST'!$C$22*12)</f>
        <v>0</v>
      </c>
      <c r="T29" s="234">
        <f>S29*T3/12</f>
        <v>0</v>
      </c>
      <c r="U29" s="231">
        <f t="shared" si="1"/>
        <v>8801.5308619928055</v>
      </c>
      <c r="V29" s="234">
        <f t="shared" si="7"/>
        <v>-34500</v>
      </c>
      <c r="W29" s="231">
        <f t="shared" si="11"/>
        <v>185538.27154982014</v>
      </c>
      <c r="X29" s="67"/>
      <c r="Y29" s="67"/>
      <c r="Z29" s="67"/>
    </row>
    <row r="30" spans="1:26" ht="14.25">
      <c r="A30" s="225">
        <f t="shared" ref="A30:B45" si="25">A29+1</f>
        <v>73</v>
      </c>
      <c r="B30" s="228">
        <f t="shared" si="25"/>
        <v>2045</v>
      </c>
      <c r="C30" s="231"/>
      <c r="D30" s="235"/>
      <c r="E30" s="237"/>
      <c r="F30" s="234">
        <f t="shared" si="24"/>
        <v>0</v>
      </c>
      <c r="G30" s="231">
        <f t="shared" si="15"/>
        <v>113217.19831578333</v>
      </c>
      <c r="H30" s="234">
        <f t="shared" si="16"/>
        <v>377.39066105261116</v>
      </c>
      <c r="I30" s="231">
        <f t="shared" si="17"/>
        <v>113217.19831578333</v>
      </c>
      <c r="J30" s="234">
        <f t="shared" si="18"/>
        <v>377.39066105261116</v>
      </c>
      <c r="K30" s="231">
        <f t="shared" si="19"/>
        <v>0</v>
      </c>
      <c r="L30" s="234">
        <f t="shared" si="20"/>
        <v>0</v>
      </c>
      <c r="M30" s="231">
        <f t="shared" si="21"/>
        <v>0</v>
      </c>
      <c r="N30" s="234">
        <f t="shared" si="14"/>
        <v>0</v>
      </c>
      <c r="O30" s="231">
        <f t="shared" si="9"/>
        <v>205.02306474810365</v>
      </c>
      <c r="P30" s="234">
        <f t="shared" si="10"/>
        <v>0.68341021582701211</v>
      </c>
      <c r="Q30" s="231">
        <f t="shared" si="22"/>
        <v>0</v>
      </c>
      <c r="R30" s="234">
        <f t="shared" si="23"/>
        <v>0</v>
      </c>
      <c r="S30" s="231">
        <f>S29+(S29*$T$2)+('SAVE&amp;INVEST'!$C$22*12)</f>
        <v>0</v>
      </c>
      <c r="T30" s="234">
        <f>S30*T3/12</f>
        <v>0</v>
      </c>
      <c r="U30" s="231">
        <f t="shared" si="1"/>
        <v>9065.576787852593</v>
      </c>
      <c r="V30" s="234">
        <f t="shared" si="7"/>
        <v>-34500</v>
      </c>
      <c r="W30" s="231">
        <f t="shared" si="11"/>
        <v>192139.41969631476</v>
      </c>
      <c r="X30" s="67"/>
      <c r="Y30" s="67"/>
      <c r="Z30" s="67"/>
    </row>
    <row r="31" spans="1:26" ht="14.25">
      <c r="A31" s="225">
        <f t="shared" si="25"/>
        <v>74</v>
      </c>
      <c r="B31" s="228">
        <f t="shared" si="25"/>
        <v>2046</v>
      </c>
      <c r="C31" s="231"/>
      <c r="D31" s="235"/>
      <c r="E31" s="237"/>
      <c r="F31" s="234">
        <f t="shared" si="24"/>
        <v>0</v>
      </c>
      <c r="G31" s="231">
        <f t="shared" si="15"/>
        <v>116613.71426525683</v>
      </c>
      <c r="H31" s="234">
        <f t="shared" si="16"/>
        <v>388.71238088418949</v>
      </c>
      <c r="I31" s="231">
        <f t="shared" si="17"/>
        <v>116613.71426525683</v>
      </c>
      <c r="J31" s="234">
        <f t="shared" si="18"/>
        <v>388.71238088418949</v>
      </c>
      <c r="K31" s="231">
        <f t="shared" si="19"/>
        <v>0</v>
      </c>
      <c r="L31" s="234">
        <f t="shared" si="20"/>
        <v>0</v>
      </c>
      <c r="M31" s="231">
        <f t="shared" si="21"/>
        <v>0</v>
      </c>
      <c r="N31" s="234">
        <f t="shared" si="14"/>
        <v>0</v>
      </c>
      <c r="O31" s="231">
        <f t="shared" si="9"/>
        <v>211.17375669054675</v>
      </c>
      <c r="P31" s="234">
        <f t="shared" si="10"/>
        <v>0.70391252230182255</v>
      </c>
      <c r="Q31" s="231">
        <f t="shared" si="22"/>
        <v>0</v>
      </c>
      <c r="R31" s="234">
        <f t="shared" si="23"/>
        <v>0</v>
      </c>
      <c r="S31" s="231">
        <f>S30+(S30*$T$2)+('SAVE&amp;INVEST'!$C$22*12)</f>
        <v>0</v>
      </c>
      <c r="T31" s="234">
        <f>S31*T3/12</f>
        <v>0</v>
      </c>
      <c r="U31" s="231">
        <f t="shared" si="1"/>
        <v>9337.5440914881692</v>
      </c>
      <c r="V31" s="234">
        <f t="shared" si="7"/>
        <v>-34500</v>
      </c>
      <c r="W31" s="231">
        <f t="shared" si="11"/>
        <v>198938.60228720421</v>
      </c>
      <c r="X31" s="67"/>
      <c r="Y31" s="67"/>
      <c r="Z31" s="67"/>
    </row>
    <row r="32" spans="1:26" ht="14.25">
      <c r="A32" s="225">
        <f t="shared" si="25"/>
        <v>75</v>
      </c>
      <c r="B32" s="228">
        <f t="shared" si="25"/>
        <v>2047</v>
      </c>
      <c r="C32" s="231"/>
      <c r="D32" s="235"/>
      <c r="E32" s="237"/>
      <c r="F32" s="234">
        <f t="shared" si="24"/>
        <v>0</v>
      </c>
      <c r="G32" s="231">
        <f t="shared" si="15"/>
        <v>120112.12569321453</v>
      </c>
      <c r="H32" s="234">
        <f t="shared" si="16"/>
        <v>400.37375231071513</v>
      </c>
      <c r="I32" s="231">
        <f t="shared" si="17"/>
        <v>120112.12569321453</v>
      </c>
      <c r="J32" s="234">
        <f t="shared" si="18"/>
        <v>400.37375231071513</v>
      </c>
      <c r="K32" s="231">
        <f t="shared" si="19"/>
        <v>0</v>
      </c>
      <c r="L32" s="234">
        <f t="shared" si="20"/>
        <v>0</v>
      </c>
      <c r="M32" s="231">
        <f t="shared" si="21"/>
        <v>0</v>
      </c>
      <c r="N32" s="234">
        <f t="shared" si="14"/>
        <v>0</v>
      </c>
      <c r="O32" s="231">
        <f t="shared" si="9"/>
        <v>217.50896939126315</v>
      </c>
      <c r="P32" s="234">
        <f t="shared" si="10"/>
        <v>0.72502989797087725</v>
      </c>
      <c r="Q32" s="231">
        <f t="shared" si="22"/>
        <v>0</v>
      </c>
      <c r="R32" s="234">
        <f t="shared" si="23"/>
        <v>0</v>
      </c>
      <c r="S32" s="231">
        <f>S31+(S31*$T$2)+('SAVE&amp;INVEST'!$C$22*12)</f>
        <v>0</v>
      </c>
      <c r="T32" s="234">
        <f>S32*T3/12</f>
        <v>0</v>
      </c>
      <c r="U32" s="231">
        <f t="shared" si="1"/>
        <v>9617.6704142328144</v>
      </c>
      <c r="V32" s="234">
        <f t="shared" si="7"/>
        <v>-34500</v>
      </c>
      <c r="W32" s="231">
        <f t="shared" si="11"/>
        <v>205941.76035582033</v>
      </c>
      <c r="X32" s="67"/>
      <c r="Y32" s="67"/>
      <c r="Z32" s="67"/>
    </row>
    <row r="33" spans="1:26" ht="14.25">
      <c r="A33" s="225">
        <f t="shared" si="25"/>
        <v>76</v>
      </c>
      <c r="B33" s="228">
        <f t="shared" si="25"/>
        <v>2048</v>
      </c>
      <c r="C33" s="231"/>
      <c r="D33" s="235"/>
      <c r="E33" s="237"/>
      <c r="F33" s="234">
        <f t="shared" si="24"/>
        <v>0</v>
      </c>
      <c r="G33" s="231">
        <f t="shared" si="15"/>
        <v>123715.48946401097</v>
      </c>
      <c r="H33" s="234">
        <f t="shared" si="16"/>
        <v>412.38496488003653</v>
      </c>
      <c r="I33" s="231">
        <f t="shared" si="17"/>
        <v>123715.48946401097</v>
      </c>
      <c r="J33" s="234">
        <f t="shared" si="18"/>
        <v>412.38496488003653</v>
      </c>
      <c r="K33" s="231">
        <f t="shared" si="19"/>
        <v>0</v>
      </c>
      <c r="L33" s="234">
        <f t="shared" si="20"/>
        <v>0</v>
      </c>
      <c r="M33" s="231">
        <f t="shared" si="21"/>
        <v>0</v>
      </c>
      <c r="N33" s="234">
        <f t="shared" si="14"/>
        <v>0</v>
      </c>
      <c r="O33" s="231">
        <f t="shared" si="9"/>
        <v>224.03423847300104</v>
      </c>
      <c r="P33" s="234">
        <f t="shared" si="10"/>
        <v>0.74678079491000349</v>
      </c>
      <c r="Q33" s="231">
        <f t="shared" si="22"/>
        <v>0</v>
      </c>
      <c r="R33" s="234">
        <f t="shared" si="23"/>
        <v>0</v>
      </c>
      <c r="S33" s="231">
        <f>S32+(S32*$T$2)+('SAVE&amp;INVEST'!$C$22*12)</f>
        <v>0</v>
      </c>
      <c r="T33" s="234">
        <f>S33*T3/12</f>
        <v>0</v>
      </c>
      <c r="U33" s="231">
        <f t="shared" si="1"/>
        <v>9906.2005266597971</v>
      </c>
      <c r="V33" s="234">
        <f t="shared" si="7"/>
        <v>-34500</v>
      </c>
      <c r="W33" s="231">
        <f t="shared" si="11"/>
        <v>213155.01316649493</v>
      </c>
      <c r="X33" s="67"/>
      <c r="Y33" s="67"/>
      <c r="Z33" s="67"/>
    </row>
    <row r="34" spans="1:26" ht="14.25">
      <c r="A34" s="225">
        <f t="shared" si="25"/>
        <v>77</v>
      </c>
      <c r="B34" s="228">
        <f t="shared" si="25"/>
        <v>2049</v>
      </c>
      <c r="C34" s="231"/>
      <c r="D34" s="235"/>
      <c r="E34" s="237"/>
      <c r="F34" s="234">
        <f t="shared" si="24"/>
        <v>0</v>
      </c>
      <c r="G34" s="231">
        <f t="shared" si="15"/>
        <v>127426.9541479313</v>
      </c>
      <c r="H34" s="234">
        <f t="shared" si="16"/>
        <v>424.7565138264377</v>
      </c>
      <c r="I34" s="231">
        <f t="shared" si="17"/>
        <v>127426.9541479313</v>
      </c>
      <c r="J34" s="234">
        <f t="shared" si="18"/>
        <v>424.7565138264377</v>
      </c>
      <c r="K34" s="231">
        <f t="shared" si="19"/>
        <v>0</v>
      </c>
      <c r="L34" s="234">
        <f t="shared" si="20"/>
        <v>0</v>
      </c>
      <c r="M34" s="231">
        <f t="shared" si="21"/>
        <v>0</v>
      </c>
      <c r="N34" s="234">
        <f t="shared" si="14"/>
        <v>0</v>
      </c>
      <c r="O34" s="231">
        <f t="shared" si="9"/>
        <v>230.75526562719105</v>
      </c>
      <c r="P34" s="234">
        <f t="shared" si="10"/>
        <v>0.76918421875730347</v>
      </c>
      <c r="Q34" s="231">
        <f t="shared" si="22"/>
        <v>0</v>
      </c>
      <c r="R34" s="234">
        <f t="shared" si="23"/>
        <v>0</v>
      </c>
      <c r="S34" s="231">
        <f>S33+(S33*$T$2)+('SAVE&amp;INVEST'!$C$22*12)</f>
        <v>0</v>
      </c>
      <c r="T34" s="234">
        <f>S34*T3/12</f>
        <v>0</v>
      </c>
      <c r="U34" s="231">
        <f t="shared" si="1"/>
        <v>10203.386542459593</v>
      </c>
      <c r="V34" s="234">
        <f t="shared" si="7"/>
        <v>-34500</v>
      </c>
      <c r="W34" s="231">
        <f t="shared" si="11"/>
        <v>220584.66356148981</v>
      </c>
      <c r="X34" s="67"/>
      <c r="Y34" s="67"/>
      <c r="Z34" s="67"/>
    </row>
    <row r="35" spans="1:26" ht="14.25">
      <c r="A35" s="225">
        <f t="shared" si="25"/>
        <v>78</v>
      </c>
      <c r="B35" s="228">
        <f t="shared" si="25"/>
        <v>2050</v>
      </c>
      <c r="C35" s="231"/>
      <c r="D35" s="235"/>
      <c r="E35" s="237"/>
      <c r="F35" s="234">
        <f t="shared" si="24"/>
        <v>0</v>
      </c>
      <c r="G35" s="231">
        <f t="shared" si="15"/>
        <v>131249.76277236926</v>
      </c>
      <c r="H35" s="234">
        <f t="shared" si="16"/>
        <v>437.49920924123086</v>
      </c>
      <c r="I35" s="231">
        <f t="shared" si="17"/>
        <v>131249.76277236926</v>
      </c>
      <c r="J35" s="234">
        <f t="shared" si="18"/>
        <v>437.49920924123086</v>
      </c>
      <c r="K35" s="231">
        <f t="shared" si="19"/>
        <v>0</v>
      </c>
      <c r="L35" s="234">
        <f t="shared" si="20"/>
        <v>0</v>
      </c>
      <c r="M35" s="231">
        <f t="shared" si="21"/>
        <v>0</v>
      </c>
      <c r="N35" s="234">
        <f t="shared" si="14"/>
        <v>0</v>
      </c>
      <c r="O35" s="231">
        <f t="shared" si="9"/>
        <v>237.67792359600679</v>
      </c>
      <c r="P35" s="234">
        <f t="shared" si="10"/>
        <v>0.79225974532002263</v>
      </c>
      <c r="Q35" s="231">
        <f t="shared" si="22"/>
        <v>0</v>
      </c>
      <c r="R35" s="234">
        <f t="shared" si="23"/>
        <v>0</v>
      </c>
      <c r="S35" s="231">
        <f>S34+(S34*$T$2)+('SAVE&amp;INVEST'!$C$22*12)</f>
        <v>0</v>
      </c>
      <c r="T35" s="234">
        <f>S35*T3/12</f>
        <v>0</v>
      </c>
      <c r="U35" s="231">
        <f t="shared" si="1"/>
        <v>10509.488138733381</v>
      </c>
      <c r="V35" s="234">
        <f t="shared" si="7"/>
        <v>-34500</v>
      </c>
      <c r="W35" s="231">
        <f t="shared" si="11"/>
        <v>228237.20346833451</v>
      </c>
      <c r="X35" s="67"/>
      <c r="Y35" s="67"/>
      <c r="Z35" s="67"/>
    </row>
    <row r="36" spans="1:26" ht="14.25">
      <c r="A36" s="225">
        <f t="shared" si="25"/>
        <v>79</v>
      </c>
      <c r="B36" s="228">
        <f t="shared" si="25"/>
        <v>2051</v>
      </c>
      <c r="C36" s="231"/>
      <c r="D36" s="235"/>
      <c r="E36" s="237"/>
      <c r="F36" s="234">
        <f t="shared" si="24"/>
        <v>0</v>
      </c>
      <c r="G36" s="231">
        <f t="shared" si="15"/>
        <v>135187.25565554033</v>
      </c>
      <c r="H36" s="234">
        <f t="shared" si="16"/>
        <v>450.62418551846775</v>
      </c>
      <c r="I36" s="231">
        <f t="shared" si="17"/>
        <v>135187.25565554033</v>
      </c>
      <c r="J36" s="234">
        <f t="shared" si="18"/>
        <v>450.62418551846775</v>
      </c>
      <c r="K36" s="231">
        <f t="shared" si="19"/>
        <v>0</v>
      </c>
      <c r="L36" s="234">
        <f t="shared" si="20"/>
        <v>0</v>
      </c>
      <c r="M36" s="231">
        <f t="shared" si="21"/>
        <v>0</v>
      </c>
      <c r="N36" s="234">
        <f t="shared" si="14"/>
        <v>0</v>
      </c>
      <c r="O36" s="231">
        <f t="shared" si="9"/>
        <v>244.80826130388701</v>
      </c>
      <c r="P36" s="234">
        <f t="shared" si="10"/>
        <v>0.81602753767962344</v>
      </c>
      <c r="Q36" s="231">
        <f t="shared" si="22"/>
        <v>0</v>
      </c>
      <c r="R36" s="234">
        <f t="shared" si="23"/>
        <v>0</v>
      </c>
      <c r="S36" s="231">
        <f>S35+(S35*$T$2)+('SAVE&amp;INVEST'!$C$22*12)</f>
        <v>0</v>
      </c>
      <c r="T36" s="234">
        <f>S36*T3/12</f>
        <v>0</v>
      </c>
      <c r="U36" s="231">
        <f t="shared" si="1"/>
        <v>10824.772782895381</v>
      </c>
      <c r="V36" s="234">
        <f t="shared" si="7"/>
        <v>-34500</v>
      </c>
      <c r="W36" s="231">
        <f t="shared" si="11"/>
        <v>236119.31957238453</v>
      </c>
      <c r="X36" s="67"/>
      <c r="Y36" s="67"/>
      <c r="Z36" s="67"/>
    </row>
    <row r="37" spans="1:26" ht="14.25">
      <c r="A37" s="225">
        <f t="shared" si="25"/>
        <v>80</v>
      </c>
      <c r="B37" s="228">
        <f t="shared" si="25"/>
        <v>2052</v>
      </c>
      <c r="C37" s="231"/>
      <c r="D37" s="235"/>
      <c r="E37" s="237"/>
      <c r="F37" s="234">
        <f t="shared" si="24"/>
        <v>0</v>
      </c>
      <c r="G37" s="231">
        <f t="shared" si="15"/>
        <v>139242.87332520654</v>
      </c>
      <c r="H37" s="234">
        <f t="shared" si="16"/>
        <v>464.14291108402182</v>
      </c>
      <c r="I37" s="231">
        <f t="shared" si="17"/>
        <v>139242.87332520654</v>
      </c>
      <c r="J37" s="234">
        <f t="shared" si="18"/>
        <v>464.14291108402182</v>
      </c>
      <c r="K37" s="231">
        <f t="shared" si="19"/>
        <v>0</v>
      </c>
      <c r="L37" s="234">
        <f t="shared" si="20"/>
        <v>0</v>
      </c>
      <c r="M37" s="231">
        <f t="shared" si="21"/>
        <v>0</v>
      </c>
      <c r="N37" s="234">
        <f t="shared" si="14"/>
        <v>0</v>
      </c>
      <c r="O37" s="231">
        <f t="shared" si="9"/>
        <v>252.15250914300364</v>
      </c>
      <c r="P37" s="234">
        <f t="shared" si="10"/>
        <v>0.84050836381001215</v>
      </c>
      <c r="Q37" s="231">
        <f t="shared" si="22"/>
        <v>0</v>
      </c>
      <c r="R37" s="234">
        <f t="shared" si="23"/>
        <v>0</v>
      </c>
      <c r="S37" s="231">
        <f>S36+(S36*$T$2)+('SAVE&amp;INVEST'!$C$22*12)</f>
        <v>0</v>
      </c>
      <c r="T37" s="234">
        <f>S37*T3/12</f>
        <v>0</v>
      </c>
      <c r="U37" s="231">
        <f t="shared" si="1"/>
        <v>11149.515966382245</v>
      </c>
      <c r="V37" s="234">
        <f t="shared" si="7"/>
        <v>-34500</v>
      </c>
      <c r="W37" s="231">
        <f t="shared" si="11"/>
        <v>244237.89915955608</v>
      </c>
      <c r="X37" s="67"/>
      <c r="Y37" s="67"/>
      <c r="Z37" s="67"/>
    </row>
    <row r="38" spans="1:26" ht="14.25">
      <c r="A38" s="225">
        <f t="shared" si="25"/>
        <v>81</v>
      </c>
      <c r="B38" s="228">
        <f t="shared" si="25"/>
        <v>2053</v>
      </c>
      <c r="C38" s="231"/>
      <c r="D38" s="235"/>
      <c r="E38" s="237"/>
      <c r="F38" s="234">
        <f t="shared" si="24"/>
        <v>0</v>
      </c>
      <c r="G38" s="231">
        <f t="shared" si="15"/>
        <v>143420.15952496271</v>
      </c>
      <c r="H38" s="234">
        <f t="shared" si="16"/>
        <v>478.0671984165424</v>
      </c>
      <c r="I38" s="231">
        <f t="shared" si="17"/>
        <v>143420.15952496271</v>
      </c>
      <c r="J38" s="234">
        <f t="shared" si="18"/>
        <v>478.0671984165424</v>
      </c>
      <c r="K38" s="231">
        <f t="shared" si="19"/>
        <v>0</v>
      </c>
      <c r="L38" s="234">
        <f t="shared" si="20"/>
        <v>0</v>
      </c>
      <c r="M38" s="231">
        <f t="shared" si="21"/>
        <v>0</v>
      </c>
      <c r="N38" s="234">
        <f t="shared" si="14"/>
        <v>0</v>
      </c>
      <c r="O38" s="231">
        <f t="shared" si="9"/>
        <v>259.71708441729373</v>
      </c>
      <c r="P38" s="234">
        <f t="shared" si="10"/>
        <v>0.86572361472431247</v>
      </c>
      <c r="Q38" s="231">
        <f t="shared" si="22"/>
        <v>0</v>
      </c>
      <c r="R38" s="234">
        <f t="shared" si="23"/>
        <v>0</v>
      </c>
      <c r="S38" s="231">
        <f>S37+(S37*$T$2)+('SAVE&amp;INVEST'!$C$22*12)</f>
        <v>0</v>
      </c>
      <c r="T38" s="234">
        <f>S38*T3/12</f>
        <v>0</v>
      </c>
      <c r="U38" s="231">
        <f t="shared" si="1"/>
        <v>11484.001445373709</v>
      </c>
      <c r="V38" s="234">
        <f t="shared" si="7"/>
        <v>-34500</v>
      </c>
      <c r="W38" s="231">
        <f t="shared" si="11"/>
        <v>252600.03613434272</v>
      </c>
      <c r="X38" s="67"/>
      <c r="Y38" s="67"/>
      <c r="Z38" s="67"/>
    </row>
    <row r="39" spans="1:26" ht="14.25">
      <c r="A39" s="225">
        <f t="shared" si="25"/>
        <v>82</v>
      </c>
      <c r="B39" s="228">
        <f t="shared" si="25"/>
        <v>2054</v>
      </c>
      <c r="C39" s="231"/>
      <c r="D39" s="235"/>
      <c r="E39" s="237"/>
      <c r="F39" s="234">
        <f t="shared" si="24"/>
        <v>0</v>
      </c>
      <c r="G39" s="231">
        <f t="shared" si="15"/>
        <v>147722.76431071159</v>
      </c>
      <c r="H39" s="234">
        <f t="shared" si="16"/>
        <v>492.40921436903864</v>
      </c>
      <c r="I39" s="231">
        <f t="shared" si="17"/>
        <v>147722.76431071159</v>
      </c>
      <c r="J39" s="234">
        <f t="shared" si="18"/>
        <v>492.40921436903864</v>
      </c>
      <c r="K39" s="231">
        <f t="shared" si="19"/>
        <v>0</v>
      </c>
      <c r="L39" s="234">
        <f t="shared" si="20"/>
        <v>0</v>
      </c>
      <c r="M39" s="231">
        <f t="shared" si="21"/>
        <v>0</v>
      </c>
      <c r="N39" s="234">
        <f t="shared" si="14"/>
        <v>0</v>
      </c>
      <c r="O39" s="231">
        <f t="shared" si="9"/>
        <v>267.50859694981256</v>
      </c>
      <c r="P39" s="234">
        <f t="shared" si="10"/>
        <v>0.89169532316604183</v>
      </c>
      <c r="Q39" s="231">
        <f t="shared" si="22"/>
        <v>0</v>
      </c>
      <c r="R39" s="234">
        <f t="shared" si="23"/>
        <v>0</v>
      </c>
      <c r="S39" s="231">
        <f>S38+(S38*$T$2)+('SAVE&amp;INVEST'!$C$22*12)</f>
        <v>0</v>
      </c>
      <c r="T39" s="234">
        <f>S39*T3/12</f>
        <v>0</v>
      </c>
      <c r="U39" s="231">
        <f t="shared" si="1"/>
        <v>11828.521488734919</v>
      </c>
      <c r="V39" s="234">
        <f t="shared" si="7"/>
        <v>-34500</v>
      </c>
      <c r="W39" s="231">
        <f t="shared" si="11"/>
        <v>261213.03721837298</v>
      </c>
      <c r="X39" s="67"/>
      <c r="Y39" s="67"/>
      <c r="Z39" s="67"/>
    </row>
    <row r="40" spans="1:26" ht="14.25">
      <c r="A40" s="225">
        <f t="shared" si="25"/>
        <v>83</v>
      </c>
      <c r="B40" s="228">
        <f t="shared" si="25"/>
        <v>2055</v>
      </c>
      <c r="C40" s="231"/>
      <c r="D40" s="235"/>
      <c r="E40" s="237"/>
      <c r="F40" s="234">
        <f t="shared" si="24"/>
        <v>0</v>
      </c>
      <c r="G40" s="231">
        <f t="shared" si="15"/>
        <v>152154.44724003293</v>
      </c>
      <c r="H40" s="234">
        <f t="shared" si="16"/>
        <v>507.18149080010977</v>
      </c>
      <c r="I40" s="231">
        <f t="shared" si="17"/>
        <v>152154.44724003293</v>
      </c>
      <c r="J40" s="234">
        <f t="shared" si="18"/>
        <v>507.18149080010977</v>
      </c>
      <c r="K40" s="231">
        <f t="shared" si="19"/>
        <v>0</v>
      </c>
      <c r="L40" s="234">
        <f t="shared" si="20"/>
        <v>0</v>
      </c>
      <c r="M40" s="231">
        <f t="shared" si="21"/>
        <v>0</v>
      </c>
      <c r="N40" s="234">
        <f t="shared" si="14"/>
        <v>0</v>
      </c>
      <c r="O40" s="231">
        <f t="shared" si="9"/>
        <v>275.53385485830694</v>
      </c>
      <c r="P40" s="234">
        <f t="shared" si="10"/>
        <v>0.91844618286102309</v>
      </c>
      <c r="Q40" s="231">
        <f t="shared" si="22"/>
        <v>0</v>
      </c>
      <c r="R40" s="234">
        <f t="shared" si="23"/>
        <v>0</v>
      </c>
      <c r="S40" s="231">
        <f>S39+(S39*$T$2)+('SAVE&amp;INVEST'!$C$22*12)</f>
        <v>0</v>
      </c>
      <c r="T40" s="234">
        <f>S40*T3/12</f>
        <v>0</v>
      </c>
      <c r="U40" s="231">
        <f t="shared" si="1"/>
        <v>12183.377133396967</v>
      </c>
      <c r="V40" s="234">
        <f t="shared" si="7"/>
        <v>-34500</v>
      </c>
      <c r="W40" s="231">
        <f t="shared" si="11"/>
        <v>270084.42833492416</v>
      </c>
      <c r="X40" s="67"/>
      <c r="Y40" s="67"/>
      <c r="Z40" s="67"/>
    </row>
    <row r="41" spans="1:26" ht="14.25">
      <c r="A41" s="225">
        <f t="shared" si="25"/>
        <v>84</v>
      </c>
      <c r="B41" s="228">
        <f t="shared" si="25"/>
        <v>2056</v>
      </c>
      <c r="C41" s="231"/>
      <c r="D41" s="235"/>
      <c r="E41" s="237"/>
      <c r="F41" s="234">
        <f t="shared" si="24"/>
        <v>0</v>
      </c>
      <c r="G41" s="231">
        <f t="shared" si="15"/>
        <v>156719.08065723389</v>
      </c>
      <c r="H41" s="234">
        <f t="shared" si="16"/>
        <v>522.39693552411302</v>
      </c>
      <c r="I41" s="231">
        <f t="shared" si="17"/>
        <v>156719.08065723389</v>
      </c>
      <c r="J41" s="234">
        <f t="shared" si="18"/>
        <v>522.39693552411302</v>
      </c>
      <c r="K41" s="231">
        <f t="shared" si="19"/>
        <v>0</v>
      </c>
      <c r="L41" s="234">
        <f t="shared" si="20"/>
        <v>0</v>
      </c>
      <c r="M41" s="231">
        <f t="shared" si="21"/>
        <v>0</v>
      </c>
      <c r="N41" s="234">
        <f t="shared" si="14"/>
        <v>0</v>
      </c>
      <c r="O41" s="231">
        <f t="shared" si="9"/>
        <v>283.79987050405617</v>
      </c>
      <c r="P41" s="234">
        <f t="shared" si="10"/>
        <v>0.94599956834685395</v>
      </c>
      <c r="Q41" s="231">
        <f t="shared" si="22"/>
        <v>0</v>
      </c>
      <c r="R41" s="234">
        <f t="shared" si="23"/>
        <v>0</v>
      </c>
      <c r="S41" s="231">
        <f>S40+(S40*$T$2)+('SAVE&amp;INVEST'!$C$22*12)</f>
        <v>0</v>
      </c>
      <c r="T41" s="234">
        <f>S41*T3/12</f>
        <v>0</v>
      </c>
      <c r="U41" s="231">
        <f t="shared" si="1"/>
        <v>12548.878447398874</v>
      </c>
      <c r="V41" s="234">
        <f t="shared" si="7"/>
        <v>-34500</v>
      </c>
      <c r="W41" s="231">
        <f t="shared" si="11"/>
        <v>279221.96118497185</v>
      </c>
      <c r="X41" s="67"/>
      <c r="Y41" s="67"/>
      <c r="Z41" s="67"/>
    </row>
    <row r="42" spans="1:26" ht="14.25">
      <c r="A42" s="225">
        <f t="shared" si="25"/>
        <v>85</v>
      </c>
      <c r="B42" s="228">
        <f t="shared" si="25"/>
        <v>2057</v>
      </c>
      <c r="C42" s="231"/>
      <c r="D42" s="235"/>
      <c r="E42" s="237"/>
      <c r="F42" s="234">
        <f t="shared" si="24"/>
        <v>0</v>
      </c>
      <c r="G42" s="231">
        <f t="shared" si="15"/>
        <v>161420.6530769509</v>
      </c>
      <c r="H42" s="234">
        <f t="shared" si="16"/>
        <v>538.06884358983632</v>
      </c>
      <c r="I42" s="231">
        <f t="shared" si="17"/>
        <v>161420.6530769509</v>
      </c>
      <c r="J42" s="234">
        <f t="shared" si="18"/>
        <v>538.06884358983632</v>
      </c>
      <c r="K42" s="231">
        <f t="shared" si="19"/>
        <v>0</v>
      </c>
      <c r="L42" s="234">
        <f t="shared" si="20"/>
        <v>0</v>
      </c>
      <c r="M42" s="231">
        <f t="shared" si="21"/>
        <v>0</v>
      </c>
      <c r="N42" s="234">
        <f t="shared" si="14"/>
        <v>0</v>
      </c>
      <c r="O42" s="231">
        <f t="shared" si="9"/>
        <v>292.31386661917787</v>
      </c>
      <c r="P42" s="234">
        <f t="shared" si="10"/>
        <v>0.97437955539725962</v>
      </c>
      <c r="Q42" s="231">
        <f t="shared" si="22"/>
        <v>0</v>
      </c>
      <c r="R42" s="234">
        <f t="shared" si="23"/>
        <v>0</v>
      </c>
      <c r="S42" s="231">
        <f>S41+(S41*$T$2)+('SAVE&amp;INVEST'!$C$22*12)</f>
        <v>0</v>
      </c>
      <c r="T42" s="234">
        <f>S42*T3/12</f>
        <v>0</v>
      </c>
      <c r="U42" s="231">
        <f t="shared" si="1"/>
        <v>12925.34480082084</v>
      </c>
      <c r="V42" s="234">
        <f t="shared" si="7"/>
        <v>-34500</v>
      </c>
      <c r="W42" s="231">
        <f t="shared" si="11"/>
        <v>288633.62002052099</v>
      </c>
      <c r="X42" s="67"/>
      <c r="Y42" s="67"/>
      <c r="Z42" s="67"/>
    </row>
    <row r="43" spans="1:26" ht="14.25">
      <c r="A43" s="225">
        <f t="shared" si="25"/>
        <v>86</v>
      </c>
      <c r="B43" s="228">
        <f t="shared" si="25"/>
        <v>2058</v>
      </c>
      <c r="C43" s="231"/>
      <c r="D43" s="235"/>
      <c r="E43" s="237"/>
      <c r="F43" s="234">
        <f>F41</f>
        <v>0</v>
      </c>
      <c r="G43" s="231">
        <f t="shared" si="15"/>
        <v>166263.27266925943</v>
      </c>
      <c r="H43" s="234">
        <f t="shared" si="16"/>
        <v>554.21090889753145</v>
      </c>
      <c r="I43" s="231">
        <f t="shared" si="17"/>
        <v>166263.27266925943</v>
      </c>
      <c r="J43" s="234">
        <f t="shared" si="18"/>
        <v>554.21090889753145</v>
      </c>
      <c r="K43" s="231">
        <f t="shared" si="19"/>
        <v>0</v>
      </c>
      <c r="L43" s="234">
        <f t="shared" si="20"/>
        <v>0</v>
      </c>
      <c r="M43" s="231">
        <f t="shared" si="21"/>
        <v>0</v>
      </c>
      <c r="N43" s="234">
        <f t="shared" si="14"/>
        <v>0</v>
      </c>
      <c r="O43" s="231">
        <f t="shared" si="9"/>
        <v>301.08328261775324</v>
      </c>
      <c r="P43" s="234">
        <f t="shared" si="10"/>
        <v>1.0036109420591774</v>
      </c>
      <c r="Q43" s="231">
        <f t="shared" si="22"/>
        <v>0</v>
      </c>
      <c r="R43" s="234">
        <f t="shared" si="23"/>
        <v>0</v>
      </c>
      <c r="S43" s="231">
        <f>S42+(S42*$T$2)+('SAVE&amp;INVEST'!$C$22*12)</f>
        <v>0</v>
      </c>
      <c r="T43" s="234">
        <f>S43*T3/12</f>
        <v>0</v>
      </c>
      <c r="U43" s="231">
        <f t="shared" si="1"/>
        <v>13313.105144845464</v>
      </c>
      <c r="V43" s="234">
        <f t="shared" si="7"/>
        <v>-34500</v>
      </c>
      <c r="W43" s="231">
        <f t="shared" si="11"/>
        <v>298327.6286211366</v>
      </c>
      <c r="X43" s="67"/>
      <c r="Y43" s="67"/>
      <c r="Z43" s="67"/>
    </row>
    <row r="44" spans="1:26" ht="14.25">
      <c r="A44" s="225">
        <f t="shared" si="25"/>
        <v>87</v>
      </c>
      <c r="B44" s="228">
        <f t="shared" si="25"/>
        <v>2059</v>
      </c>
      <c r="C44" s="231"/>
      <c r="D44" s="235"/>
      <c r="E44" s="237"/>
      <c r="F44" s="234">
        <f t="shared" ref="F44:F57" si="26">F43</f>
        <v>0</v>
      </c>
      <c r="G44" s="231">
        <f t="shared" si="15"/>
        <v>171251.17084933721</v>
      </c>
      <c r="H44" s="234">
        <f t="shared" si="16"/>
        <v>570.83723616445741</v>
      </c>
      <c r="I44" s="231">
        <f t="shared" si="17"/>
        <v>171251.17084933721</v>
      </c>
      <c r="J44" s="234">
        <f t="shared" si="18"/>
        <v>570.83723616445741</v>
      </c>
      <c r="K44" s="231">
        <f t="shared" si="19"/>
        <v>0</v>
      </c>
      <c r="L44" s="234">
        <f t="shared" si="20"/>
        <v>0</v>
      </c>
      <c r="M44" s="231">
        <f t="shared" si="21"/>
        <v>0</v>
      </c>
      <c r="N44" s="234">
        <f t="shared" si="14"/>
        <v>0</v>
      </c>
      <c r="O44" s="231">
        <f t="shared" si="9"/>
        <v>310.11578109628584</v>
      </c>
      <c r="P44" s="234">
        <f t="shared" si="10"/>
        <v>1.0337192703209528</v>
      </c>
      <c r="Q44" s="231">
        <f t="shared" si="22"/>
        <v>0</v>
      </c>
      <c r="R44" s="234">
        <f t="shared" si="23"/>
        <v>0</v>
      </c>
      <c r="S44" s="231">
        <f>S43+(S43*$T$2)+('SAVE&amp;INVEST'!$C$22*12)</f>
        <v>0</v>
      </c>
      <c r="T44" s="234">
        <f>S44*T3/12</f>
        <v>0</v>
      </c>
      <c r="U44" s="231">
        <f t="shared" si="1"/>
        <v>13712.498299190829</v>
      </c>
      <c r="V44" s="234">
        <f t="shared" si="7"/>
        <v>-34500</v>
      </c>
      <c r="W44" s="231">
        <f t="shared" si="11"/>
        <v>308312.4574797707</v>
      </c>
      <c r="X44" s="67"/>
      <c r="Y44" s="67"/>
      <c r="Z44" s="67"/>
    </row>
    <row r="45" spans="1:26" ht="14.25">
      <c r="A45" s="225">
        <f t="shared" si="25"/>
        <v>88</v>
      </c>
      <c r="B45" s="228">
        <f t="shared" si="25"/>
        <v>2060</v>
      </c>
      <c r="C45" s="231"/>
      <c r="D45" s="235"/>
      <c r="E45" s="237"/>
      <c r="F45" s="234">
        <f t="shared" si="26"/>
        <v>0</v>
      </c>
      <c r="G45" s="231">
        <f t="shared" si="15"/>
        <v>176388.70597481733</v>
      </c>
      <c r="H45" s="234">
        <f t="shared" si="16"/>
        <v>587.96235324939119</v>
      </c>
      <c r="I45" s="231">
        <f t="shared" si="17"/>
        <v>176388.70597481733</v>
      </c>
      <c r="J45" s="234">
        <f t="shared" si="18"/>
        <v>587.96235324939119</v>
      </c>
      <c r="K45" s="231">
        <f t="shared" si="19"/>
        <v>0</v>
      </c>
      <c r="L45" s="234">
        <f t="shared" si="20"/>
        <v>0</v>
      </c>
      <c r="M45" s="231">
        <f t="shared" si="21"/>
        <v>0</v>
      </c>
      <c r="N45" s="234">
        <f t="shared" si="14"/>
        <v>0</v>
      </c>
      <c r="O45" s="231">
        <f t="shared" si="9"/>
        <v>319.4192545291744</v>
      </c>
      <c r="P45" s="234">
        <f t="shared" si="10"/>
        <v>1.0647308484305813</v>
      </c>
      <c r="Q45" s="231">
        <f t="shared" si="22"/>
        <v>0</v>
      </c>
      <c r="R45" s="234">
        <f t="shared" si="23"/>
        <v>0</v>
      </c>
      <c r="S45" s="231">
        <f>S44+(S44*$T$2)+('SAVE&amp;INVEST'!$C$22*12)</f>
        <v>0</v>
      </c>
      <c r="T45" s="234">
        <f>S45*T3/12</f>
        <v>0</v>
      </c>
      <c r="U45" s="231">
        <f t="shared" si="1"/>
        <v>14123.873248166556</v>
      </c>
      <c r="V45" s="234">
        <f t="shared" si="7"/>
        <v>-34500</v>
      </c>
      <c r="W45" s="231">
        <f t="shared" si="11"/>
        <v>318596.83120416384</v>
      </c>
      <c r="X45" s="67"/>
      <c r="Y45" s="67"/>
      <c r="Z45" s="67"/>
    </row>
    <row r="46" spans="1:26" ht="14.25">
      <c r="A46" s="225">
        <f t="shared" ref="A46:B58" si="27">A45+1</f>
        <v>89</v>
      </c>
      <c r="B46" s="228">
        <f t="shared" si="27"/>
        <v>2061</v>
      </c>
      <c r="C46" s="231"/>
      <c r="D46" s="235"/>
      <c r="E46" s="237"/>
      <c r="F46" s="234">
        <f t="shared" si="26"/>
        <v>0</v>
      </c>
      <c r="G46" s="231">
        <f t="shared" si="15"/>
        <v>181680.36715406185</v>
      </c>
      <c r="H46" s="234">
        <f t="shared" si="16"/>
        <v>605.60122384687281</v>
      </c>
      <c r="I46" s="231">
        <f t="shared" si="17"/>
        <v>181680.36715406185</v>
      </c>
      <c r="J46" s="234">
        <f t="shared" si="18"/>
        <v>605.60122384687281</v>
      </c>
      <c r="K46" s="231">
        <f t="shared" si="19"/>
        <v>0</v>
      </c>
      <c r="L46" s="234">
        <f t="shared" si="20"/>
        <v>0</v>
      </c>
      <c r="M46" s="231">
        <f t="shared" si="21"/>
        <v>0</v>
      </c>
      <c r="N46" s="234">
        <f t="shared" si="14"/>
        <v>0</v>
      </c>
      <c r="O46" s="231">
        <f t="shared" si="9"/>
        <v>329.00183216504962</v>
      </c>
      <c r="P46" s="234">
        <f t="shared" si="10"/>
        <v>1.0966727738834987</v>
      </c>
      <c r="Q46" s="231">
        <f t="shared" si="22"/>
        <v>0</v>
      </c>
      <c r="R46" s="234">
        <f t="shared" si="23"/>
        <v>0</v>
      </c>
      <c r="S46" s="231">
        <f>S45+(S45*$T$2)+('SAVE&amp;INVEST'!$C$22*12)</f>
        <v>0</v>
      </c>
      <c r="T46" s="234">
        <f>S46*T3/12</f>
        <v>0</v>
      </c>
      <c r="U46" s="231">
        <f t="shared" si="1"/>
        <v>14547.589445611549</v>
      </c>
      <c r="V46" s="234">
        <f t="shared" si="7"/>
        <v>-34500</v>
      </c>
      <c r="W46" s="231">
        <f t="shared" si="11"/>
        <v>329189.73614028876</v>
      </c>
      <c r="X46" s="67"/>
      <c r="Y46" s="67"/>
      <c r="Z46" s="67"/>
    </row>
    <row r="47" spans="1:26" ht="14.25">
      <c r="A47" s="225">
        <f t="shared" si="27"/>
        <v>90</v>
      </c>
      <c r="B47" s="228">
        <f t="shared" si="27"/>
        <v>2062</v>
      </c>
      <c r="C47" s="231"/>
      <c r="D47" s="235"/>
      <c r="E47" s="237"/>
      <c r="F47" s="234">
        <f t="shared" si="26"/>
        <v>0</v>
      </c>
      <c r="G47" s="231">
        <f t="shared" si="15"/>
        <v>187130.7781686837</v>
      </c>
      <c r="H47" s="234">
        <f t="shared" si="16"/>
        <v>623.76926056227899</v>
      </c>
      <c r="I47" s="231">
        <f t="shared" si="17"/>
        <v>187130.7781686837</v>
      </c>
      <c r="J47" s="234">
        <f t="shared" si="18"/>
        <v>623.76926056227899</v>
      </c>
      <c r="K47" s="231">
        <f t="shared" si="19"/>
        <v>0</v>
      </c>
      <c r="L47" s="234">
        <f t="shared" si="20"/>
        <v>0</v>
      </c>
      <c r="M47" s="231">
        <f t="shared" si="21"/>
        <v>0</v>
      </c>
      <c r="N47" s="234">
        <f t="shared" si="14"/>
        <v>0</v>
      </c>
      <c r="O47" s="231">
        <f t="shared" si="9"/>
        <v>338.87188713000114</v>
      </c>
      <c r="P47" s="234">
        <f t="shared" si="10"/>
        <v>1.1295729571000039</v>
      </c>
      <c r="Q47" s="231">
        <f t="shared" si="22"/>
        <v>0</v>
      </c>
      <c r="R47" s="234">
        <f t="shared" si="23"/>
        <v>0</v>
      </c>
      <c r="S47" s="231">
        <f>S46+(S46*$T$2)+('SAVE&amp;INVEST'!$C$22*12)</f>
        <v>0</v>
      </c>
      <c r="T47" s="234">
        <f>S47*T3/12</f>
        <v>0</v>
      </c>
      <c r="U47" s="231">
        <f t="shared" si="1"/>
        <v>14984.017128979896</v>
      </c>
      <c r="V47" s="234">
        <f t="shared" si="7"/>
        <v>-34500</v>
      </c>
      <c r="W47" s="231">
        <f t="shared" si="11"/>
        <v>340100.42822449742</v>
      </c>
      <c r="X47" s="67"/>
      <c r="Y47" s="67"/>
      <c r="Z47" s="67"/>
    </row>
    <row r="48" spans="1:26" ht="14.25">
      <c r="A48" s="225">
        <f t="shared" si="27"/>
        <v>91</v>
      </c>
      <c r="B48" s="228">
        <f t="shared" si="27"/>
        <v>2063</v>
      </c>
      <c r="C48" s="231"/>
      <c r="D48" s="235"/>
      <c r="E48" s="237"/>
      <c r="F48" s="234">
        <f t="shared" si="26"/>
        <v>0</v>
      </c>
      <c r="G48" s="231">
        <f t="shared" si="15"/>
        <v>192744.70151374419</v>
      </c>
      <c r="H48" s="234">
        <f t="shared" si="16"/>
        <v>642.48233837914734</v>
      </c>
      <c r="I48" s="231">
        <f t="shared" si="17"/>
        <v>192744.70151374419</v>
      </c>
      <c r="J48" s="234">
        <f t="shared" si="18"/>
        <v>642.48233837914734</v>
      </c>
      <c r="K48" s="231">
        <f t="shared" si="19"/>
        <v>0</v>
      </c>
      <c r="L48" s="234">
        <f t="shared" si="20"/>
        <v>0</v>
      </c>
      <c r="M48" s="231">
        <f t="shared" si="21"/>
        <v>0</v>
      </c>
      <c r="N48" s="234">
        <f t="shared" si="14"/>
        <v>0</v>
      </c>
      <c r="O48" s="231">
        <f t="shared" si="9"/>
        <v>349.03804374390114</v>
      </c>
      <c r="P48" s="234">
        <f t="shared" si="10"/>
        <v>1.1634601458130038</v>
      </c>
      <c r="Q48" s="231">
        <f t="shared" si="22"/>
        <v>0</v>
      </c>
      <c r="R48" s="234">
        <f t="shared" si="23"/>
        <v>0</v>
      </c>
      <c r="S48" s="231">
        <f>S47+(S47*$T$2)+('SAVE&amp;INVEST'!$C$22*12)</f>
        <v>0</v>
      </c>
      <c r="T48" s="234">
        <f>S48*T3/12</f>
        <v>0</v>
      </c>
      <c r="U48" s="231">
        <f t="shared" si="1"/>
        <v>15433.537642849291</v>
      </c>
      <c r="V48" s="234">
        <f t="shared" si="7"/>
        <v>-34500</v>
      </c>
      <c r="W48" s="231">
        <f t="shared" si="11"/>
        <v>351338.44107123226</v>
      </c>
      <c r="X48" s="67"/>
      <c r="Y48" s="67"/>
      <c r="Z48" s="67"/>
    </row>
    <row r="49" spans="1:26" ht="14.25">
      <c r="A49" s="225">
        <f t="shared" si="27"/>
        <v>92</v>
      </c>
      <c r="B49" s="228">
        <f t="shared" si="27"/>
        <v>2064</v>
      </c>
      <c r="C49" s="231"/>
      <c r="D49" s="235"/>
      <c r="E49" s="237"/>
      <c r="F49" s="234">
        <f t="shared" si="26"/>
        <v>0</v>
      </c>
      <c r="G49" s="231">
        <f t="shared" si="15"/>
        <v>198527.04255915651</v>
      </c>
      <c r="H49" s="234">
        <f t="shared" si="16"/>
        <v>661.75680853052177</v>
      </c>
      <c r="I49" s="231">
        <f t="shared" si="17"/>
        <v>198527.04255915651</v>
      </c>
      <c r="J49" s="234">
        <f t="shared" si="18"/>
        <v>661.75680853052177</v>
      </c>
      <c r="K49" s="231">
        <f t="shared" si="19"/>
        <v>0</v>
      </c>
      <c r="L49" s="234">
        <f t="shared" si="20"/>
        <v>0</v>
      </c>
      <c r="M49" s="231">
        <f t="shared" si="21"/>
        <v>0</v>
      </c>
      <c r="N49" s="234">
        <f t="shared" si="14"/>
        <v>0</v>
      </c>
      <c r="O49" s="231">
        <f t="shared" si="9"/>
        <v>359.50918505621814</v>
      </c>
      <c r="P49" s="234">
        <f t="shared" si="10"/>
        <v>1.1983639501873939</v>
      </c>
      <c r="Q49" s="231">
        <f t="shared" si="22"/>
        <v>0</v>
      </c>
      <c r="R49" s="234">
        <f t="shared" si="23"/>
        <v>0</v>
      </c>
      <c r="S49" s="231">
        <f>S48+(S48*$T$2)+('SAVE&amp;INVEST'!$C$22*12)</f>
        <v>0</v>
      </c>
      <c r="T49" s="234">
        <f>S49*T3/12</f>
        <v>0</v>
      </c>
      <c r="U49" s="231">
        <f t="shared" si="1"/>
        <v>15896.54377213477</v>
      </c>
      <c r="V49" s="234">
        <f t="shared" si="7"/>
        <v>-34500</v>
      </c>
      <c r="W49" s="231">
        <f t="shared" si="11"/>
        <v>362913.59430336923</v>
      </c>
      <c r="X49" s="67"/>
      <c r="Y49" s="67"/>
      <c r="Z49" s="67"/>
    </row>
    <row r="50" spans="1:26" ht="14.25">
      <c r="A50" s="225">
        <f t="shared" si="27"/>
        <v>93</v>
      </c>
      <c r="B50" s="228">
        <f t="shared" si="27"/>
        <v>2065</v>
      </c>
      <c r="C50" s="231"/>
      <c r="D50" s="235"/>
      <c r="E50" s="237"/>
      <c r="F50" s="234">
        <f t="shared" si="26"/>
        <v>0</v>
      </c>
      <c r="G50" s="231">
        <f t="shared" si="15"/>
        <v>204482.85383593119</v>
      </c>
      <c r="H50" s="234">
        <f t="shared" si="16"/>
        <v>681.60951278643734</v>
      </c>
      <c r="I50" s="231">
        <f t="shared" si="17"/>
        <v>204482.85383593119</v>
      </c>
      <c r="J50" s="234">
        <f t="shared" si="18"/>
        <v>681.60951278643734</v>
      </c>
      <c r="K50" s="231">
        <f t="shared" si="19"/>
        <v>0</v>
      </c>
      <c r="L50" s="234">
        <f t="shared" si="20"/>
        <v>0</v>
      </c>
      <c r="M50" s="231">
        <f t="shared" si="21"/>
        <v>0</v>
      </c>
      <c r="N50" s="234">
        <f t="shared" si="14"/>
        <v>0</v>
      </c>
      <c r="O50" s="231">
        <f t="shared" si="9"/>
        <v>370.29446060790468</v>
      </c>
      <c r="P50" s="234">
        <f t="shared" si="10"/>
        <v>1.2343148686930157</v>
      </c>
      <c r="Q50" s="231">
        <f t="shared" si="22"/>
        <v>0</v>
      </c>
      <c r="R50" s="234">
        <f t="shared" si="23"/>
        <v>0</v>
      </c>
      <c r="S50" s="231">
        <f>S49+(S49*$T$2)+('SAVE&amp;INVEST'!$C$22*12)</f>
        <v>0</v>
      </c>
      <c r="T50" s="234">
        <f>S50*T3/12</f>
        <v>0</v>
      </c>
      <c r="U50" s="231">
        <f t="shared" si="1"/>
        <v>16373.440085298811</v>
      </c>
      <c r="V50" s="234">
        <f t="shared" si="7"/>
        <v>-34500</v>
      </c>
      <c r="W50" s="231">
        <f t="shared" si="11"/>
        <v>374836.00213247031</v>
      </c>
      <c r="X50" s="67"/>
      <c r="Y50" s="67"/>
      <c r="Z50" s="67"/>
    </row>
    <row r="51" spans="1:26" ht="14.25">
      <c r="A51" s="225">
        <f t="shared" si="27"/>
        <v>94</v>
      </c>
      <c r="B51" s="228">
        <f t="shared" si="27"/>
        <v>2066</v>
      </c>
      <c r="C51" s="231"/>
      <c r="D51" s="235"/>
      <c r="E51" s="237"/>
      <c r="F51" s="234">
        <f t="shared" si="26"/>
        <v>0</v>
      </c>
      <c r="G51" s="231">
        <f t="shared" si="15"/>
        <v>210617.33945100915</v>
      </c>
      <c r="H51" s="234">
        <f t="shared" si="16"/>
        <v>702.05779817003042</v>
      </c>
      <c r="I51" s="231">
        <f t="shared" si="17"/>
        <v>210617.33945100915</v>
      </c>
      <c r="J51" s="234">
        <f t="shared" si="18"/>
        <v>702.05779817003042</v>
      </c>
      <c r="K51" s="231">
        <f t="shared" si="19"/>
        <v>0</v>
      </c>
      <c r="L51" s="234">
        <f t="shared" si="20"/>
        <v>0</v>
      </c>
      <c r="M51" s="231">
        <f t="shared" si="21"/>
        <v>0</v>
      </c>
      <c r="N51" s="234">
        <f t="shared" si="14"/>
        <v>0</v>
      </c>
      <c r="O51" s="231">
        <f t="shared" si="9"/>
        <v>381.40329442614183</v>
      </c>
      <c r="P51" s="234">
        <f t="shared" si="10"/>
        <v>1.2713443147538062</v>
      </c>
      <c r="Q51" s="231">
        <f t="shared" si="22"/>
        <v>0</v>
      </c>
      <c r="R51" s="234">
        <f t="shared" si="23"/>
        <v>0</v>
      </c>
      <c r="S51" s="231">
        <f>S50+(S50*$T$2)+('SAVE&amp;INVEST'!$C$22*12)</f>
        <v>0</v>
      </c>
      <c r="T51" s="234">
        <f>S51*T3/12</f>
        <v>0</v>
      </c>
      <c r="U51" s="231">
        <f t="shared" si="1"/>
        <v>16864.643287857776</v>
      </c>
      <c r="V51" s="234">
        <f t="shared" si="7"/>
        <v>-34500</v>
      </c>
      <c r="W51" s="231">
        <f t="shared" si="11"/>
        <v>387116.08219644445</v>
      </c>
      <c r="X51" s="67"/>
      <c r="Y51" s="67"/>
      <c r="Z51" s="67"/>
    </row>
    <row r="52" spans="1:26" ht="14.25">
      <c r="A52" s="225">
        <f t="shared" si="27"/>
        <v>95</v>
      </c>
      <c r="B52" s="228">
        <f t="shared" si="27"/>
        <v>2067</v>
      </c>
      <c r="C52" s="231"/>
      <c r="D52" s="235"/>
      <c r="E52" s="237"/>
      <c r="F52" s="234">
        <f t="shared" si="26"/>
        <v>0</v>
      </c>
      <c r="G52" s="231">
        <f t="shared" si="15"/>
        <v>216935.8596345394</v>
      </c>
      <c r="H52" s="234">
        <f t="shared" si="16"/>
        <v>723.11953211513139</v>
      </c>
      <c r="I52" s="231">
        <f t="shared" si="17"/>
        <v>216935.8596345394</v>
      </c>
      <c r="J52" s="234">
        <f t="shared" si="18"/>
        <v>723.11953211513139</v>
      </c>
      <c r="K52" s="231">
        <f t="shared" si="19"/>
        <v>0</v>
      </c>
      <c r="L52" s="234">
        <f t="shared" si="20"/>
        <v>0</v>
      </c>
      <c r="M52" s="231">
        <f t="shared" si="21"/>
        <v>0</v>
      </c>
      <c r="N52" s="234">
        <f t="shared" si="14"/>
        <v>0</v>
      </c>
      <c r="O52" s="231">
        <f t="shared" si="9"/>
        <v>392.84539325892609</v>
      </c>
      <c r="P52" s="234">
        <f t="shared" si="10"/>
        <v>1.3094846441964203</v>
      </c>
      <c r="Q52" s="231">
        <f t="shared" si="22"/>
        <v>0</v>
      </c>
      <c r="R52" s="234">
        <f t="shared" si="23"/>
        <v>0</v>
      </c>
      <c r="S52" s="231">
        <f>S51+(S51*$T$2)+('SAVE&amp;INVEST'!$C$22*12)</f>
        <v>0</v>
      </c>
      <c r="T52" s="234">
        <f>S52*T3/12</f>
        <v>0</v>
      </c>
      <c r="U52" s="231">
        <f t="shared" si="1"/>
        <v>17370.58258649351</v>
      </c>
      <c r="V52" s="234">
        <f t="shared" si="7"/>
        <v>-34500</v>
      </c>
      <c r="W52" s="231">
        <f t="shared" si="11"/>
        <v>399764.56466233771</v>
      </c>
      <c r="X52" s="67"/>
      <c r="Y52" s="67"/>
      <c r="Z52" s="67"/>
    </row>
    <row r="53" spans="1:26" ht="14.25">
      <c r="A53" s="225">
        <f t="shared" si="27"/>
        <v>96</v>
      </c>
      <c r="B53" s="228">
        <f t="shared" si="27"/>
        <v>2068</v>
      </c>
      <c r="C53" s="231"/>
      <c r="D53" s="235"/>
      <c r="E53" s="237"/>
      <c r="F53" s="234">
        <f t="shared" si="26"/>
        <v>0</v>
      </c>
      <c r="G53" s="231">
        <f t="shared" si="15"/>
        <v>223443.93542357557</v>
      </c>
      <c r="H53" s="234">
        <f t="shared" si="16"/>
        <v>744.81311807858526</v>
      </c>
      <c r="I53" s="231">
        <f t="shared" si="17"/>
        <v>223443.93542357557</v>
      </c>
      <c r="J53" s="234">
        <f t="shared" si="18"/>
        <v>744.81311807858526</v>
      </c>
      <c r="K53" s="231">
        <f t="shared" si="19"/>
        <v>0</v>
      </c>
      <c r="L53" s="234">
        <f t="shared" si="20"/>
        <v>0</v>
      </c>
      <c r="M53" s="231">
        <f t="shared" si="21"/>
        <v>0</v>
      </c>
      <c r="N53" s="234">
        <f t="shared" si="14"/>
        <v>0</v>
      </c>
      <c r="O53" s="231">
        <f t="shared" si="9"/>
        <v>404.63075505669389</v>
      </c>
      <c r="P53" s="234">
        <f t="shared" si="10"/>
        <v>1.348769183522313</v>
      </c>
      <c r="Q53" s="231">
        <f t="shared" si="22"/>
        <v>0</v>
      </c>
      <c r="R53" s="234">
        <f t="shared" si="23"/>
        <v>0</v>
      </c>
      <c r="S53" s="231">
        <f>S52+(S52*$T$2)+('SAVE&amp;INVEST'!$C$22*12)</f>
        <v>0</v>
      </c>
      <c r="T53" s="234">
        <f>S53*T3/12</f>
        <v>0</v>
      </c>
      <c r="U53" s="231">
        <f t="shared" si="1"/>
        <v>17891.700064088313</v>
      </c>
      <c r="V53" s="234">
        <f t="shared" si="7"/>
        <v>-34500</v>
      </c>
      <c r="W53" s="231">
        <f t="shared" si="11"/>
        <v>412792.50160220783</v>
      </c>
      <c r="X53" s="67"/>
      <c r="Y53" s="67"/>
      <c r="Z53" s="67"/>
    </row>
    <row r="54" spans="1:26" ht="14.25">
      <c r="A54" s="225">
        <f t="shared" si="27"/>
        <v>97</v>
      </c>
      <c r="B54" s="228">
        <f t="shared" si="27"/>
        <v>2069</v>
      </c>
      <c r="C54" s="231"/>
      <c r="D54" s="235"/>
      <c r="E54" s="237"/>
      <c r="F54" s="234">
        <f t="shared" si="26"/>
        <v>0</v>
      </c>
      <c r="G54" s="231">
        <f t="shared" si="15"/>
        <v>230147.25348628283</v>
      </c>
      <c r="H54" s="234">
        <f t="shared" si="16"/>
        <v>767.15751162094284</v>
      </c>
      <c r="I54" s="231">
        <f t="shared" si="17"/>
        <v>230147.25348628283</v>
      </c>
      <c r="J54" s="234">
        <f t="shared" si="18"/>
        <v>767.15751162094284</v>
      </c>
      <c r="K54" s="231">
        <f t="shared" si="19"/>
        <v>0</v>
      </c>
      <c r="L54" s="234">
        <f t="shared" si="20"/>
        <v>0</v>
      </c>
      <c r="M54" s="231">
        <f t="shared" si="21"/>
        <v>0</v>
      </c>
      <c r="N54" s="234">
        <f t="shared" si="14"/>
        <v>0</v>
      </c>
      <c r="O54" s="231">
        <f t="shared" si="9"/>
        <v>416.76967770839474</v>
      </c>
      <c r="P54" s="234">
        <f t="shared" si="10"/>
        <v>1.3892322590279826</v>
      </c>
      <c r="Q54" s="231">
        <f t="shared" si="22"/>
        <v>0</v>
      </c>
      <c r="R54" s="234">
        <f t="shared" si="23"/>
        <v>0</v>
      </c>
      <c r="S54" s="231">
        <f>S53+(S53*$T$2)+('SAVE&amp;INVEST'!$C$22*12)</f>
        <v>0</v>
      </c>
      <c r="T54" s="234">
        <f>S54*T3/12</f>
        <v>0</v>
      </c>
      <c r="U54" s="231">
        <f t="shared" si="1"/>
        <v>18428.451066010963</v>
      </c>
      <c r="V54" s="234">
        <f t="shared" si="7"/>
        <v>-34500</v>
      </c>
      <c r="W54" s="231">
        <f t="shared" si="11"/>
        <v>426211.27665027406</v>
      </c>
      <c r="X54" s="67"/>
      <c r="Y54" s="67"/>
      <c r="Z54" s="67"/>
    </row>
    <row r="55" spans="1:26" ht="14.25">
      <c r="A55" s="225">
        <f t="shared" si="27"/>
        <v>98</v>
      </c>
      <c r="B55" s="228">
        <f t="shared" si="27"/>
        <v>2070</v>
      </c>
      <c r="C55" s="231"/>
      <c r="D55" s="235"/>
      <c r="E55" s="237"/>
      <c r="F55" s="234">
        <f t="shared" si="26"/>
        <v>0</v>
      </c>
      <c r="G55" s="231">
        <f t="shared" si="15"/>
        <v>237051.67109087133</v>
      </c>
      <c r="H55" s="234">
        <f t="shared" si="16"/>
        <v>790.17223696957114</v>
      </c>
      <c r="I55" s="231">
        <f t="shared" si="17"/>
        <v>237051.67109087133</v>
      </c>
      <c r="J55" s="234">
        <f t="shared" si="18"/>
        <v>790.17223696957114</v>
      </c>
      <c r="K55" s="231">
        <f t="shared" si="19"/>
        <v>0</v>
      </c>
      <c r="L55" s="234">
        <f t="shared" si="20"/>
        <v>0</v>
      </c>
      <c r="M55" s="231">
        <f t="shared" si="21"/>
        <v>0</v>
      </c>
      <c r="N55" s="234">
        <f t="shared" si="14"/>
        <v>0</v>
      </c>
      <c r="O55" s="231">
        <f t="shared" si="9"/>
        <v>429.27276803964656</v>
      </c>
      <c r="P55" s="234">
        <f t="shared" si="10"/>
        <v>1.4309092267988219</v>
      </c>
      <c r="Q55" s="231">
        <f t="shared" si="22"/>
        <v>0</v>
      </c>
      <c r="R55" s="234">
        <f t="shared" si="23"/>
        <v>0</v>
      </c>
      <c r="S55" s="231">
        <f>S54+(S54*$T$2)+('SAVE&amp;INVEST'!$C$22*12)</f>
        <v>0</v>
      </c>
      <c r="T55" s="234">
        <f>S55*T3/12</f>
        <v>0</v>
      </c>
      <c r="U55" s="231">
        <f t="shared" si="1"/>
        <v>18981.304597991293</v>
      </c>
      <c r="V55" s="234">
        <f t="shared" si="7"/>
        <v>-34500</v>
      </c>
      <c r="W55" s="231">
        <f t="shared" si="11"/>
        <v>440032.61494978232</v>
      </c>
      <c r="X55" s="67"/>
      <c r="Y55" s="67"/>
      <c r="Z55" s="67"/>
    </row>
    <row r="56" spans="1:26" ht="14.25">
      <c r="A56" s="225">
        <f t="shared" si="27"/>
        <v>99</v>
      </c>
      <c r="B56" s="228">
        <f t="shared" si="27"/>
        <v>2071</v>
      </c>
      <c r="C56" s="231"/>
      <c r="D56" s="235"/>
      <c r="E56" s="237"/>
      <c r="F56" s="234">
        <f t="shared" si="26"/>
        <v>0</v>
      </c>
      <c r="G56" s="231">
        <f t="shared" si="15"/>
        <v>244163.22122359747</v>
      </c>
      <c r="H56" s="234">
        <f t="shared" si="16"/>
        <v>813.87740407865829</v>
      </c>
      <c r="I56" s="231">
        <f t="shared" si="17"/>
        <v>244163.22122359747</v>
      </c>
      <c r="J56" s="234">
        <f t="shared" si="18"/>
        <v>813.87740407865829</v>
      </c>
      <c r="K56" s="231">
        <f t="shared" si="19"/>
        <v>0</v>
      </c>
      <c r="L56" s="234">
        <f t="shared" si="20"/>
        <v>0</v>
      </c>
      <c r="M56" s="231">
        <f t="shared" si="21"/>
        <v>0</v>
      </c>
      <c r="N56" s="234">
        <f t="shared" si="14"/>
        <v>0</v>
      </c>
      <c r="O56" s="231">
        <f t="shared" si="9"/>
        <v>442.15095108083597</v>
      </c>
      <c r="P56" s="234">
        <f t="shared" si="10"/>
        <v>1.4738365036027865</v>
      </c>
      <c r="Q56" s="231">
        <f t="shared" si="22"/>
        <v>0</v>
      </c>
      <c r="R56" s="234">
        <f t="shared" si="23"/>
        <v>0</v>
      </c>
      <c r="S56" s="231">
        <f>S55+(S55*$T$2)+('SAVE&amp;INVEST'!$C$22*12)</f>
        <v>0</v>
      </c>
      <c r="T56" s="234">
        <f>S56*T3/12</f>
        <v>0</v>
      </c>
      <c r="U56" s="231">
        <f t="shared" si="1"/>
        <v>19550.743735931032</v>
      </c>
      <c r="V56" s="234">
        <f t="shared" si="7"/>
        <v>-34500</v>
      </c>
      <c r="W56" s="231">
        <f t="shared" si="11"/>
        <v>454268.59339827579</v>
      </c>
      <c r="X56" s="67"/>
      <c r="Y56" s="67"/>
      <c r="Z56" s="67"/>
    </row>
    <row r="57" spans="1:26" ht="14.65" thickBot="1">
      <c r="A57" s="226">
        <f t="shared" si="27"/>
        <v>100</v>
      </c>
      <c r="B57" s="229">
        <f t="shared" si="27"/>
        <v>2072</v>
      </c>
      <c r="C57" s="232"/>
      <c r="D57" s="236"/>
      <c r="E57" s="238"/>
      <c r="F57" s="239">
        <f t="shared" si="26"/>
        <v>0</v>
      </c>
      <c r="G57" s="232">
        <f t="shared" si="15"/>
        <v>251488.11786030538</v>
      </c>
      <c r="H57" s="239">
        <f t="shared" si="16"/>
        <v>838.29372620101788</v>
      </c>
      <c r="I57" s="232">
        <f t="shared" si="17"/>
        <v>251488.11786030538</v>
      </c>
      <c r="J57" s="239">
        <f t="shared" si="18"/>
        <v>838.29372620101788</v>
      </c>
      <c r="K57" s="232">
        <f t="shared" si="19"/>
        <v>0</v>
      </c>
      <c r="L57" s="239">
        <f t="shared" si="20"/>
        <v>0</v>
      </c>
      <c r="M57" s="232">
        <f>M56+(M56*$N$2)-(N56*12)</f>
        <v>0</v>
      </c>
      <c r="N57" s="239">
        <f>M57*$N$3/12</f>
        <v>0</v>
      </c>
      <c r="O57" s="232">
        <f t="shared" si="9"/>
        <v>455.41547961326103</v>
      </c>
      <c r="P57" s="239">
        <f t="shared" si="10"/>
        <v>1.51805159871087</v>
      </c>
      <c r="Q57" s="232">
        <f t="shared" si="22"/>
        <v>0</v>
      </c>
      <c r="R57" s="239">
        <f t="shared" si="23"/>
        <v>0</v>
      </c>
      <c r="S57" s="232">
        <f>S56+(S56*$T$2)+('SAVE&amp;INVEST'!$C$22*12)</f>
        <v>0</v>
      </c>
      <c r="T57" s="239">
        <f>S57*T3/12</f>
        <v>0</v>
      </c>
      <c r="U57" s="232">
        <f t="shared" si="1"/>
        <v>20137.266048008958</v>
      </c>
      <c r="V57" s="239">
        <f t="shared" si="7"/>
        <v>-34500</v>
      </c>
      <c r="W57" s="232">
        <f t="shared" si="11"/>
        <v>468931.65120022401</v>
      </c>
      <c r="X57" s="67"/>
      <c r="Y57" s="67"/>
      <c r="Z57" s="67"/>
    </row>
    <row r="58" spans="1:26" ht="14.25">
      <c r="A58" s="71">
        <f t="shared" si="27"/>
        <v>101</v>
      </c>
      <c r="B58" s="67"/>
      <c r="C58" s="67"/>
      <c r="D58" s="67"/>
      <c r="E58" s="67"/>
      <c r="F58" s="67"/>
      <c r="G58" s="67"/>
      <c r="H58" s="67"/>
      <c r="I58" s="67"/>
      <c r="J58" s="67"/>
      <c r="K58" s="67"/>
      <c r="L58" s="67"/>
      <c r="M58" s="67"/>
      <c r="N58" s="67"/>
      <c r="O58" s="67"/>
      <c r="P58" s="67"/>
      <c r="Q58" s="67"/>
      <c r="R58" s="67"/>
      <c r="S58" s="67"/>
      <c r="T58" s="67"/>
      <c r="U58" s="67"/>
      <c r="V58" s="95"/>
      <c r="W58" s="72"/>
      <c r="X58" s="67"/>
      <c r="Y58" s="67"/>
      <c r="Z58" s="67"/>
    </row>
    <row r="59" spans="1:26" ht="14.25">
      <c r="A59" s="67"/>
      <c r="B59" s="67"/>
      <c r="C59" s="67"/>
      <c r="D59" s="67"/>
      <c r="E59" s="67"/>
      <c r="F59" s="67"/>
      <c r="G59" s="67"/>
      <c r="H59" s="67"/>
      <c r="I59" s="67"/>
      <c r="J59" s="67"/>
      <c r="K59" s="67"/>
      <c r="L59" s="67"/>
      <c r="M59" s="67"/>
      <c r="N59" s="67"/>
      <c r="O59" s="67"/>
      <c r="P59" s="67"/>
      <c r="Q59" s="67"/>
      <c r="R59" s="67"/>
      <c r="S59" s="67"/>
      <c r="T59" s="67"/>
      <c r="U59" s="67"/>
      <c r="V59" s="67"/>
      <c r="W59" s="72"/>
      <c r="X59" s="67"/>
      <c r="Y59" s="67"/>
      <c r="Z59" s="67"/>
    </row>
    <row r="60" spans="1:26" ht="14.25">
      <c r="A60" s="67"/>
      <c r="B60" s="67"/>
      <c r="C60" s="67"/>
      <c r="D60" s="67"/>
      <c r="E60" s="67"/>
      <c r="F60" s="67"/>
      <c r="G60" s="67"/>
      <c r="H60" s="67"/>
      <c r="I60" s="67"/>
      <c r="J60" s="67"/>
      <c r="K60" s="67"/>
      <c r="L60" s="67"/>
      <c r="M60" s="67"/>
      <c r="N60" s="67"/>
      <c r="O60" s="67"/>
      <c r="P60" s="67"/>
      <c r="Q60" s="67"/>
      <c r="R60" s="67"/>
      <c r="S60" s="67"/>
      <c r="T60" s="67"/>
      <c r="U60" s="67"/>
      <c r="V60" s="67"/>
      <c r="W60" s="72"/>
      <c r="X60" s="67"/>
      <c r="Y60" s="67"/>
      <c r="Z60" s="67"/>
    </row>
    <row r="61" spans="1:26" ht="14.2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row>
    <row r="62" spans="1:26" ht="14.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row>
    <row r="63" spans="1:26" ht="14.2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row>
    <row r="64" spans="1:26" ht="14.2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row>
    <row r="65" spans="1:26" ht="14.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row>
    <row r="66" spans="1:26" ht="14.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row>
    <row r="67" spans="1:26" ht="14.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row>
    <row r="68" spans="1:26" ht="14.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row>
    <row r="69" spans="1:26" ht="14.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row>
    <row r="70" spans="1:26" ht="14.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row>
    <row r="71" spans="1:26" ht="14.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row>
    <row r="72" spans="1:26" ht="14.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row>
    <row r="73" spans="1:26" ht="14.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row>
    <row r="74" spans="1:26" ht="14.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row>
    <row r="75" spans="1:26" ht="14.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row>
    <row r="76" spans="1:26" ht="14.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26" ht="14.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row>
    <row r="78" spans="1:26" ht="14.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row>
    <row r="79" spans="1:26" ht="14.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row>
    <row r="80" spans="1:26" ht="14.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row>
    <row r="81" spans="1:26" ht="14.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row>
    <row r="82" spans="1:26" ht="14.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row>
    <row r="83" spans="1:26" ht="14.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row>
    <row r="84" spans="1:26" ht="14.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ht="14.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row>
    <row r="86" spans="1:26" ht="14.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row>
    <row r="87" spans="1:26" ht="14.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row>
    <row r="88" spans="1:26" ht="14.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row>
    <row r="89" spans="1:26" ht="14.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row>
    <row r="90" spans="1:26" ht="14.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row>
    <row r="91" spans="1:26" ht="14.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row>
    <row r="92" spans="1:26" ht="14.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row>
    <row r="93" spans="1:26" ht="14.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row>
    <row r="94" spans="1:26" ht="14.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ht="14.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row>
    <row r="96" spans="1:26" ht="14.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row>
    <row r="97" spans="1:26" ht="14.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row>
    <row r="98" spans="1:26" ht="14.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row>
    <row r="99" spans="1:26" ht="14.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row>
    <row r="100" spans="1:26" ht="14.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ht="14.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ht="14.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ht="14.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ht="14.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ht="14.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ht="14.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ht="14.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ht="14.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ht="14.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ht="14.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ht="14.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ht="14.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ht="14.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ht="14.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ht="14.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ht="14.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ht="14.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ht="14.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ht="14.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ht="14.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ht="14.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ht="14.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ht="14.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ht="14.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ht="14.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ht="14.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ht="14.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ht="14.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ht="14.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ht="14.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ht="14.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ht="14.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ht="14.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ht="14.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ht="14.2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ht="14.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ht="14.2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ht="14.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ht="14.2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ht="14.2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ht="14.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ht="14.2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ht="14.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ht="14.2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ht="14.2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ht="14.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ht="14.2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ht="14.2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ht="14.2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ht="14.2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ht="14.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ht="14.2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ht="14.2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ht="14.2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ht="14.2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ht="14.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ht="14.2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spans="1:26" ht="14.2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ht="14.2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ht="14.2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ht="14.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ht="14.2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ht="14.2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ht="14.2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spans="1:26" ht="14.2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ht="14.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ht="14.2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ht="14.2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ht="14.2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ht="14.2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ht="14.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ht="14.2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ht="14.2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ht="14.2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ht="14.2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ht="14.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ht="14.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ht="14.2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ht="14.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spans="1:26" ht="14.2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ht="14.2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ht="14.2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spans="1:26" ht="14.2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ht="14.2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ht="14.2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ht="14.2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ht="14.2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ht="14.2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ht="14.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ht="14.2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ht="14.25">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ht="14.25">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ht="14.25">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ht="14.25">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ht="14.25">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ht="14.25">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ht="14.25">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ht="14.25">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ht="14.25">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ht="14.25">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ht="14.25">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ht="14.25">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ht="14.25">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spans="1:26" ht="14.25">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spans="1:26" ht="14.25">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spans="1:26" ht="14.25">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spans="1:26" ht="14.25">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spans="1:26" ht="14.25">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spans="1:26" ht="14.25">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spans="1:26" ht="14.25">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spans="1:26" ht="14.25">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spans="1:26" ht="14.25">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spans="1:26" ht="14.25">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spans="1:26" ht="14.25">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spans="1:26" ht="14.25">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spans="1:26" ht="14.25">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spans="1:26" ht="14.25">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spans="1:26" ht="14.25">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spans="1:26" ht="14.25">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spans="1:26" ht="14.25">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spans="1:26" ht="14.25">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spans="1:26" ht="14.25">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spans="1:26" ht="14.25">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spans="1:26" ht="14.25">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spans="1:26" ht="14.25">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ht="14.25">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ht="14.25">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spans="1:26" ht="14.25">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spans="1:26" ht="14.25">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spans="1:26" ht="14.25">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spans="1:26" ht="14.25">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spans="1:26" ht="14.25">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spans="1:26" ht="14.25">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spans="1:26" ht="14.25">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spans="1:26" ht="14.25">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ht="14.25">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spans="1:26" ht="14.25">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spans="1:26" ht="14.25">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spans="1:26" ht="14.25">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spans="1:26" ht="14.25">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spans="1:26" ht="14.25">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spans="1:26" ht="14.25">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spans="1:26" ht="14.25">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spans="1:26" ht="14.25">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spans="1:26" ht="14.25">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spans="1:26" ht="14.25">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spans="1:26" ht="14.25">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spans="1:26" ht="14.25">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spans="1:26" ht="14.25">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spans="1:26" ht="14.25">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ht="14.25">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spans="1:26" ht="14.25">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ht="14.25">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spans="1:26" ht="14.25">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spans="1:26" ht="14.25">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spans="1:26" ht="14.25">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spans="1:26" ht="14.25">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spans="1:26" ht="14.25">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spans="1:26" ht="14.25">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spans="1:26" ht="14.25">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spans="1:26" ht="14.25">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spans="1:26" ht="14.25">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spans="1:26" ht="14.25">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ht="14.25">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ht="14.25">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spans="1:26" ht="14.25">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spans="1:26" ht="14.25">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spans="1:26" ht="14.25">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spans="1:26" ht="14.25">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spans="1:26" ht="14.25">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spans="1:26" ht="14.25">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spans="1:26" ht="14.25">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spans="1:26" ht="14.25">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spans="1:26" ht="14.25">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spans="1:26" ht="14.25">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spans="1:26" ht="14.25">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spans="1:26" ht="14.25">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spans="1:26" ht="14.25">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spans="1:26" ht="14.25">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spans="1:26" ht="14.25">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spans="1:26" ht="14.25">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spans="1:26" ht="14.25">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spans="1:26" ht="14.25">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spans="1:26" ht="14.25">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spans="1:26" ht="14.25">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ht="14.25">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ht="14.25">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ht="14.25">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ht="14.25">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ht="14.25">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spans="1:26" ht="14.25">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spans="1:26" ht="14.25">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spans="1:26" ht="14.25">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spans="1:26" ht="14.25">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spans="1:26" ht="14.25">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spans="1:26" ht="14.25">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spans="1:26" ht="14.25">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spans="1:26" ht="14.25">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spans="1:26" ht="14.25">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spans="1:26" ht="14.25">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spans="1:26" ht="14.25">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spans="1:26" ht="14.25">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spans="1:26" ht="14.25">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spans="1:26" ht="14.25">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spans="1:26" ht="14.25">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spans="1:26" ht="14.25">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spans="1:26" ht="14.25">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spans="1:26" ht="14.25">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spans="1:26" ht="14.25">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spans="1:26" ht="14.25">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spans="1:26" ht="14.25">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ht="14.25">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ht="14.25">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ht="14.25">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ht="14.25">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ht="14.25">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ht="14.25">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spans="1:26" ht="14.25">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spans="1:26" ht="14.25">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spans="1:26" ht="14.25">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spans="1:26" ht="14.25">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spans="1:26" ht="14.25">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spans="1:26" ht="14.25">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spans="1:26" ht="14.25">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spans="1:26" ht="14.25">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spans="1:26" ht="14.25">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spans="1:26" ht="14.25">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spans="1:26" ht="14.25">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6" ht="14.25">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ht="14.25">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ht="14.25">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ht="14.25">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ht="14.25">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spans="1:26" ht="14.25">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spans="1:26" ht="14.25">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spans="1:26" ht="14.25">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ht="14.25">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spans="1:26" ht="14.25">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ht="14.25">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ht="14.25">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spans="1:26" ht="14.25">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ht="14.25">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ht="14.25">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ht="14.25">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1:26" ht="14.25">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spans="1:26" ht="14.25">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spans="1:26" ht="14.25">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spans="1:26" ht="14.25">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spans="1:26" ht="14.25">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spans="1:26" ht="14.25">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ht="14.25">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spans="1:26" ht="14.25">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ht="14.25">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ht="14.25">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ht="14.25">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ht="14.25">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ht="14.25">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ht="14.25">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ht="14.25">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ht="14.25">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ht="14.25">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ht="14.25">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ht="14.25">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ht="14.25">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ht="14.25">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ht="14.25">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ht="14.25">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ht="14.25">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spans="1:26" ht="14.25">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spans="1:26" ht="14.25">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spans="1:26" ht="14.25">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spans="1:26" ht="14.25">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spans="1:26" ht="14.25">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ht="14.25">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spans="1:26" ht="14.25">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ht="14.25">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ht="14.25">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ht="14.25">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ht="14.25">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ht="14.25">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ht="14.25">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ht="14.25">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ht="14.25">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ht="14.25">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spans="1:26" ht="14.25">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ht="14.25">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ht="14.25">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ht="14.25">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ht="14.25">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ht="14.25">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ht="14.25">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spans="1:26" ht="14.25">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spans="1:26" ht="14.25">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spans="1:26" ht="14.25">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spans="1:26" ht="14.25">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spans="1:26" ht="14.25">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spans="1:26" ht="14.25">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1:26" ht="14.25">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ht="14.25">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ht="14.25">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ht="14.25">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ht="14.25">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ht="14.25">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ht="14.25">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ht="14.25">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ht="14.25">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spans="1:26" ht="14.25">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spans="1:26" ht="14.25">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spans="1:26" ht="14.25">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spans="1:26" ht="14.25">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ht="14.25">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ht="14.25">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ht="14.25">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ht="14.25">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ht="14.25">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ht="14.25">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1:26" ht="14.25">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spans="1:26" ht="14.25">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spans="1:26" ht="14.25">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spans="1:26" ht="14.25">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spans="1:26" ht="14.25">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spans="1:26" ht="14.25">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spans="1:26" ht="14.25">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spans="1:26" ht="14.25">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spans="1:26" ht="14.25">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ht="14.25">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spans="1:26" ht="14.25">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ht="14.25">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ht="14.25">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ht="14.25">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ht="14.25">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spans="1:26" ht="14.25">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spans="1:26" ht="14.25">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ht="14.25">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ht="14.25">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spans="1:26" ht="14.25">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ht="14.25">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ht="14.25">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ht="14.25">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ht="14.25">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spans="1:26" ht="14.25">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ht="14.25">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ht="14.25">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spans="1:26" ht="14.25">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spans="1:26" ht="14.25">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spans="1:26" ht="14.25">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spans="1:26" ht="14.25">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spans="1:26" ht="14.25">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spans="1:26" ht="14.25">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spans="1:26" ht="14.25">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ht="14.25">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spans="1:26" ht="14.25">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ht="14.25">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ht="14.25">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ht="14.25">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ht="14.25">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ht="14.25">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ht="14.25">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ht="14.25">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ht="14.25">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ht="14.25">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ht="14.25">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ht="14.25">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ht="14.25">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ht="14.25">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ht="14.25">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ht="14.25">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ht="14.25">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ht="14.25">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ht="14.25">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ht="14.25">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ht="14.25">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ht="14.25">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ht="14.25">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ht="14.25">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ht="14.25">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ht="14.25">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ht="14.25">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ht="14.25">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ht="14.25">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ht="14.25">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ht="14.25">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ht="14.25">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ht="14.25">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ht="14.25">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ht="14.25">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ht="14.25">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ht="14.25">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ht="14.25">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ht="14.25">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ht="14.25">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ht="14.25">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ht="14.25">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ht="14.25">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ht="14.25">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ht="14.25">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ht="14.25">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ht="14.25">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ht="14.25">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ht="14.25">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ht="14.25">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ht="14.25">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ht="14.25">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ht="14.25">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ht="14.25">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ht="14.25">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ht="14.25">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ht="14.25">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ht="14.25">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ht="14.25">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ht="14.25">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ht="14.25">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ht="14.25">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ht="14.25">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ht="14.25">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ht="14.25">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ht="14.25">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ht="14.25">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ht="14.25">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ht="14.25">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ht="14.25">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ht="14.25">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ht="14.25">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ht="14.25">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ht="14.25">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ht="14.25">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ht="14.25">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ht="14.25">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ht="14.25">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ht="14.25">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ht="14.25">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ht="14.25">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ht="14.25">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ht="14.25">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ht="14.25">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ht="14.25">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ht="14.25">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ht="14.25">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ht="14.25">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ht="14.25">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ht="14.25">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ht="14.25">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ht="14.25">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ht="14.25">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ht="14.25">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ht="14.25">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ht="14.25">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ht="14.25">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ht="14.25">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ht="14.25">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ht="14.25">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ht="14.25">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ht="14.25">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ht="14.25">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ht="14.25">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ht="14.25">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ht="14.25">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ht="14.25">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ht="14.25">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ht="14.25">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ht="14.25">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ht="14.25">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ht="14.25">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ht="14.25">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ht="14.25">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ht="14.25">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ht="14.25">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ht="14.25">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ht="14.25">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ht="14.25">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ht="14.25">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ht="14.25">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ht="14.25">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ht="14.25">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ht="14.25">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ht="14.25">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ht="14.25">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ht="14.25">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ht="14.25">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ht="14.25">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ht="14.25">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ht="14.25">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ht="14.25">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ht="14.25">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ht="14.25">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ht="14.25">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ht="14.25">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ht="14.25">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ht="14.25">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ht="14.25">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ht="14.25">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ht="14.25">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ht="14.25">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ht="14.25">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ht="14.25">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ht="14.25">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ht="14.25">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ht="14.25">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ht="14.25">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ht="14.25">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ht="14.25">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ht="14.25">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ht="14.25">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ht="14.25">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ht="14.25">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ht="14.25">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ht="14.25">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ht="14.25">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ht="14.25">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ht="14.25">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ht="14.25">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ht="14.25">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ht="14.25">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ht="14.25">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ht="14.25">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ht="14.25">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ht="14.25">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ht="14.25">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ht="14.25">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ht="14.25">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ht="14.25">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ht="14.25">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ht="14.25">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ht="14.25">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ht="14.25">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ht="14.25">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ht="14.25">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ht="14.25">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ht="14.25">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ht="14.25">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ht="14.25">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ht="14.25">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ht="14.25">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ht="14.25">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ht="14.25">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ht="14.25">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ht="14.25">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ht="14.25">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ht="14.25">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ht="14.25">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ht="14.25">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ht="14.25">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ht="14.25">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ht="14.25">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ht="14.25">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ht="14.25">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ht="14.25">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ht="14.25">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ht="14.25">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ht="14.25">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ht="14.25">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ht="14.25">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ht="14.25">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ht="14.25">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ht="14.25">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ht="14.25">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ht="14.25">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ht="14.25">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ht="14.25">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ht="14.25">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ht="14.25">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ht="14.25">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ht="14.25">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ht="14.25">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ht="14.25">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ht="14.25">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ht="14.25">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ht="14.25">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ht="14.25">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ht="14.25">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ht="14.25">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ht="14.25">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ht="14.25">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ht="14.25">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ht="14.25">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ht="14.25">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ht="14.25">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ht="14.25">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ht="14.25">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ht="14.25">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ht="14.25">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ht="14.25">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ht="14.25">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ht="14.25">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ht="14.25">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ht="14.25">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ht="14.25">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ht="14.25">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ht="14.25">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ht="14.25">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ht="14.25">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ht="14.25">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ht="14.25">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ht="14.25">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ht="14.25">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ht="14.25">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ht="14.25">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ht="14.25">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ht="14.25">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ht="14.25">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ht="14.25">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ht="14.25">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ht="14.25">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ht="14.25">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ht="14.25">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ht="14.25">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ht="14.25">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ht="14.25">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ht="14.25">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ht="14.25">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ht="14.25">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ht="14.25">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ht="14.25">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ht="14.25">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ht="14.25">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ht="14.25">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ht="14.25">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ht="14.25">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ht="14.25">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ht="14.25">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ht="14.25">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ht="14.25">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ht="14.25">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ht="14.25">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ht="14.25">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ht="14.25">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ht="14.25">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ht="14.25">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ht="14.25">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ht="14.25">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ht="14.25">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ht="14.25">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ht="14.25">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ht="14.25">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ht="14.25">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ht="14.25">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ht="14.25">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ht="14.25">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ht="14.25">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ht="14.25">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ht="14.25">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ht="14.25">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ht="14.25">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ht="14.25">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ht="14.25">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ht="14.25">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ht="14.25">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ht="14.25">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ht="14.25">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ht="14.25">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ht="14.25">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ht="14.25">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ht="14.25">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ht="14.25">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ht="14.25">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ht="14.25">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ht="14.25">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ht="14.25">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ht="14.25">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ht="14.25">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ht="14.25">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ht="14.25">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ht="14.25">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ht="14.25">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ht="14.25">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ht="14.25">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ht="14.25">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ht="14.25">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ht="14.25">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ht="14.25">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ht="14.25">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ht="14.25">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ht="14.25">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ht="14.25">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ht="14.25">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ht="14.25">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ht="14.25">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ht="14.25">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ht="14.25">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ht="14.25">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ht="14.25">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ht="14.25">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ht="14.25">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ht="14.25">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ht="14.25">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ht="14.25">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ht="14.25">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ht="14.25">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ht="14.25">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ht="14.25">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ht="14.25">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ht="14.25">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ht="14.25">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ht="14.25">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ht="14.25">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ht="14.25">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ht="14.25">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ht="14.25">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ht="14.25">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ht="14.25">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ht="14.25">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ht="14.25">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ht="14.25">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ht="14.25">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ht="14.25">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ht="14.25">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ht="14.25">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ht="14.25">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ht="14.25">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ht="14.25">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ht="14.25">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ht="14.25">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ht="14.25">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ht="14.25">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ht="14.25">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ht="14.25">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ht="14.25">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ht="14.25">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ht="14.25">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ht="14.25">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ht="14.25">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ht="14.25">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ht="14.25">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ht="14.25">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ht="14.25">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ht="14.25">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ht="14.25">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ht="14.25">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ht="14.25">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ht="14.25">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ht="14.25">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ht="14.25">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ht="14.25">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ht="14.25">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ht="14.25">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ht="14.25">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ht="14.25">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ht="14.25">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ht="14.25">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ht="14.25">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ht="14.25">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ht="14.25">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ht="14.25">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ht="14.25">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ht="14.25">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ht="14.25">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ht="14.25">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ht="14.25">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ht="14.25">
      <c r="A849" s="67"/>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ht="14.25">
      <c r="A850" s="67"/>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ht="14.25">
      <c r="A851" s="67"/>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ht="14.25">
      <c r="A852" s="67"/>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ht="14.25">
      <c r="A853" s="67"/>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ht="14.25">
      <c r="A854" s="67"/>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ht="14.25">
      <c r="A855" s="67"/>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ht="14.25">
      <c r="A856" s="67"/>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ht="14.25">
      <c r="A857" s="67"/>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ht="14.25">
      <c r="A858" s="67"/>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ht="14.25">
      <c r="A859" s="67"/>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ht="14.25">
      <c r="A860" s="67"/>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ht="14.25">
      <c r="A861" s="67"/>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ht="14.25">
      <c r="A862" s="67"/>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ht="14.25">
      <c r="A863" s="67"/>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ht="14.25">
      <c r="A864" s="67"/>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ht="14.25">
      <c r="A865" s="67"/>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ht="14.25">
      <c r="A866" s="67"/>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ht="14.25">
      <c r="A867" s="67"/>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ht="14.25">
      <c r="A868" s="67"/>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ht="14.25">
      <c r="A869" s="67"/>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ht="14.25">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ht="14.25">
      <c r="A871" s="67"/>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ht="14.25">
      <c r="A872" s="67"/>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ht="14.25">
      <c r="A873" s="67"/>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ht="14.25">
      <c r="A874" s="67"/>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ht="14.25">
      <c r="A875" s="67"/>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ht="14.25">
      <c r="A876" s="67"/>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ht="14.25">
      <c r="A877" s="67"/>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ht="14.25">
      <c r="A878" s="67"/>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ht="14.25">
      <c r="A879" s="67"/>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ht="14.25">
      <c r="A880" s="67"/>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ht="14.25">
      <c r="A881" s="67"/>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ht="14.25">
      <c r="A882" s="67"/>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ht="14.25">
      <c r="A883" s="67"/>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ht="14.25">
      <c r="A884" s="67"/>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ht="14.25">
      <c r="A885" s="67"/>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ht="14.25">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ht="14.25">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ht="14.25">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ht="14.25">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ht="14.25">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ht="14.25">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ht="14.25">
      <c r="A892" s="67"/>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ht="14.25">
      <c r="A893" s="67"/>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ht="14.25">
      <c r="A894" s="67"/>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ht="14.25">
      <c r="A895" s="67"/>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ht="14.25">
      <c r="A896" s="67"/>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ht="14.25">
      <c r="A897" s="67"/>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ht="14.25">
      <c r="A898" s="67"/>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ht="14.25">
      <c r="A899" s="67"/>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ht="14.25">
      <c r="A900" s="67"/>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ht="14.25">
      <c r="A901" s="67"/>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ht="14.25">
      <c r="A902" s="67"/>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ht="14.25">
      <c r="A903" s="67"/>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ht="14.25">
      <c r="A904" s="67"/>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ht="14.25">
      <c r="A905" s="67"/>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ht="14.25">
      <c r="A906" s="67"/>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ht="14.25">
      <c r="A907" s="67"/>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ht="14.25">
      <c r="A908" s="67"/>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ht="14.25">
      <c r="A909" s="67"/>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ht="14.25">
      <c r="A910" s="67"/>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ht="14.25">
      <c r="A911" s="67"/>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ht="14.25">
      <c r="A912" s="67"/>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ht="14.25">
      <c r="A913" s="67"/>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ht="14.25">
      <c r="A914" s="67"/>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ht="14.25">
      <c r="A915" s="67"/>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ht="14.25">
      <c r="A916" s="67"/>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ht="14.25">
      <c r="A917" s="67"/>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ht="14.25">
      <c r="A918" s="67"/>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ht="14.25">
      <c r="A919" s="67"/>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ht="14.25">
      <c r="A920" s="67"/>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ht="14.25">
      <c r="A921" s="67"/>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ht="14.25">
      <c r="A922" s="67"/>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ht="14.25">
      <c r="A923" s="67"/>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ht="14.25">
      <c r="A924" s="67"/>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ht="14.25">
      <c r="A925" s="67"/>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ht="14.25">
      <c r="A926" s="67"/>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ht="14.25">
      <c r="A927" s="67"/>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ht="14.25">
      <c r="A928" s="67"/>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ht="14.25">
      <c r="A929" s="67"/>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ht="14.25">
      <c r="A930" s="67"/>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ht="14.25">
      <c r="A931" s="67"/>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ht="14.25">
      <c r="A932" s="67"/>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ht="14.25">
      <c r="A933" s="67"/>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ht="14.25">
      <c r="A934" s="67"/>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ht="14.25">
      <c r="A935" s="67"/>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ht="14.25">
      <c r="A936" s="67"/>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ht="14.25">
      <c r="A937" s="67"/>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ht="14.25">
      <c r="A938" s="67"/>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ht="14.25">
      <c r="A939" s="67"/>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ht="14.25">
      <c r="A940" s="67"/>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ht="14.25">
      <c r="A941" s="67"/>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ht="14.25">
      <c r="A942" s="67"/>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ht="14.25">
      <c r="A943" s="67"/>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ht="14.25">
      <c r="A944" s="67"/>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ht="14.25">
      <c r="A945" s="67"/>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ht="14.25">
      <c r="A946" s="67"/>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ht="14.25">
      <c r="A947" s="67"/>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ht="14.25">
      <c r="A948" s="67"/>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ht="14.25">
      <c r="A949" s="67"/>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ht="14.25">
      <c r="A950" s="67"/>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ht="14.25">
      <c r="A951" s="67"/>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ht="14.25">
      <c r="A952" s="67"/>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ht="14.25">
      <c r="A953" s="67"/>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ht="14.25">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ht="14.25">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sheetData>
  <mergeCells count="1">
    <mergeCell ref="V5:V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START</vt:lpstr>
      <vt:lpstr>INCOME</vt:lpstr>
      <vt:lpstr>EXPENSES</vt:lpstr>
      <vt:lpstr>SAVE&amp;INVEST</vt:lpstr>
      <vt:lpstr>DEBTS&amp;ASSETS</vt:lpstr>
      <vt:lpstr>Net Worth</vt:lpstr>
      <vt:lpstr>AGE 20 LIFE TIME PROJECTION</vt:lpstr>
      <vt:lpstr>AGE 30 LTP</vt:lpstr>
      <vt:lpstr>AGE 40 LTP</vt:lpstr>
      <vt:lpstr>AGE 50 LTP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Schoemaker</dc:creator>
  <cp:lastModifiedBy>Luke Schoemaker</cp:lastModifiedBy>
  <cp:lastPrinted>2022-05-10T21:13:30Z</cp:lastPrinted>
  <dcterms:created xsi:type="dcterms:W3CDTF">2022-05-10T21:21:12Z</dcterms:created>
  <dcterms:modified xsi:type="dcterms:W3CDTF">2023-01-03T00:28:22Z</dcterms:modified>
</cp:coreProperties>
</file>