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Owner\Documents\Shorewood Estates SECA\SECA Meeting 020219\"/>
    </mc:Choice>
  </mc:AlternateContent>
  <xr:revisionPtr revIDLastSave="0" documentId="13_ncr:1_{550BB22E-E97F-4B59-9C15-762BA31AC9B5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Actual vs Budget" sheetId="1" r:id="rId1"/>
  </sheets>
  <externalReferences>
    <externalReference r:id="rId2"/>
  </externalReferences>
  <definedNames>
    <definedName name="ColumnTitle1">[1]!CheckRegister[[#Headers],[CHECK]]</definedName>
    <definedName name="CURRENT_BALANCE">[1]!CheckRegister[[#Totals],[BALANCE]]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4" i="1" s="1"/>
  <c r="E23" i="1"/>
  <c r="E24" i="1" s="1"/>
  <c r="G23" i="1"/>
  <c r="F17" i="1"/>
  <c r="E17" i="1"/>
  <c r="H16" i="1"/>
  <c r="G14" i="1"/>
  <c r="H14" i="1" s="1"/>
  <c r="H13" i="1"/>
  <c r="G12" i="1"/>
  <c r="H12" i="1" s="1"/>
  <c r="G11" i="1"/>
  <c r="H11" i="1" s="1"/>
  <c r="G10" i="1"/>
  <c r="H10" i="1" s="1"/>
  <c r="H9" i="1"/>
  <c r="G7" i="1"/>
  <c r="H7" i="1" s="1"/>
  <c r="F7" i="1"/>
  <c r="F18" i="1" s="1"/>
  <c r="F25" i="1" s="1"/>
  <c r="F26" i="1" s="1"/>
  <c r="E7" i="1"/>
  <c r="E18" i="1" s="1"/>
  <c r="E25" i="1" s="1"/>
  <c r="H6" i="1"/>
  <c r="H5" i="1"/>
  <c r="E30" i="1" l="1"/>
  <c r="F30" i="1" s="1"/>
  <c r="G30" i="1" s="1"/>
  <c r="G24" i="1"/>
  <c r="H24" i="1" s="1"/>
  <c r="H23" i="1"/>
  <c r="E29" i="1"/>
  <c r="H15" i="1"/>
  <c r="G17" i="1"/>
  <c r="H17" i="1" s="1"/>
  <c r="H21" i="1"/>
  <c r="E31" i="1" l="1"/>
  <c r="G18" i="1"/>
  <c r="G25" i="1" s="1"/>
  <c r="H25" i="1" s="1"/>
  <c r="F31" i="1"/>
  <c r="G31" i="1" s="1"/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Righi</author>
    <author>Owner</author>
  </authors>
  <commentList>
    <comment ref="E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Kim Righi:</t>
        </r>
        <r>
          <rPr>
            <sz val="9"/>
            <color indexed="81"/>
            <rFont val="Tahoma"/>
            <family val="2"/>
          </rPr>
          <t xml:space="preserve">
Mowing + 750 Biggs Landscaping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Kim Righi:</t>
        </r>
        <r>
          <rPr>
            <sz val="9"/>
            <color indexed="81"/>
            <rFont val="Tahoma"/>
            <family val="2"/>
          </rPr>
          <t xml:space="preserve">
Mowing only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Kim Righi:</t>
        </r>
        <r>
          <rPr>
            <sz val="9"/>
            <color indexed="81"/>
            <rFont val="Tahoma"/>
            <family val="2"/>
          </rPr>
          <t xml:space="preserve">
PO Box</t>
        </r>
      </text>
    </comment>
    <comment ref="G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Kim Righi:</t>
        </r>
        <r>
          <rPr>
            <sz val="9"/>
            <color indexed="81"/>
            <rFont val="Tahoma"/>
            <family val="2"/>
          </rPr>
          <t xml:space="preserve">
Dock road, Rack, Sign, sign Permits</t>
        </r>
      </text>
    </comment>
    <comment ref="E15" authorId="1" shapeId="0" xr:uid="{C32488B7-4822-4088-8704-5A538199C560}">
      <text>
        <r>
          <rPr>
            <sz val="9"/>
            <color indexed="81"/>
            <rFont val="Tahoma"/>
            <family val="2"/>
          </rPr>
          <t>LGaydos - General Mtg: Membership voted to approve $8000 for Boat Dock rebuild Phase 1, and up to $3000 for dock ice damage prevention measures</t>
        </r>
      </text>
    </comment>
    <comment ref="G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Kim Righi:</t>
        </r>
        <r>
          <rPr>
            <sz val="9"/>
            <color indexed="81"/>
            <rFont val="Tahoma"/>
            <family val="2"/>
          </rPr>
          <t xml:space="preserve">
Dock repairs, replace personal saw blades, donuts, gifts LESS insurance reimb</t>
        </r>
      </text>
    </comment>
  </commentList>
</comments>
</file>

<file path=xl/sharedStrings.xml><?xml version="1.0" encoding="utf-8"?>
<sst xmlns="http://schemas.openxmlformats.org/spreadsheetml/2006/main" count="35" uniqueCount="35">
  <si>
    <t>Proposed Budget 2019</t>
  </si>
  <si>
    <t>Budget
Jan-Dec 2018</t>
  </si>
  <si>
    <t>Variance</t>
  </si>
  <si>
    <t>Ordinary Income/Expense</t>
  </si>
  <si>
    <t>Income</t>
  </si>
  <si>
    <t>Annual Dues (80 Homes/13Lots) 75%</t>
  </si>
  <si>
    <t>Total Income</t>
  </si>
  <si>
    <t>Expense</t>
  </si>
  <si>
    <t>Insurance Expense</t>
  </si>
  <si>
    <t>Landscaping &amp; Groundskeeping</t>
  </si>
  <si>
    <t>Meals &amp; Entertainment (Picnic)</t>
  </si>
  <si>
    <t>Office Supplies</t>
  </si>
  <si>
    <t>Professional Fees &amp; Taxes</t>
  </si>
  <si>
    <t>Small Tools &amp; Equipment</t>
  </si>
  <si>
    <t>Total Expense</t>
  </si>
  <si>
    <t>Net Ordinary Income</t>
  </si>
  <si>
    <t>Other Income/Expense</t>
  </si>
  <si>
    <t>Other Income</t>
  </si>
  <si>
    <t>Interest</t>
  </si>
  <si>
    <t>Total Other Income</t>
  </si>
  <si>
    <t>Net Other Income</t>
  </si>
  <si>
    <t>Net Income</t>
  </si>
  <si>
    <t>Dock Savings 2018 ($16,558 start)</t>
  </si>
  <si>
    <t>Net Revenue 2019 (after exp+slip increase)</t>
  </si>
  <si>
    <t>Total Dock Fund by Dec 2019, 2020, 2021</t>
  </si>
  <si>
    <t>Original budget Net w/out Emergency Dock Repair Fund</t>
  </si>
  <si>
    <t>Boat Slip Increased Dues (9 Slips)</t>
  </si>
  <si>
    <t>2019 - Add $100</t>
  </si>
  <si>
    <t>2020 - Add $100</t>
  </si>
  <si>
    <t>2021 - Add $100</t>
  </si>
  <si>
    <t>Actual 
Jan-Dec 2018</t>
  </si>
  <si>
    <t>SECA GENERAL OPERATIONS</t>
  </si>
  <si>
    <t>Repairs &amp; Maintenance (Normal)</t>
  </si>
  <si>
    <t>Repairs &amp; Maintenance (Docks)</t>
  </si>
  <si>
    <t>DOCK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</si>
</sst>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-#,##0.00"/>
    <numFmt numFmtId="165" formatCode="0.0%"/>
    <numFmt numFmtId="166" formatCode="_(* #,##0_);_(* \(#,##0\);_(* &quot;-&quot;??_);_(@_)"/>
  </numFmts>
  <fonts count="14" x14ac:knownFonts="1">
    <font>
      <sz val="11"/>
      <color theme="1" tint="0.2499465926084170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Arial"/>
      <family val="2"/>
    </font>
    <font>
      <b/>
      <sz val="11"/>
      <color rgb="FF323232"/>
      <name val="Arial"/>
      <family val="2"/>
    </font>
    <font>
      <b/>
      <sz val="11"/>
      <color theme="1" tint="0.24994659260841701"/>
      <name val="Arial"/>
      <family val="2"/>
    </font>
    <font>
      <sz val="11"/>
      <color theme="1" tint="0.24994659260841701"/>
      <name val="Arial"/>
      <family val="2"/>
    </font>
    <font>
      <sz val="11"/>
      <color rgb="FF323232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i/>
      <sz val="11"/>
      <color theme="1" tint="0.24994659260841701"/>
      <name val="Arial"/>
      <family val="2"/>
    </font>
    <font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horizontal="left" wrapText="1" indent="1"/>
    </xf>
    <xf numFmtId="43" fontId="1" fillId="0" borderId="0" applyFont="0" applyFill="0" applyBorder="0" applyAlignment="0" applyProtection="0"/>
    <xf numFmtId="9" fontId="1" fillId="0" borderId="0" applyFill="0" applyBorder="0" applyAlignment="0" applyProtection="0"/>
  </cellStyleXfs>
  <cellXfs count="46">
    <xf numFmtId="0" fontId="0" fillId="0" borderId="0" xfId="0">
      <alignment horizontal="left" wrapText="1" indent="1"/>
    </xf>
    <xf numFmtId="0" fontId="4" fillId="0" borderId="0" xfId="0" applyFont="1" applyAlignment="1"/>
    <xf numFmtId="0" fontId="5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/>
    <xf numFmtId="49" fontId="5" fillId="0" borderId="0" xfId="0" applyNumberFormat="1" applyFont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7" fillId="0" borderId="4" xfId="0" applyFont="1" applyBorder="1" applyAlignment="1"/>
    <xf numFmtId="0" fontId="7" fillId="0" borderId="0" xfId="0" applyFont="1" applyAlignment="1"/>
    <xf numFmtId="49" fontId="5" fillId="0" borderId="0" xfId="0" applyNumberFormat="1" applyFont="1" applyAlignment="1"/>
    <xf numFmtId="164" fontId="8" fillId="2" borderId="4" xfId="0" applyNumberFormat="1" applyFont="1" applyFill="1" applyBorder="1" applyAlignment="1"/>
    <xf numFmtId="164" fontId="8" fillId="0" borderId="4" xfId="0" applyNumberFormat="1" applyFont="1" applyBorder="1" applyAlignment="1"/>
    <xf numFmtId="164" fontId="8" fillId="0" borderId="0" xfId="0" applyNumberFormat="1" applyFont="1" applyAlignment="1"/>
    <xf numFmtId="165" fontId="7" fillId="0" borderId="4" xfId="2" applyNumberFormat="1" applyFont="1" applyBorder="1"/>
    <xf numFmtId="164" fontId="8" fillId="2" borderId="1" xfId="0" applyNumberFormat="1" applyFont="1" applyFill="1" applyBorder="1" applyAlignment="1"/>
    <xf numFmtId="164" fontId="8" fillId="0" borderId="1" xfId="0" applyNumberFormat="1" applyFont="1" applyBorder="1" applyAlignment="1"/>
    <xf numFmtId="164" fontId="8" fillId="0" borderId="3" xfId="0" applyNumberFormat="1" applyFont="1" applyBorder="1" applyAlignment="1"/>
    <xf numFmtId="165" fontId="7" fillId="0" borderId="1" xfId="2" applyNumberFormat="1" applyFont="1" applyBorder="1"/>
    <xf numFmtId="164" fontId="8" fillId="2" borderId="5" xfId="0" applyNumberFormat="1" applyFont="1" applyFill="1" applyBorder="1" applyAlignment="1"/>
    <xf numFmtId="164" fontId="8" fillId="0" borderId="5" xfId="0" applyNumberFormat="1" applyFont="1" applyBorder="1" applyAlignment="1"/>
    <xf numFmtId="164" fontId="8" fillId="0" borderId="6" xfId="0" applyNumberFormat="1" applyFont="1" applyBorder="1" applyAlignment="1"/>
    <xf numFmtId="165" fontId="7" fillId="0" borderId="5" xfId="2" applyNumberFormat="1" applyFont="1" applyBorder="1"/>
    <xf numFmtId="164" fontId="9" fillId="0" borderId="0" xfId="0" applyNumberFormat="1" applyFont="1" applyAlignment="1"/>
    <xf numFmtId="49" fontId="5" fillId="0" borderId="0" xfId="0" applyNumberFormat="1" applyFont="1" applyAlignment="1">
      <alignment wrapText="1"/>
    </xf>
    <xf numFmtId="2" fontId="7" fillId="0" borderId="4" xfId="2" applyNumberFormat="1" applyFont="1" applyBorder="1"/>
    <xf numFmtId="0" fontId="10" fillId="0" borderId="4" xfId="0" applyFont="1" applyBorder="1" applyAlignment="1"/>
    <xf numFmtId="0" fontId="10" fillId="0" borderId="0" xfId="0" applyFont="1" applyAlignment="1"/>
    <xf numFmtId="0" fontId="11" fillId="0" borderId="0" xfId="0" applyFont="1" applyAlignment="1"/>
    <xf numFmtId="164" fontId="8" fillId="2" borderId="7" xfId="0" applyNumberFormat="1" applyFont="1" applyFill="1" applyBorder="1" applyAlignment="1"/>
    <xf numFmtId="164" fontId="8" fillId="0" borderId="7" xfId="0" applyNumberFormat="1" applyFont="1" applyBorder="1" applyAlignment="1"/>
    <xf numFmtId="164" fontId="8" fillId="0" borderId="8" xfId="0" applyNumberFormat="1" applyFont="1" applyBorder="1" applyAlignment="1"/>
    <xf numFmtId="165" fontId="7" fillId="0" borderId="7" xfId="2" applyNumberFormat="1" applyFont="1" applyBorder="1"/>
    <xf numFmtId="164" fontId="5" fillId="2" borderId="9" xfId="0" applyNumberFormat="1" applyFont="1" applyFill="1" applyBorder="1" applyAlignment="1"/>
    <xf numFmtId="164" fontId="5" fillId="0" borderId="9" xfId="0" applyNumberFormat="1" applyFont="1" applyBorder="1" applyAlignment="1"/>
    <xf numFmtId="164" fontId="5" fillId="0" borderId="10" xfId="0" applyNumberFormat="1" applyFont="1" applyBorder="1" applyAlignment="1"/>
    <xf numFmtId="165" fontId="7" fillId="0" borderId="9" xfId="2" applyNumberFormat="1" applyFont="1" applyBorder="1"/>
    <xf numFmtId="0" fontId="5" fillId="0" borderId="0" xfId="0" applyFont="1" applyAlignment="1"/>
    <xf numFmtId="4" fontId="12" fillId="0" borderId="0" xfId="0" applyNumberFormat="1" applyFont="1" applyAlignment="1"/>
    <xf numFmtId="0" fontId="12" fillId="0" borderId="0" xfId="0" applyFont="1" applyAlignment="1"/>
    <xf numFmtId="0" fontId="13" fillId="0" borderId="11" xfId="0" applyFont="1" applyBorder="1" applyAlignment="1">
      <alignment horizontal="center"/>
    </xf>
    <xf numFmtId="166" fontId="8" fillId="0" borderId="4" xfId="1" applyNumberFormat="1" applyFont="1" applyBorder="1"/>
    <xf numFmtId="166" fontId="7" fillId="0" borderId="4" xfId="1" applyNumberFormat="1" applyFont="1" applyBorder="1"/>
    <xf numFmtId="166" fontId="5" fillId="2" borderId="9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Righi/Documents/SECA/Copy%20of%20SECA%20Banking-Budget%20120718%20and%202019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gister"/>
      <sheetName val="Savings Acct"/>
      <sheetName val="Actual vs Budget"/>
      <sheetName val="Dock R&amp;M"/>
      <sheetName val="Slip Increase"/>
      <sheetName val="Copy of SECA Banking-Budget 120"/>
    </sheetNames>
    <sheetDataSet>
      <sheetData sheetId="0">
        <row r="13">
          <cell r="H13">
            <v>60</v>
          </cell>
        </row>
        <row r="25">
          <cell r="H25">
            <v>60</v>
          </cell>
        </row>
        <row r="26">
          <cell r="H26">
            <v>125</v>
          </cell>
        </row>
        <row r="27">
          <cell r="H27">
            <v>135</v>
          </cell>
        </row>
        <row r="30">
          <cell r="H30">
            <v>30</v>
          </cell>
        </row>
        <row r="36">
          <cell r="H36">
            <v>368</v>
          </cell>
        </row>
        <row r="38">
          <cell r="H38">
            <v>619.84</v>
          </cell>
        </row>
        <row r="39">
          <cell r="H39">
            <v>90</v>
          </cell>
        </row>
        <row r="41">
          <cell r="H41">
            <v>225</v>
          </cell>
        </row>
        <row r="46">
          <cell r="H46">
            <v>90</v>
          </cell>
        </row>
        <row r="47">
          <cell r="H47">
            <v>23.06</v>
          </cell>
        </row>
        <row r="49">
          <cell r="H49">
            <v>235.07</v>
          </cell>
        </row>
        <row r="50">
          <cell r="H50">
            <v>135</v>
          </cell>
        </row>
      </sheetData>
      <sheetData sheetId="1">
        <row r="10">
          <cell r="I10">
            <v>2.1800000000000002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J32"/>
  <sheetViews>
    <sheetView tabSelected="1" topLeftCell="A5" workbookViewId="0">
      <selection activeCell="I11" sqref="I11"/>
    </sheetView>
  </sheetViews>
  <sheetFormatPr defaultColWidth="10.109375" defaultRowHeight="13.8" x14ac:dyDescent="0.25"/>
  <cols>
    <col min="1" max="3" width="3.44140625" style="39" customWidth="1"/>
    <col min="4" max="4" width="43.88671875" style="39" customWidth="1"/>
    <col min="5" max="5" width="15.77734375" style="39" customWidth="1"/>
    <col min="6" max="8" width="15.77734375" style="11" customWidth="1"/>
    <col min="9" max="16384" width="10.109375" style="11"/>
  </cols>
  <sheetData>
    <row r="1" spans="1:8" s="6" customFormat="1" ht="28.2" thickBot="1" x14ac:dyDescent="0.3">
      <c r="A1" s="1" t="s">
        <v>31</v>
      </c>
      <c r="B1" s="1"/>
      <c r="C1" s="1"/>
      <c r="D1" s="1"/>
      <c r="E1" s="2" t="s">
        <v>0</v>
      </c>
      <c r="F1" s="3" t="s">
        <v>1</v>
      </c>
      <c r="G1" s="4" t="s">
        <v>30</v>
      </c>
      <c r="H1" s="5" t="s">
        <v>2</v>
      </c>
    </row>
    <row r="2" spans="1:8" x14ac:dyDescent="0.25">
      <c r="A2" s="7"/>
      <c r="B2" s="7"/>
      <c r="C2" s="7"/>
      <c r="D2" s="7"/>
      <c r="E2" s="8"/>
      <c r="F2" s="9"/>
      <c r="G2" s="7"/>
      <c r="H2" s="10"/>
    </row>
    <row r="3" spans="1:8" x14ac:dyDescent="0.25">
      <c r="A3" s="12"/>
      <c r="B3" s="12" t="s">
        <v>3</v>
      </c>
      <c r="C3" s="12"/>
      <c r="D3" s="12"/>
      <c r="E3" s="13"/>
      <c r="F3" s="14"/>
      <c r="G3" s="15"/>
      <c r="H3" s="10"/>
    </row>
    <row r="4" spans="1:8" x14ac:dyDescent="0.25">
      <c r="A4" s="12"/>
      <c r="B4" s="12"/>
      <c r="C4" s="12" t="s">
        <v>4</v>
      </c>
      <c r="D4" s="12"/>
      <c r="E4" s="13"/>
      <c r="F4" s="14"/>
      <c r="G4" s="15"/>
      <c r="H4" s="10"/>
    </row>
    <row r="5" spans="1:8" x14ac:dyDescent="0.25">
      <c r="A5" s="12"/>
      <c r="B5" s="12"/>
      <c r="C5" s="12"/>
      <c r="D5" s="12" t="s">
        <v>5</v>
      </c>
      <c r="E5" s="13">
        <v>5950</v>
      </c>
      <c r="F5" s="14">
        <v>5400</v>
      </c>
      <c r="G5" s="15">
        <v>5950</v>
      </c>
      <c r="H5" s="16">
        <f>(G5/F5)</f>
        <v>1.1018518518518519</v>
      </c>
    </row>
    <row r="6" spans="1:8" ht="14.4" thickBot="1" x14ac:dyDescent="0.3">
      <c r="A6" s="12"/>
      <c r="B6" s="12"/>
      <c r="C6" s="12"/>
      <c r="D6" s="12" t="s">
        <v>26</v>
      </c>
      <c r="E6" s="17">
        <v>4950</v>
      </c>
      <c r="F6" s="18">
        <v>4050</v>
      </c>
      <c r="G6" s="19">
        <v>4050</v>
      </c>
      <c r="H6" s="20">
        <f t="shared" ref="H6:H18" si="0">(G6/F6)</f>
        <v>1</v>
      </c>
    </row>
    <row r="7" spans="1:8" ht="14.4" thickBot="1" x14ac:dyDescent="0.3">
      <c r="A7" s="12"/>
      <c r="B7" s="12"/>
      <c r="C7" s="12" t="s">
        <v>6</v>
      </c>
      <c r="D7" s="12"/>
      <c r="E7" s="21">
        <f>ROUND(SUM(E4:E6),5)</f>
        <v>10900</v>
      </c>
      <c r="F7" s="22">
        <f>ROUND(SUM(F4:F6),5)</f>
        <v>9450</v>
      </c>
      <c r="G7" s="23">
        <f>ROUND(SUM(G4:G6),5)</f>
        <v>10000</v>
      </c>
      <c r="H7" s="24">
        <f t="shared" si="0"/>
        <v>1.0582010582010581</v>
      </c>
    </row>
    <row r="8" spans="1:8" x14ac:dyDescent="0.25">
      <c r="A8" s="12"/>
      <c r="B8" s="12"/>
      <c r="C8" s="12" t="s">
        <v>7</v>
      </c>
      <c r="D8" s="12"/>
      <c r="E8" s="13"/>
      <c r="F8" s="14"/>
      <c r="G8" s="15"/>
      <c r="H8" s="16"/>
    </row>
    <row r="9" spans="1:8" x14ac:dyDescent="0.25">
      <c r="A9" s="12"/>
      <c r="B9" s="12"/>
      <c r="C9" s="12"/>
      <c r="D9" s="12" t="s">
        <v>8</v>
      </c>
      <c r="E9" s="13">
        <v>1570</v>
      </c>
      <c r="F9" s="14">
        <v>1115</v>
      </c>
      <c r="G9" s="25">
        <v>1570</v>
      </c>
      <c r="H9" s="16">
        <f t="shared" si="0"/>
        <v>1.4080717488789238</v>
      </c>
    </row>
    <row r="10" spans="1:8" x14ac:dyDescent="0.25">
      <c r="A10" s="12"/>
      <c r="B10" s="12"/>
      <c r="C10" s="12"/>
      <c r="D10" s="12" t="s">
        <v>9</v>
      </c>
      <c r="E10" s="13">
        <v>2000</v>
      </c>
      <c r="F10" s="14">
        <v>1400</v>
      </c>
      <c r="G10" s="15">
        <f>SUM('[1]Check Register'!H27,'[1]Check Register'!H36,'[1]Check Register'!H39,'[1]Check Register'!H41,'[1]Check Register'!H46,'[1]Check Register'!H50)+90</f>
        <v>1133</v>
      </c>
      <c r="H10" s="16">
        <f t="shared" si="0"/>
        <v>0.80928571428571427</v>
      </c>
    </row>
    <row r="11" spans="1:8" x14ac:dyDescent="0.25">
      <c r="A11" s="12"/>
      <c r="B11" s="12"/>
      <c r="C11" s="12"/>
      <c r="D11" s="12" t="s">
        <v>10</v>
      </c>
      <c r="E11" s="13">
        <v>500</v>
      </c>
      <c r="F11" s="14">
        <v>500</v>
      </c>
      <c r="G11" s="15">
        <f>SUM('[1]Check Register'!H47,'[1]Check Register'!H49)</f>
        <v>258.13</v>
      </c>
      <c r="H11" s="16">
        <f t="shared" si="0"/>
        <v>0.51625999999999994</v>
      </c>
    </row>
    <row r="12" spans="1:8" x14ac:dyDescent="0.25">
      <c r="A12" s="12"/>
      <c r="B12" s="12"/>
      <c r="C12" s="12"/>
      <c r="D12" s="12" t="s">
        <v>11</v>
      </c>
      <c r="E12" s="13">
        <v>110</v>
      </c>
      <c r="F12" s="14">
        <v>180</v>
      </c>
      <c r="G12" s="15">
        <f>SUM('[1]Check Register'!H13)</f>
        <v>60</v>
      </c>
      <c r="H12" s="16">
        <f t="shared" si="0"/>
        <v>0.33333333333333331</v>
      </c>
    </row>
    <row r="13" spans="1:8" x14ac:dyDescent="0.25">
      <c r="A13" s="12"/>
      <c r="B13" s="12"/>
      <c r="C13" s="12"/>
      <c r="D13" s="12" t="s">
        <v>12</v>
      </c>
      <c r="E13" s="13">
        <v>0</v>
      </c>
      <c r="F13" s="14">
        <v>2200</v>
      </c>
      <c r="G13" s="15">
        <v>0</v>
      </c>
      <c r="H13" s="16">
        <f t="shared" si="0"/>
        <v>0</v>
      </c>
    </row>
    <row r="14" spans="1:8" x14ac:dyDescent="0.25">
      <c r="A14" s="12"/>
      <c r="B14" s="12"/>
      <c r="C14" s="12"/>
      <c r="D14" s="26" t="s">
        <v>32</v>
      </c>
      <c r="E14" s="13">
        <v>1800</v>
      </c>
      <c r="F14" s="14">
        <v>1200</v>
      </c>
      <c r="G14" s="15">
        <f>SUM('[1]Check Register'!H38,'[1]Check Register'!H25,'[1]Check Register'!H26,'[1]Check Register'!H30)</f>
        <v>834.84</v>
      </c>
      <c r="H14" s="16">
        <f t="shared" si="0"/>
        <v>0.69569999999999999</v>
      </c>
    </row>
    <row r="15" spans="1:8" x14ac:dyDescent="0.25">
      <c r="A15" s="12"/>
      <c r="B15" s="12"/>
      <c r="C15" s="12"/>
      <c r="D15" s="26" t="s">
        <v>33</v>
      </c>
      <c r="E15" s="13">
        <v>11000</v>
      </c>
      <c r="F15" s="14">
        <v>8000</v>
      </c>
      <c r="G15" s="15">
        <v>6730.28</v>
      </c>
      <c r="H15" s="16">
        <f t="shared" si="0"/>
        <v>0.84128499999999995</v>
      </c>
    </row>
    <row r="16" spans="1:8" ht="14.4" thickBot="1" x14ac:dyDescent="0.3">
      <c r="A16" s="12"/>
      <c r="B16" s="12"/>
      <c r="C16" s="12"/>
      <c r="D16" s="12" t="s">
        <v>13</v>
      </c>
      <c r="E16" s="13"/>
      <c r="F16" s="14">
        <v>500</v>
      </c>
      <c r="G16" s="15">
        <v>0</v>
      </c>
      <c r="H16" s="27">
        <f t="shared" si="0"/>
        <v>0</v>
      </c>
    </row>
    <row r="17" spans="1:10" ht="14.4" thickBot="1" x14ac:dyDescent="0.3">
      <c r="A17" s="12"/>
      <c r="B17" s="12"/>
      <c r="C17" s="12" t="s">
        <v>14</v>
      </c>
      <c r="D17" s="12"/>
      <c r="E17" s="21">
        <f>SUM(E9:E16)</f>
        <v>16980</v>
      </c>
      <c r="F17" s="22">
        <f>ROUND(SUM(F8:F16),5)</f>
        <v>15095</v>
      </c>
      <c r="G17" s="23">
        <f>SUM(G9:G16)</f>
        <v>10586.25</v>
      </c>
      <c r="H17" s="24">
        <f t="shared" si="0"/>
        <v>0.70130838025836373</v>
      </c>
    </row>
    <row r="18" spans="1:10" x14ac:dyDescent="0.25">
      <c r="A18" s="12"/>
      <c r="B18" s="12" t="s">
        <v>15</v>
      </c>
      <c r="C18" s="12"/>
      <c r="D18" s="12"/>
      <c r="E18" s="13">
        <f>SUM(E7-E17)</f>
        <v>-6080</v>
      </c>
      <c r="F18" s="14">
        <f>ROUND(F3+F7-F17,5)</f>
        <v>-5645</v>
      </c>
      <c r="G18" s="15">
        <f>SUM(G7-G17)</f>
        <v>-586.25</v>
      </c>
      <c r="H18" s="16">
        <f t="shared" si="0"/>
        <v>0.10385296722763508</v>
      </c>
    </row>
    <row r="19" spans="1:10" x14ac:dyDescent="0.25">
      <c r="A19" s="12"/>
      <c r="B19" s="12" t="s">
        <v>16</v>
      </c>
      <c r="C19" s="12"/>
      <c r="D19" s="12"/>
      <c r="E19" s="13"/>
      <c r="F19" s="14"/>
      <c r="G19" s="15"/>
      <c r="H19" s="10"/>
    </row>
    <row r="20" spans="1:10" s="29" customFormat="1" x14ac:dyDescent="0.25">
      <c r="A20" s="12"/>
      <c r="B20" s="12"/>
      <c r="C20" s="12" t="s">
        <v>17</v>
      </c>
      <c r="D20" s="12"/>
      <c r="E20" s="13"/>
      <c r="F20" s="14"/>
      <c r="G20" s="15"/>
      <c r="H20" s="28"/>
    </row>
    <row r="21" spans="1:10" x14ac:dyDescent="0.25">
      <c r="A21" s="12"/>
      <c r="B21" s="12"/>
      <c r="C21" s="12"/>
      <c r="D21" s="12" t="s">
        <v>18</v>
      </c>
      <c r="E21" s="13">
        <v>30</v>
      </c>
      <c r="F21" s="14">
        <v>30</v>
      </c>
      <c r="G21" s="15">
        <v>30.94</v>
      </c>
      <c r="H21" s="16">
        <f>(G21/F21)</f>
        <v>1.0313333333333334</v>
      </c>
      <c r="J21" s="30"/>
    </row>
    <row r="22" spans="1:10" ht="14.4" thickBot="1" x14ac:dyDescent="0.3">
      <c r="A22" s="12"/>
      <c r="B22" s="12"/>
      <c r="C22" s="12"/>
      <c r="D22" s="12"/>
      <c r="E22" s="13"/>
      <c r="F22" s="14"/>
      <c r="G22" s="15"/>
      <c r="H22" s="20"/>
    </row>
    <row r="23" spans="1:10" ht="14.4" thickBot="1" x14ac:dyDescent="0.3">
      <c r="A23" s="12"/>
      <c r="B23" s="12"/>
      <c r="C23" s="12" t="s">
        <v>19</v>
      </c>
      <c r="D23" s="12"/>
      <c r="E23" s="31">
        <f>ROUND(SUM(E20:E21),5)</f>
        <v>30</v>
      </c>
      <c r="F23" s="32">
        <f>ROUND(SUM(F20:F21),5)</f>
        <v>30</v>
      </c>
      <c r="G23" s="33">
        <f>ROUND(SUM(G20:G22),5)</f>
        <v>30.94</v>
      </c>
      <c r="H23" s="24">
        <f t="shared" ref="H23:H25" si="1">(G23/F23)</f>
        <v>1.0313333333333334</v>
      </c>
    </row>
    <row r="24" spans="1:10" x14ac:dyDescent="0.25">
      <c r="A24" s="12"/>
      <c r="B24" s="12" t="s">
        <v>20</v>
      </c>
      <c r="C24" s="12"/>
      <c r="D24" s="12"/>
      <c r="E24" s="31">
        <f>ROUND(E19+E23,5)</f>
        <v>30</v>
      </c>
      <c r="F24" s="32">
        <f>ROUND(F19+F23,5)</f>
        <v>30</v>
      </c>
      <c r="G24" s="33">
        <f>ROUND(G19+G23,5)</f>
        <v>30.94</v>
      </c>
      <c r="H24" s="34">
        <f t="shared" si="1"/>
        <v>1.0313333333333334</v>
      </c>
    </row>
    <row r="25" spans="1:10" ht="14.4" thickBot="1" x14ac:dyDescent="0.3">
      <c r="A25" s="12" t="s">
        <v>21</v>
      </c>
      <c r="B25" s="12"/>
      <c r="C25" s="12"/>
      <c r="D25" s="12"/>
      <c r="E25" s="35">
        <f>ROUND(E18+E24,5)</f>
        <v>-6050</v>
      </c>
      <c r="F25" s="36">
        <f>ROUND(F18+F24,5)</f>
        <v>-5615</v>
      </c>
      <c r="G25" s="37">
        <f>SUM(G18,G24)</f>
        <v>-555.30999999999995</v>
      </c>
      <c r="H25" s="38">
        <f t="shared" si="1"/>
        <v>9.889759572573463E-2</v>
      </c>
    </row>
    <row r="26" spans="1:10" ht="15" thickTop="1" x14ac:dyDescent="0.3">
      <c r="F26" s="40">
        <f>F25+F15</f>
        <v>2385</v>
      </c>
      <c r="G26" s="41" t="s">
        <v>25</v>
      </c>
    </row>
    <row r="28" spans="1:10" ht="14.4" x14ac:dyDescent="0.3">
      <c r="A28" s="1" t="s">
        <v>34</v>
      </c>
      <c r="B28" s="30"/>
      <c r="C28" s="30"/>
      <c r="D28" s="30"/>
      <c r="E28" s="42" t="s">
        <v>27</v>
      </c>
      <c r="F28" s="42" t="s">
        <v>28</v>
      </c>
      <c r="G28" s="42" t="s">
        <v>29</v>
      </c>
    </row>
    <row r="29" spans="1:10" x14ac:dyDescent="0.25">
      <c r="B29" s="39" t="s">
        <v>22</v>
      </c>
      <c r="E29" s="43">
        <f>16558-G15+F26</f>
        <v>12212.720000000001</v>
      </c>
      <c r="F29" s="44"/>
      <c r="G29" s="44"/>
    </row>
    <row r="30" spans="1:10" x14ac:dyDescent="0.25">
      <c r="C30" s="39" t="s">
        <v>23</v>
      </c>
      <c r="E30" s="43">
        <f>E25</f>
        <v>-6050</v>
      </c>
      <c r="F30" s="44">
        <f>E30+900</f>
        <v>-5150</v>
      </c>
      <c r="G30" s="44">
        <f>F30+900</f>
        <v>-4250</v>
      </c>
    </row>
    <row r="31" spans="1:10" ht="14.4" thickBot="1" x14ac:dyDescent="0.3">
      <c r="B31" s="39" t="s">
        <v>24</v>
      </c>
      <c r="E31" s="45">
        <f>SUM(E29:E30)</f>
        <v>6162.7200000000012</v>
      </c>
      <c r="F31" s="45">
        <f>SUM(E31+F30)</f>
        <v>1012.7200000000012</v>
      </c>
      <c r="G31" s="45">
        <f>F31+G30</f>
        <v>-3237.2799999999988</v>
      </c>
    </row>
    <row r="32" spans="1:10" ht="14.4" thickTop="1" x14ac:dyDescent="0.25"/>
  </sheetData>
  <conditionalFormatting sqref="H2:H4">
    <cfRule type="cellIs" dxfId="0" priority="9" operator="greaterThan">
      <formula>100</formula>
    </cfRule>
  </conditionalFormatting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vs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Righi</dc:creator>
  <cp:lastModifiedBy>Owner</cp:lastModifiedBy>
  <cp:lastPrinted>2019-04-04T13:41:51Z</cp:lastPrinted>
  <dcterms:created xsi:type="dcterms:W3CDTF">2018-12-21T01:22:38Z</dcterms:created>
  <dcterms:modified xsi:type="dcterms:W3CDTF">2019-04-04T13:42:01Z</dcterms:modified>
</cp:coreProperties>
</file>