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ob\Documents\Free Finance Spreadsheets LLC\Non Macro Templates\"/>
    </mc:Choice>
  </mc:AlternateContent>
  <xr:revisionPtr revIDLastSave="0" documentId="13_ncr:1_{43A5CC51-8E31-4871-9294-8F537AF9C9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tirement Planner" sheetId="1" r:id="rId1"/>
    <sheet name="Hidden1" sheetId="2" state="hidden" r:id="rId2"/>
  </sheets>
  <definedNames>
    <definedName name="InflationAtRetirement">'Retirement Planner'!$G$29</definedName>
    <definedName name="MonthlyExpensesAtRetirement">'Retirement Planner'!$G$25</definedName>
    <definedName name="RoRAtRetirement">'Retirement Planner'!$G$31</definedName>
    <definedName name="SocialSecurity">'Retirement Planner'!$G$27</definedName>
    <definedName name="TotalSavingsAtRetirement">'Retirement Planner'!$G$19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2" i="2" l="1"/>
  <c r="AQ2" i="2"/>
  <c r="AG2" i="2"/>
  <c r="AH2" i="2"/>
  <c r="AQ3" i="2" l="1"/>
  <c r="AQ4" i="2" s="1"/>
  <c r="AQ5" i="2" s="1"/>
  <c r="AQ6" i="2" s="1"/>
  <c r="AQ7" i="2" s="1"/>
  <c r="AQ8" i="2" s="1"/>
  <c r="AQ9" i="2" s="1"/>
  <c r="AQ10" i="2" s="1"/>
  <c r="AR3" i="2"/>
  <c r="AR4" i="2" s="1"/>
  <c r="AR5" i="2" s="1"/>
  <c r="AR6" i="2" s="1"/>
  <c r="AR7" i="2" s="1"/>
  <c r="AR8" i="2" s="1"/>
  <c r="AR9" i="2" s="1"/>
  <c r="AR10" i="2" s="1"/>
  <c r="AR11" i="2" s="1"/>
  <c r="AR12" i="2" s="1"/>
  <c r="AR13" i="2" s="1"/>
  <c r="AO2" i="2"/>
  <c r="AO3" i="2" s="1"/>
  <c r="AO4" i="2" s="1"/>
  <c r="AO5" i="2" s="1"/>
  <c r="AO6" i="2" s="1"/>
  <c r="AO7" i="2" s="1"/>
  <c r="AH3" i="2"/>
  <c r="AG3" i="2"/>
  <c r="AO8" i="2" l="1"/>
  <c r="AO9" i="2" s="1"/>
  <c r="AO10" i="2" s="1"/>
  <c r="AO11" i="2" s="1"/>
  <c r="AO12" i="2" s="1"/>
  <c r="AO13" i="2" s="1"/>
  <c r="AO14" i="2" s="1"/>
  <c r="AO15" i="2" s="1"/>
  <c r="AO16" i="2" s="1"/>
  <c r="AO17" i="2" s="1"/>
  <c r="AO18" i="2" s="1"/>
  <c r="AO19" i="2" s="1"/>
  <c r="AO20" i="2" s="1"/>
  <c r="AO21" i="2" s="1"/>
  <c r="AO22" i="2" s="1"/>
  <c r="AO23" i="2" s="1"/>
  <c r="AO24" i="2" s="1"/>
  <c r="AO25" i="2" s="1"/>
  <c r="AO26" i="2" s="1"/>
  <c r="AQ11" i="2"/>
  <c r="AQ12" i="2" s="1"/>
  <c r="AQ13" i="2" s="1"/>
  <c r="AQ14" i="2" s="1"/>
  <c r="AQ15" i="2" s="1"/>
  <c r="AQ16" i="2" s="1"/>
  <c r="AQ17" i="2" s="1"/>
  <c r="AQ18" i="2" s="1"/>
  <c r="AQ19" i="2" s="1"/>
  <c r="AQ20" i="2" s="1"/>
  <c r="AQ21" i="2" s="1"/>
  <c r="AQ22" i="2" s="1"/>
  <c r="AQ23" i="2" s="1"/>
  <c r="AQ24" i="2" s="1"/>
  <c r="AQ25" i="2" s="1"/>
  <c r="AQ26" i="2" s="1"/>
  <c r="AQ27" i="2" s="1"/>
  <c r="AQ28" i="2" s="1"/>
  <c r="AQ29" i="2" s="1"/>
  <c r="AQ30" i="2" s="1"/>
  <c r="AQ31" i="2" s="1"/>
  <c r="AQ32" i="2" s="1"/>
  <c r="AR14" i="2"/>
  <c r="AR15" i="2" s="1"/>
  <c r="AR16" i="2" s="1"/>
  <c r="AH4" i="2"/>
  <c r="AG4" i="2"/>
  <c r="AO27" i="2" l="1"/>
  <c r="AO28" i="2" s="1"/>
  <c r="AO29" i="2" s="1"/>
  <c r="AO30" i="2" s="1"/>
  <c r="AR17" i="2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AR28" i="2" s="1"/>
  <c r="AR29" i="2" s="1"/>
  <c r="AR30" i="2" s="1"/>
  <c r="AR31" i="2" s="1"/>
  <c r="AR32" i="2" s="1"/>
  <c r="AH5" i="2"/>
  <c r="AH6" i="2" s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G5" i="2"/>
  <c r="AG6" i="2" s="1"/>
  <c r="AG7" i="2" s="1"/>
  <c r="AG8" i="2" s="1"/>
  <c r="AG9" i="2" s="1"/>
  <c r="AG10" i="2" s="1"/>
  <c r="AG11" i="2" s="1"/>
  <c r="AG12" i="2" s="1"/>
  <c r="AG13" i="2" s="1"/>
  <c r="AG14" i="2" s="1"/>
  <c r="AG15" i="2" s="1"/>
  <c r="AG16" i="2" s="1"/>
  <c r="AG17" i="2" s="1"/>
  <c r="AG18" i="2" s="1"/>
  <c r="AG19" i="2" s="1"/>
  <c r="AG20" i="2" s="1"/>
  <c r="AG21" i="2" s="1"/>
  <c r="AG22" i="2" s="1"/>
  <c r="AG23" i="2" s="1"/>
  <c r="AG24" i="2" s="1"/>
  <c r="AG25" i="2" s="1"/>
  <c r="AG26" i="2" s="1"/>
  <c r="AG27" i="2" s="1"/>
  <c r="AG28" i="2" s="1"/>
  <c r="AG29" i="2" s="1"/>
  <c r="AG30" i="2" s="1"/>
  <c r="AK2" i="2" a="1"/>
  <c r="AO31" i="2" l="1"/>
  <c r="AO32" i="2" s="1"/>
  <c r="AG31" i="2"/>
  <c r="AK2" i="2"/>
  <c r="G19" i="1" s="1" a="1"/>
  <c r="G19" i="1" s="1"/>
  <c r="AP2" i="2" s="1"/>
  <c r="AH41" i="2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S2" i="2" l="1"/>
  <c r="AG32" i="2"/>
  <c r="AP3" i="2" l="1"/>
  <c r="AJ2" i="2" a="1"/>
  <c r="AG33" i="2"/>
  <c r="AG34" i="2" s="1"/>
  <c r="AG35" i="2" s="1"/>
  <c r="AG36" i="2" s="1"/>
  <c r="AG37" i="2" s="1"/>
  <c r="AG38" i="2" s="1"/>
  <c r="AG39" i="2" s="1"/>
  <c r="AG40" i="2" s="1"/>
  <c r="AG41" i="2" s="1"/>
  <c r="AG42" i="2" s="1"/>
  <c r="AG43" i="2" s="1"/>
  <c r="AG44" i="2" s="1"/>
  <c r="AG45" i="2" s="1"/>
  <c r="AG46" i="2" s="1"/>
  <c r="AG47" i="2" s="1"/>
  <c r="AG48" i="2" s="1"/>
  <c r="AG49" i="2" s="1"/>
  <c r="AG50" i="2" s="1"/>
  <c r="AG51" i="2" s="1"/>
  <c r="AG52" i="2" s="1"/>
  <c r="AS3" i="2" l="1"/>
  <c r="AJ2" i="2"/>
  <c r="AP4" i="2" l="1"/>
  <c r="AS4" i="2" l="1"/>
  <c r="AP5" i="2" l="1"/>
  <c r="AS5" i="2" l="1"/>
  <c r="AP6" i="2" l="1"/>
  <c r="AS6" i="2" l="1"/>
  <c r="AP7" i="2" l="1"/>
  <c r="AS7" i="2" l="1"/>
  <c r="AP8" i="2" l="1"/>
  <c r="AS8" i="2" l="1"/>
  <c r="AP9" i="2" l="1"/>
  <c r="AS9" i="2" s="1"/>
  <c r="AP10" i="2" l="1"/>
  <c r="AS10" i="2" s="1"/>
  <c r="AP11" i="2" l="1"/>
  <c r="AS11" i="2" s="1"/>
  <c r="AP12" i="2" l="1"/>
  <c r="AS12" i="2" s="1"/>
  <c r="AP13" i="2" l="1"/>
  <c r="AS13" i="2" s="1"/>
  <c r="AP14" i="2" l="1"/>
  <c r="AS14" i="2" s="1"/>
  <c r="AP15" i="2" l="1"/>
  <c r="AS15" i="2" l="1"/>
  <c r="AP16" i="2" l="1"/>
  <c r="AS16" i="2" l="1"/>
  <c r="AP17" i="2" l="1"/>
  <c r="AS17" i="2" l="1"/>
  <c r="AP18" i="2" l="1"/>
  <c r="AS18" i="2" l="1"/>
  <c r="AP19" i="2" l="1"/>
  <c r="AS19" i="2" s="1"/>
  <c r="AP20" i="2" l="1"/>
  <c r="AS20" i="2" s="1"/>
  <c r="AP21" i="2" l="1"/>
  <c r="AS21" i="2" l="1"/>
  <c r="AP22" i="2"/>
  <c r="AS22" i="2" l="1"/>
  <c r="AP23" i="2" l="1"/>
  <c r="AS23" i="2" l="1"/>
  <c r="AP24" i="2" l="1"/>
  <c r="AS24" i="2"/>
  <c r="AP25" i="2" l="1"/>
  <c r="AS25" i="2" l="1"/>
  <c r="AP26" i="2" l="1"/>
  <c r="AS26" i="2" s="1"/>
  <c r="AP27" i="2"/>
  <c r="AS27" i="2" l="1"/>
  <c r="AP28" i="2" l="1"/>
  <c r="AS28" i="2" l="1"/>
  <c r="AP29" i="2" l="1"/>
  <c r="AS29" i="2" l="1"/>
  <c r="AP30" i="2" l="1"/>
  <c r="AS30" i="2" l="1"/>
  <c r="AP31" i="2" l="1"/>
  <c r="AS31" i="2" l="1"/>
  <c r="AP32" i="2" l="1"/>
  <c r="AS3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<sst xmlns="http://schemas.openxmlformats.org/spreadsheetml/2006/main" count="24" uniqueCount="22">
  <si>
    <t>Retirement Planner</t>
  </si>
  <si>
    <t>STEP 2 - RETIREMENT SPENDING</t>
  </si>
  <si>
    <t>STEP 1 - RETIREMENT SAVINGS</t>
  </si>
  <si>
    <t>Total Value of current Retirement Savings/Accounts</t>
  </si>
  <si>
    <t>Monthly Contribution</t>
  </si>
  <si>
    <t>Inflation Rate during retirement</t>
  </si>
  <si>
    <t>Expected Annual Rate of Return while saving</t>
  </si>
  <si>
    <t>Expected Annual Rate of Return during retirement</t>
  </si>
  <si>
    <t>Monthly Social Security you expect to receive</t>
  </si>
  <si>
    <t>Monthly Expenses you plan to spend during retirement</t>
  </si>
  <si>
    <t>How Many Years Until you Retire</t>
  </si>
  <si>
    <t>Year</t>
  </si>
  <si>
    <t>Retirement Savings</t>
  </si>
  <si>
    <t>Starting Year for retirement savings</t>
  </si>
  <si>
    <t>Initial Retirement Savings</t>
  </si>
  <si>
    <t>Total Savings at time of Retirement</t>
  </si>
  <si>
    <t>Retirement Spending</t>
  </si>
  <si>
    <t>Social Security</t>
  </si>
  <si>
    <t>Monthly Expenses</t>
  </si>
  <si>
    <t>Rate of Return</t>
  </si>
  <si>
    <t>Enter your retirement savings, then your planned spending during retirement.*</t>
  </si>
  <si>
    <t>*Disclaimer: These tools are to help you manage your finances. Consult an accountant or financial advisor for help.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</si>
</sst>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5E0B4"/>
        <bgColor indexed="64"/>
      </patternFill>
    </fill>
    <fill>
      <patternFill patternType="solid">
        <fgColor rgb="FFBCDBF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  <xf numFmtId="0" fontId="0" fillId="2" borderId="10" xfId="0" applyFill="1" applyBorder="1"/>
    <xf numFmtId="0" fontId="0" fillId="2" borderId="11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0" xfId="0" applyFill="1" applyAlignment="1">
      <alignment horizontal="center"/>
    </xf>
    <xf numFmtId="9" fontId="0" fillId="2" borderId="5" xfId="2" applyFont="1" applyFill="1" applyBorder="1" applyAlignment="1">
      <alignment horizontal="center"/>
    </xf>
    <xf numFmtId="9" fontId="0" fillId="2" borderId="0" xfId="2" applyFont="1" applyFill="1" applyBorder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164" fontId="4" fillId="2" borderId="0" xfId="0" applyNumberFormat="1" applyFont="1" applyFill="1"/>
    <xf numFmtId="164" fontId="4" fillId="2" borderId="0" xfId="1" applyNumberFormat="1" applyFont="1" applyFill="1"/>
    <xf numFmtId="9" fontId="0" fillId="2" borderId="7" xfId="2" applyFont="1" applyFill="1" applyBorder="1" applyAlignment="1">
      <alignment horizontal="center"/>
    </xf>
    <xf numFmtId="9" fontId="0" fillId="2" borderId="9" xfId="2" applyFont="1" applyFill="1" applyBorder="1" applyAlignment="1">
      <alignment horizontal="center"/>
    </xf>
    <xf numFmtId="44" fontId="0" fillId="2" borderId="7" xfId="1" applyFont="1" applyFill="1" applyBorder="1" applyAlignment="1">
      <alignment horizontal="center"/>
    </xf>
    <xf numFmtId="44" fontId="0" fillId="2" borderId="9" xfId="1" applyFont="1" applyFill="1" applyBorder="1" applyAlignment="1">
      <alignment horizontal="center"/>
    </xf>
    <xf numFmtId="164" fontId="0" fillId="2" borderId="7" xfId="1" applyNumberFormat="1" applyFont="1" applyFill="1" applyBorder="1" applyAlignment="1">
      <alignment horizontal="center"/>
    </xf>
    <xf numFmtId="164" fontId="0" fillId="2" borderId="9" xfId="1" applyNumberFormat="1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C5E0B4"/>
      <color rgb="FFBCDB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Retirement Savings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Hidden1!$AK$1</c:f>
              <c:strCache>
                <c:ptCount val="1"/>
                <c:pt idx="0">
                  <c:v>Retirement Savings</c:v>
                </c:pt>
              </c:strCache>
            </c:strRef>
          </c:tx>
          <c:spPr>
            <a:solidFill>
              <a:srgbClr val="C5E0B4"/>
            </a:solidFill>
            <a:ln>
              <a:noFill/>
            </a:ln>
            <a:effectLst/>
          </c:spPr>
          <c:invertIfNegative val="0"/>
          <c:cat>
            <c:numRef>
              <c:f>Hidden1!$AJ$2:$AJ$52</c:f>
              <c:numCache>
                <c:formatCode>General</c:formatCode>
                <c:ptCount val="51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  <c:pt idx="15">
                  <c:v>2041</c:v>
                </c:pt>
                <c:pt idx="16">
                  <c:v>2042</c:v>
                </c:pt>
                <c:pt idx="17">
                  <c:v>2043</c:v>
                </c:pt>
                <c:pt idx="18">
                  <c:v>2044</c:v>
                </c:pt>
                <c:pt idx="19">
                  <c:v>2045</c:v>
                </c:pt>
                <c:pt idx="20">
                  <c:v>2046</c:v>
                </c:pt>
                <c:pt idx="21">
                  <c:v>2047</c:v>
                </c:pt>
                <c:pt idx="22">
                  <c:v>2048</c:v>
                </c:pt>
                <c:pt idx="23">
                  <c:v>2049</c:v>
                </c:pt>
                <c:pt idx="24">
                  <c:v>2050</c:v>
                </c:pt>
                <c:pt idx="25">
                  <c:v>2051</c:v>
                </c:pt>
                <c:pt idx="26">
                  <c:v>2052</c:v>
                </c:pt>
                <c:pt idx="27">
                  <c:v>2053</c:v>
                </c:pt>
                <c:pt idx="28">
                  <c:v>2054</c:v>
                </c:pt>
                <c:pt idx="29">
                  <c:v>2055</c:v>
                </c:pt>
                <c:pt idx="30">
                  <c:v>2056</c:v>
                </c:pt>
              </c:numCache>
            </c:numRef>
          </c:cat>
          <c:val>
            <c:numRef>
              <c:f>Hidden1!$AK$2:$AK$52</c:f>
              <c:numCache>
                <c:formatCode>_("$"* #,##0_);_("$"* \(#,##0\);_("$"* "-"??_);_(@_)</c:formatCode>
                <c:ptCount val="51"/>
                <c:pt idx="0">
                  <c:v>75000</c:v>
                </c:pt>
                <c:pt idx="1">
                  <c:v>92250</c:v>
                </c:pt>
                <c:pt idx="2">
                  <c:v>110707.5</c:v>
                </c:pt>
                <c:pt idx="3">
                  <c:v>130457.02499999999</c:v>
                </c:pt>
                <c:pt idx="4">
                  <c:v>151589.01675000001</c:v>
                </c:pt>
                <c:pt idx="5">
                  <c:v>174200.24792250001</c:v>
                </c:pt>
                <c:pt idx="6">
                  <c:v>198394.26527707503</c:v>
                </c:pt>
                <c:pt idx="7">
                  <c:v>224281.86384647028</c:v>
                </c:pt>
                <c:pt idx="8">
                  <c:v>251981.5943157232</c:v>
                </c:pt>
                <c:pt idx="9">
                  <c:v>281620.3059178238</c:v>
                </c:pt>
                <c:pt idx="10">
                  <c:v>313333.72733207146</c:v>
                </c:pt>
                <c:pt idx="11">
                  <c:v>347267.08824531647</c:v>
                </c:pt>
                <c:pt idx="12">
                  <c:v>383575.78442248865</c:v>
                </c:pt>
                <c:pt idx="13">
                  <c:v>422426.08933206287</c:v>
                </c:pt>
                <c:pt idx="14">
                  <c:v>463995.91558530729</c:v>
                </c:pt>
                <c:pt idx="15">
                  <c:v>508475.6296762788</c:v>
                </c:pt>
                <c:pt idx="16">
                  <c:v>556068.92375361826</c:v>
                </c:pt>
                <c:pt idx="17">
                  <c:v>606993.74841637153</c:v>
                </c:pt>
                <c:pt idx="18">
                  <c:v>661483.31080551748</c:v>
                </c:pt>
                <c:pt idx="19">
                  <c:v>719787.14256190369</c:v>
                </c:pt>
                <c:pt idx="20">
                  <c:v>782172.24254123692</c:v>
                </c:pt>
                <c:pt idx="21">
                  <c:v>848924.29951912351</c:v>
                </c:pt>
                <c:pt idx="22">
                  <c:v>920349.00048546214</c:v>
                </c:pt>
                <c:pt idx="23">
                  <c:v>996773.43051944452</c:v>
                </c:pt>
                <c:pt idx="24">
                  <c:v>1078547.5706558055</c:v>
                </c:pt>
                <c:pt idx="25">
                  <c:v>1166045.9006017118</c:v>
                </c:pt>
                <c:pt idx="26">
                  <c:v>1259669.1136438316</c:v>
                </c:pt>
                <c:pt idx="27">
                  <c:v>1359845.9515988999</c:v>
                </c:pt>
                <c:pt idx="28">
                  <c:v>1467035.1682108229</c:v>
                </c:pt>
                <c:pt idx="29">
                  <c:v>1581727.6299855805</c:v>
                </c:pt>
                <c:pt idx="30">
                  <c:v>1704448.5640845711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20-40B4-A511-8ED02A513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34627568"/>
        <c:axId val="1834628528"/>
      </c:barChart>
      <c:dateAx>
        <c:axId val="183462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58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4628528"/>
        <c:crosses val="autoZero"/>
        <c:auto val="0"/>
        <c:lblOffset val="100"/>
        <c:baseTimeUnit val="days"/>
      </c:dateAx>
      <c:valAx>
        <c:axId val="183462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4627568"/>
        <c:crossesAt val="1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Hidden1!$AP$1</c:f>
              <c:strCache>
                <c:ptCount val="1"/>
                <c:pt idx="0">
                  <c:v>Retirement Spending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Hidden1!$AO$2:$AO$32</c:f>
              <c:numCache>
                <c:formatCode>General</c:formatCode>
                <c:ptCount val="31"/>
                <c:pt idx="0">
                  <c:v>2056</c:v>
                </c:pt>
                <c:pt idx="1">
                  <c:v>2057</c:v>
                </c:pt>
                <c:pt idx="2">
                  <c:v>2058</c:v>
                </c:pt>
                <c:pt idx="3">
                  <c:v>2059</c:v>
                </c:pt>
                <c:pt idx="4">
                  <c:v>2060</c:v>
                </c:pt>
                <c:pt idx="5">
                  <c:v>2061</c:v>
                </c:pt>
                <c:pt idx="6">
                  <c:v>2062</c:v>
                </c:pt>
                <c:pt idx="7">
                  <c:v>2063</c:v>
                </c:pt>
                <c:pt idx="8">
                  <c:v>2064</c:v>
                </c:pt>
                <c:pt idx="9">
                  <c:v>2065</c:v>
                </c:pt>
                <c:pt idx="10">
                  <c:v>2066</c:v>
                </c:pt>
                <c:pt idx="11">
                  <c:v>2067</c:v>
                </c:pt>
                <c:pt idx="12">
                  <c:v>2068</c:v>
                </c:pt>
                <c:pt idx="13">
                  <c:v>2069</c:v>
                </c:pt>
                <c:pt idx="14">
                  <c:v>2070</c:v>
                </c:pt>
                <c:pt idx="15">
                  <c:v>2071</c:v>
                </c:pt>
                <c:pt idx="16">
                  <c:v>2072</c:v>
                </c:pt>
                <c:pt idx="17">
                  <c:v>2073</c:v>
                </c:pt>
                <c:pt idx="18">
                  <c:v>2074</c:v>
                </c:pt>
                <c:pt idx="19">
                  <c:v>2075</c:v>
                </c:pt>
                <c:pt idx="20">
                  <c:v>2076</c:v>
                </c:pt>
                <c:pt idx="21">
                  <c:v>2077</c:v>
                </c:pt>
                <c:pt idx="22">
                  <c:v>2078</c:v>
                </c:pt>
                <c:pt idx="23">
                  <c:v>2079</c:v>
                </c:pt>
                <c:pt idx="24">
                  <c:v>2080</c:v>
                </c:pt>
                <c:pt idx="25">
                  <c:v>2081</c:v>
                </c:pt>
                <c:pt idx="26">
                  <c:v>2082</c:v>
                </c:pt>
                <c:pt idx="27">
                  <c:v>2083</c:v>
                </c:pt>
                <c:pt idx="28">
                  <c:v>2084</c:v>
                </c:pt>
                <c:pt idx="29">
                  <c:v>2085</c:v>
                </c:pt>
                <c:pt idx="30">
                  <c:v>2086</c:v>
                </c:pt>
              </c:numCache>
            </c:numRef>
          </c:cat>
          <c:val>
            <c:numRef>
              <c:f>Hidden1!$AP$2:$AP$32</c:f>
              <c:numCache>
                <c:formatCode>_("$"* #,##0_);_("$"* \(#,##0\);_("$"* "-"??_);_(@_)</c:formatCode>
                <c:ptCount val="31"/>
                <c:pt idx="0">
                  <c:v>1704448.5640845711</c:v>
                </c:pt>
                <c:pt idx="1">
                  <c:v>1705426.506647954</c:v>
                </c:pt>
                <c:pt idx="2">
                  <c:v>1704427.5669138723</c:v>
                </c:pt>
                <c:pt idx="3">
                  <c:v>1701312.1895904271</c:v>
                </c:pt>
                <c:pt idx="4">
                  <c:v>1695933.4227740439</c:v>
                </c:pt>
                <c:pt idx="5">
                  <c:v>1688136.5676530055</c:v>
                </c:pt>
                <c:pt idx="6">
                  <c:v>1677758.8125661656</c:v>
                </c:pt>
                <c:pt idx="7">
                  <c:v>1664628.8507420635</c:v>
                </c:pt>
                <c:pt idx="8">
                  <c:v>1648566.4810151947</c:v>
                </c:pt>
                <c:pt idx="9">
                  <c:v>1629382.1907865547</c:v>
                </c:pt>
                <c:pt idx="10">
                  <c:v>1606876.7204646915</c:v>
                </c:pt>
                <c:pt idx="11">
                  <c:v>1580840.6085913542</c:v>
                </c:pt>
                <c:pt idx="12">
                  <c:v>1551053.7168223255</c:v>
                </c:pt>
                <c:pt idx="13">
                  <c:v>1517284.7338991552</c:v>
                </c:pt>
                <c:pt idx="14">
                  <c:v>1479290.6577111762</c:v>
                </c:pt>
                <c:pt idx="15">
                  <c:v>1436816.2545093596</c:v>
                </c:pt>
                <c:pt idx="16">
                  <c:v>1389593.4942941628</c:v>
                </c:pt>
                <c:pt idx="17">
                  <c:v>1337340.9613584909</c:v>
                </c:pt>
                <c:pt idx="18">
                  <c:v>1279763.238924169</c:v>
                </c:pt>
                <c:pt idx="19">
                  <c:v>1216550.2667658143</c:v>
                </c:pt>
                <c:pt idx="20">
                  <c:v>1147376.6706696658</c:v>
                </c:pt>
                <c:pt idx="21">
                  <c:v>1071901.0625266677</c:v>
                </c:pt>
                <c:pt idx="22">
                  <c:v>989765.30980885623</c:v>
                </c:pt>
                <c:pt idx="23">
                  <c:v>900593.77312576608</c:v>
                </c:pt>
                <c:pt idx="24">
                  <c:v>803992.51050308894</c:v>
                </c:pt>
                <c:pt idx="25">
                  <c:v>699548.44696907338</c:v>
                </c:pt>
                <c:pt idx="26">
                  <c:v>586828.50797507307</c:v>
                </c:pt>
                <c:pt idx="27">
                  <c:v>465378.71511512983</c:v>
                </c:pt>
                <c:pt idx="28">
                  <c:v>334723.24254542048</c:v>
                </c:pt>
                <c:pt idx="29">
                  <c:v>194363.43243769332</c:v>
                </c:pt>
                <c:pt idx="30">
                  <c:v>43776.767731370768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1-4675-84EE-2ADB5CA14A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3198240"/>
        <c:axId val="313216000"/>
      </c:barChart>
      <c:catAx>
        <c:axId val="31319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58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216000"/>
        <c:crosses val="autoZero"/>
        <c:auto val="1"/>
        <c:lblAlgn val="ctr"/>
        <c:lblOffset val="100"/>
        <c:noMultiLvlLbl val="0"/>
      </c:catAx>
      <c:valAx>
        <c:axId val="313216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19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463826</xdr:colOff>
      <xdr:row>5</xdr:row>
      <xdr:rowOff>115956</xdr:rowOff>
    </xdr:from>
    <xdr:to>
      <xdr:col>18</xdr:col>
      <xdr:colOff>0</xdr:colOff>
      <xdr:row>20</xdr:row>
      <xdr:rowOff>49695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4AAF691-5B20-45B8-8823-DB2F26AF5E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463173</xdr:colOff>
      <xdr:row>21</xdr:row>
      <xdr:rowOff>109636</xdr:rowOff>
    </xdr:from>
    <xdr:to>
      <xdr:col>17</xdr:col>
      <xdr:colOff>702402</xdr:colOff>
      <xdr:row>36</xdr:row>
      <xdr:rowOff>43811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8697FD8-F2A3-43B0-8FE1-0FFCCA8B76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N38"/>
  <sheetViews>
    <sheetView tabSelected="1" zoomScale="115" zoomScaleNormal="115" workbookViewId="0"/>
  </sheetViews>
  <sheetFormatPr defaultColWidth="10.7109375" defaultRowHeight="15" x14ac:dyDescent="0.25"/>
  <cols>
    <col min="1" max="1" width="5.7109375" style="1" customWidth="1"/>
    <col min="2" max="16384" width="10.7109375" style="1"/>
  </cols>
  <sheetData>
    <row r="2" spans="2:14" x14ac:dyDescent="0.25">
      <c r="F2" s="23" t="s">
        <v>0</v>
      </c>
      <c r="G2" s="24"/>
      <c r="H2" s="24"/>
      <c r="I2" s="24"/>
      <c r="J2" s="24"/>
      <c r="K2" s="24"/>
      <c r="L2" s="24"/>
      <c r="M2" s="24"/>
      <c r="N2" s="25"/>
    </row>
    <row r="3" spans="2:14" x14ac:dyDescent="0.25">
      <c r="F3" s="26"/>
      <c r="G3" s="27"/>
      <c r="H3" s="27"/>
      <c r="I3" s="27"/>
      <c r="J3" s="27"/>
      <c r="K3" s="27"/>
      <c r="L3" s="27"/>
      <c r="M3" s="27"/>
      <c r="N3" s="28"/>
    </row>
    <row r="4" spans="2:14" x14ac:dyDescent="0.25">
      <c r="F4" s="29" t="s">
        <v>20</v>
      </c>
      <c r="G4" s="30"/>
      <c r="H4" s="30"/>
      <c r="I4" s="30"/>
      <c r="J4" s="30"/>
      <c r="K4" s="30"/>
      <c r="L4" s="30"/>
      <c r="M4" s="30"/>
      <c r="N4" s="31"/>
    </row>
    <row r="5" spans="2:14" x14ac:dyDescent="0.25">
      <c r="F5" s="8"/>
      <c r="G5" s="8"/>
      <c r="H5" s="8"/>
      <c r="I5" s="8"/>
      <c r="J5" s="8"/>
      <c r="K5" s="8"/>
      <c r="L5" s="8"/>
      <c r="M5" s="8"/>
      <c r="N5" s="8"/>
    </row>
    <row r="7" spans="2:14" x14ac:dyDescent="0.25">
      <c r="B7" s="32" t="s">
        <v>2</v>
      </c>
      <c r="C7" s="33"/>
      <c r="D7" s="33"/>
      <c r="E7" s="33"/>
      <c r="F7" s="33"/>
      <c r="G7" s="33"/>
      <c r="H7" s="33"/>
      <c r="I7" s="34"/>
    </row>
    <row r="8" spans="2:14" x14ac:dyDescent="0.25">
      <c r="B8" s="4"/>
      <c r="I8" s="3"/>
    </row>
    <row r="9" spans="2:14" x14ac:dyDescent="0.25">
      <c r="B9" s="4" t="s">
        <v>13</v>
      </c>
      <c r="G9" s="21">
        <v>2026</v>
      </c>
      <c r="H9" s="22"/>
      <c r="I9" s="3"/>
    </row>
    <row r="10" spans="2:14" x14ac:dyDescent="0.25">
      <c r="B10" s="4"/>
      <c r="I10" s="3"/>
    </row>
    <row r="11" spans="2:14" x14ac:dyDescent="0.25">
      <c r="B11" s="4" t="s">
        <v>10</v>
      </c>
      <c r="G11" s="21">
        <v>30</v>
      </c>
      <c r="H11" s="22"/>
      <c r="I11" s="3"/>
    </row>
    <row r="12" spans="2:14" x14ac:dyDescent="0.25">
      <c r="B12" s="4"/>
      <c r="I12" s="3"/>
    </row>
    <row r="13" spans="2:14" x14ac:dyDescent="0.25">
      <c r="B13" s="4" t="s">
        <v>3</v>
      </c>
      <c r="G13" s="17">
        <v>75000</v>
      </c>
      <c r="H13" s="18"/>
      <c r="I13" s="3"/>
    </row>
    <row r="14" spans="2:14" x14ac:dyDescent="0.25">
      <c r="B14" s="4"/>
      <c r="I14" s="3"/>
    </row>
    <row r="15" spans="2:14" x14ac:dyDescent="0.25">
      <c r="B15" s="4" t="s">
        <v>4</v>
      </c>
      <c r="G15" s="17">
        <v>1000</v>
      </c>
      <c r="H15" s="18"/>
      <c r="I15" s="3"/>
    </row>
    <row r="16" spans="2:14" x14ac:dyDescent="0.25">
      <c r="B16" s="4"/>
      <c r="I16" s="3"/>
    </row>
    <row r="17" spans="2:9" x14ac:dyDescent="0.25">
      <c r="B17" s="4" t="s">
        <v>6</v>
      </c>
      <c r="G17" s="15">
        <v>7.0000000000000007E-2</v>
      </c>
      <c r="H17" s="16"/>
      <c r="I17" s="3"/>
    </row>
    <row r="18" spans="2:9" x14ac:dyDescent="0.25">
      <c r="B18" s="4"/>
      <c r="G18" s="9"/>
      <c r="H18" s="9"/>
      <c r="I18" s="3"/>
    </row>
    <row r="19" spans="2:9" x14ac:dyDescent="0.25">
      <c r="B19" s="4" t="s">
        <v>15</v>
      </c>
      <c r="G19" s="19" cm="1">
        <f t="array" ref="G19">INDEX(Hidden1!AK:AK,COUNTA(Hidden1!AK:AK))</f>
        <v>1704448.5640845711</v>
      </c>
      <c r="H19" s="20"/>
      <c r="I19" s="3"/>
    </row>
    <row r="20" spans="2:9" x14ac:dyDescent="0.25">
      <c r="B20" s="5"/>
      <c r="C20" s="6"/>
      <c r="D20" s="6"/>
      <c r="E20" s="6"/>
      <c r="F20" s="6"/>
      <c r="G20" s="6"/>
      <c r="H20" s="6"/>
      <c r="I20" s="7"/>
    </row>
    <row r="23" spans="2:9" x14ac:dyDescent="0.25">
      <c r="B23" s="35" t="s">
        <v>1</v>
      </c>
      <c r="C23" s="36"/>
      <c r="D23" s="36"/>
      <c r="E23" s="36"/>
      <c r="F23" s="36"/>
      <c r="G23" s="36"/>
      <c r="H23" s="36"/>
      <c r="I23" s="37"/>
    </row>
    <row r="24" spans="2:9" x14ac:dyDescent="0.25">
      <c r="B24" s="4"/>
      <c r="I24" s="3"/>
    </row>
    <row r="25" spans="2:9" x14ac:dyDescent="0.25">
      <c r="B25" s="4" t="s">
        <v>9</v>
      </c>
      <c r="G25" s="17">
        <v>7800</v>
      </c>
      <c r="H25" s="18"/>
      <c r="I25" s="3"/>
    </row>
    <row r="26" spans="2:9" x14ac:dyDescent="0.25">
      <c r="B26" s="4"/>
      <c r="I26" s="3"/>
    </row>
    <row r="27" spans="2:9" x14ac:dyDescent="0.25">
      <c r="B27" s="4" t="s">
        <v>8</v>
      </c>
      <c r="G27" s="17">
        <v>2200</v>
      </c>
      <c r="H27" s="18"/>
      <c r="I27" s="3"/>
    </row>
    <row r="28" spans="2:9" x14ac:dyDescent="0.25">
      <c r="B28" s="4"/>
      <c r="I28" s="3"/>
    </row>
    <row r="29" spans="2:9" x14ac:dyDescent="0.25">
      <c r="B29" s="4" t="s">
        <v>5</v>
      </c>
      <c r="G29" s="15">
        <v>0.03</v>
      </c>
      <c r="H29" s="16"/>
      <c r="I29" s="3"/>
    </row>
    <row r="30" spans="2:9" x14ac:dyDescent="0.25">
      <c r="B30" s="4"/>
      <c r="I30" s="3"/>
    </row>
    <row r="31" spans="2:9" x14ac:dyDescent="0.25">
      <c r="B31" s="4" t="s">
        <v>7</v>
      </c>
      <c r="G31" s="15">
        <v>0.04</v>
      </c>
      <c r="H31" s="16"/>
      <c r="I31" s="3"/>
    </row>
    <row r="32" spans="2:9" x14ac:dyDescent="0.25">
      <c r="B32" s="4"/>
      <c r="G32" s="10"/>
      <c r="H32" s="10"/>
      <c r="I32" s="3"/>
    </row>
    <row r="33" spans="2:9" x14ac:dyDescent="0.25">
      <c r="B33" s="4"/>
      <c r="G33" s="10"/>
      <c r="H33" s="10"/>
      <c r="I33" s="3"/>
    </row>
    <row r="34" spans="2:9" x14ac:dyDescent="0.25">
      <c r="B34" s="4"/>
      <c r="I34" s="3"/>
    </row>
    <row r="35" spans="2:9" x14ac:dyDescent="0.25">
      <c r="B35" s="4"/>
      <c r="I35" s="3"/>
    </row>
    <row r="36" spans="2:9" x14ac:dyDescent="0.25">
      <c r="B36" s="5"/>
      <c r="C36" s="6"/>
      <c r="D36" s="6"/>
      <c r="E36" s="6"/>
      <c r="F36" s="6"/>
      <c r="G36" s="6"/>
      <c r="H36" s="6"/>
      <c r="I36" s="7"/>
    </row>
    <row r="38" spans="2:9" x14ac:dyDescent="0.25">
      <c r="B38" s="2" t="s">
        <v>21</v>
      </c>
    </row>
  </sheetData>
  <mergeCells count="14">
    <mergeCell ref="F2:N3"/>
    <mergeCell ref="F4:N4"/>
    <mergeCell ref="B7:I7"/>
    <mergeCell ref="B23:I23"/>
    <mergeCell ref="G25:H25"/>
    <mergeCell ref="G11:H11"/>
    <mergeCell ref="G13:H13"/>
    <mergeCell ref="G15:H15"/>
    <mergeCell ref="G31:H31"/>
    <mergeCell ref="G29:H29"/>
    <mergeCell ref="G27:H27"/>
    <mergeCell ref="G19:H19"/>
    <mergeCell ref="G9:H9"/>
    <mergeCell ref="G17:H1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D4E3C-CD12-4378-A88E-664A6A40F7C5}">
  <sheetPr codeName="Sheet2"/>
  <dimension ref="AG1:AS52"/>
  <sheetViews>
    <sheetView workbookViewId="0"/>
  </sheetViews>
  <sheetFormatPr defaultColWidth="10.7109375" defaultRowHeight="15" x14ac:dyDescent="0.25"/>
  <cols>
    <col min="1" max="1" width="5.7109375" style="11" customWidth="1"/>
    <col min="2" max="31" width="10.7109375" style="11"/>
    <col min="32" max="32" width="10.7109375" style="11" customWidth="1"/>
    <col min="33" max="33" width="10.7109375" style="11"/>
    <col min="34" max="34" width="10.7109375" style="11" customWidth="1"/>
    <col min="35" max="36" width="10.7109375" style="11"/>
    <col min="37" max="37" width="10.7109375" style="11" customWidth="1"/>
    <col min="38" max="41" width="10.7109375" style="11"/>
    <col min="42" max="45" width="10.7109375" style="11" customWidth="1"/>
    <col min="46" max="16384" width="10.7109375" style="11"/>
  </cols>
  <sheetData>
    <row r="1" spans="33:45" x14ac:dyDescent="0.25">
      <c r="AG1" s="12" t="s">
        <v>11</v>
      </c>
      <c r="AH1" s="12" t="s">
        <v>14</v>
      </c>
      <c r="AJ1" s="12" t="s">
        <v>11</v>
      </c>
      <c r="AK1" s="12" t="s">
        <v>12</v>
      </c>
      <c r="AO1" s="12" t="s">
        <v>11</v>
      </c>
      <c r="AP1" s="12" t="s">
        <v>16</v>
      </c>
      <c r="AQ1" s="12" t="s">
        <v>17</v>
      </c>
      <c r="AR1" s="12" t="s">
        <v>18</v>
      </c>
      <c r="AS1" s="12" t="s">
        <v>19</v>
      </c>
    </row>
    <row r="2" spans="33:45" x14ac:dyDescent="0.25">
      <c r="AG2" s="11">
        <f>'Retirement Planner'!$G$9</f>
        <v>2026</v>
      </c>
      <c r="AH2" s="13">
        <f>'Retirement Planner'!$G$13</f>
        <v>75000</v>
      </c>
      <c r="AJ2" s="11" cm="1">
        <f t="array" ref="AJ2:AJ32">INDEX($AG$2:$AG$52,_xlfn.SEQUENCE('Retirement Planner'!$G$11+1),_xlfn.SEQUENCE(1))</f>
        <v>2026</v>
      </c>
      <c r="AK2" s="14" cm="1">
        <f t="array" ref="AK2:AK32">INDEX($AH$2:$AH$52,_xlfn.SEQUENCE('Retirement Planner'!$G$11+1),0)</f>
        <v>75000</v>
      </c>
      <c r="AO2" s="11">
        <f>$AG$2+'Retirement Planner'!$G$11</f>
        <v>2056</v>
      </c>
      <c r="AP2" s="14">
        <f>TotalSavingsAtRetirement</f>
        <v>1704448.5640845711</v>
      </c>
      <c r="AQ2" s="14">
        <f>SocialSecurity*12</f>
        <v>26400</v>
      </c>
      <c r="AR2" s="14">
        <f>MonthlyExpensesAtRetirement*12</f>
        <v>93600</v>
      </c>
      <c r="AS2" s="14">
        <f t="shared" ref="AS2:AS32" si="0">AP2*RoRAtRetirement</f>
        <v>68177.94256338285</v>
      </c>
    </row>
    <row r="3" spans="33:45" x14ac:dyDescent="0.25">
      <c r="AG3" s="11">
        <f>1+AG2</f>
        <v>2027</v>
      </c>
      <c r="AH3" s="13">
        <f>(AH2)+(AH2*'Retirement Planner'!$G$17)+(12*'Retirement Planner'!$G$15)</f>
        <v>92250</v>
      </c>
      <c r="AJ3" s="11">
        <v>2027</v>
      </c>
      <c r="AK3" s="14">
        <v>92250</v>
      </c>
      <c r="AO3" s="11">
        <f>1+AO2</f>
        <v>2057</v>
      </c>
      <c r="AP3" s="14">
        <f>AP2+AQ2-AR2+AS2</f>
        <v>1705426.506647954</v>
      </c>
      <c r="AQ3" s="14">
        <f t="shared" ref="AQ3:AQ32" si="1">AQ2+(AQ2*InflationAtRetirement)</f>
        <v>27192</v>
      </c>
      <c r="AR3" s="14">
        <f t="shared" ref="AR3:AR32" si="2">AR2+(AR2*InflationAtRetirement)</f>
        <v>96408</v>
      </c>
      <c r="AS3" s="14">
        <f t="shared" si="0"/>
        <v>68217.06026591816</v>
      </c>
    </row>
    <row r="4" spans="33:45" x14ac:dyDescent="0.25">
      <c r="AG4" s="11">
        <f t="shared" ref="AG4:AG52" si="3">1+AG3</f>
        <v>2028</v>
      </c>
      <c r="AH4" s="13">
        <f>(AH3)+(AH3*'Retirement Planner'!$G$17)+(12*'Retirement Planner'!$G$15)</f>
        <v>110707.5</v>
      </c>
      <c r="AJ4" s="11">
        <v>2028</v>
      </c>
      <c r="AK4" s="14">
        <v>110707.5</v>
      </c>
      <c r="AO4" s="11">
        <f t="shared" ref="AO4:AO32" si="4">1+AO3</f>
        <v>2058</v>
      </c>
      <c r="AP4" s="14">
        <f>AP3+AQ3-AR3+AS3</f>
        <v>1704427.5669138723</v>
      </c>
      <c r="AQ4" s="14">
        <f t="shared" si="1"/>
        <v>28007.759999999998</v>
      </c>
      <c r="AR4" s="14">
        <f t="shared" si="2"/>
        <v>99300.24</v>
      </c>
      <c r="AS4" s="14">
        <f t="shared" si="0"/>
        <v>68177.102676554889</v>
      </c>
    </row>
    <row r="5" spans="33:45" x14ac:dyDescent="0.25">
      <c r="AG5" s="11">
        <f t="shared" si="3"/>
        <v>2029</v>
      </c>
      <c r="AH5" s="13">
        <f>(AH4)+(AH4*'Retirement Planner'!$G$17)+(12*'Retirement Planner'!$G$15)</f>
        <v>130457.02499999999</v>
      </c>
      <c r="AJ5" s="11">
        <v>2029</v>
      </c>
      <c r="AK5" s="14">
        <v>130457.02499999999</v>
      </c>
      <c r="AO5" s="11">
        <f t="shared" si="4"/>
        <v>2059</v>
      </c>
      <c r="AP5" s="14">
        <f t="shared" ref="AP5:AP32" si="5">AP4+AQ4-AR4+AS4</f>
        <v>1701312.1895904271</v>
      </c>
      <c r="AQ5" s="14">
        <f t="shared" si="1"/>
        <v>28847.9928</v>
      </c>
      <c r="AR5" s="14">
        <f t="shared" si="2"/>
        <v>102279.24720000001</v>
      </c>
      <c r="AS5" s="14">
        <f t="shared" si="0"/>
        <v>68052.487583617083</v>
      </c>
    </row>
    <row r="6" spans="33:45" x14ac:dyDescent="0.25">
      <c r="AG6" s="11">
        <f t="shared" si="3"/>
        <v>2030</v>
      </c>
      <c r="AH6" s="13">
        <f>(AH5)+(AH5*'Retirement Planner'!$G$17)+(12*'Retirement Planner'!$G$15)</f>
        <v>151589.01675000001</v>
      </c>
      <c r="AJ6" s="11">
        <v>2030</v>
      </c>
      <c r="AK6" s="14">
        <v>151589.01675000001</v>
      </c>
      <c r="AO6" s="11">
        <f t="shared" si="4"/>
        <v>2060</v>
      </c>
      <c r="AP6" s="14">
        <f t="shared" si="5"/>
        <v>1695933.4227740439</v>
      </c>
      <c r="AQ6" s="14">
        <f t="shared" si="1"/>
        <v>29713.432583999998</v>
      </c>
      <c r="AR6" s="14">
        <f t="shared" si="2"/>
        <v>105347.62461600002</v>
      </c>
      <c r="AS6" s="14">
        <f t="shared" si="0"/>
        <v>67837.336910961749</v>
      </c>
    </row>
    <row r="7" spans="33:45" x14ac:dyDescent="0.25">
      <c r="AG7" s="11">
        <f t="shared" si="3"/>
        <v>2031</v>
      </c>
      <c r="AH7" s="13">
        <f>(AH6)+(AH6*'Retirement Planner'!$G$17)+(12*'Retirement Planner'!$G$15)</f>
        <v>174200.24792250001</v>
      </c>
      <c r="AJ7" s="11">
        <v>2031</v>
      </c>
      <c r="AK7" s="14">
        <v>174200.24792250001</v>
      </c>
      <c r="AO7" s="11">
        <f t="shared" si="4"/>
        <v>2061</v>
      </c>
      <c r="AP7" s="14">
        <f t="shared" si="5"/>
        <v>1688136.5676530055</v>
      </c>
      <c r="AQ7" s="14">
        <f t="shared" si="1"/>
        <v>30604.835561519998</v>
      </c>
      <c r="AR7" s="14">
        <f t="shared" si="2"/>
        <v>108508.05335448001</v>
      </c>
      <c r="AS7" s="14">
        <f t="shared" si="0"/>
        <v>67525.462706120219</v>
      </c>
    </row>
    <row r="8" spans="33:45" x14ac:dyDescent="0.25">
      <c r="AG8" s="11">
        <f t="shared" si="3"/>
        <v>2032</v>
      </c>
      <c r="AH8" s="13">
        <f>(AH7)+(AH7*'Retirement Planner'!$G$17)+(12*'Retirement Planner'!$G$15)</f>
        <v>198394.26527707503</v>
      </c>
      <c r="AJ8" s="11">
        <v>2032</v>
      </c>
      <c r="AK8" s="14">
        <v>198394.26527707503</v>
      </c>
      <c r="AO8" s="11">
        <f t="shared" si="4"/>
        <v>2062</v>
      </c>
      <c r="AP8" s="14">
        <f t="shared" si="5"/>
        <v>1677758.8125661656</v>
      </c>
      <c r="AQ8" s="14">
        <f t="shared" si="1"/>
        <v>31522.980628365596</v>
      </c>
      <c r="AR8" s="14">
        <f t="shared" si="2"/>
        <v>111763.29495511441</v>
      </c>
      <c r="AS8" s="14">
        <f t="shared" si="0"/>
        <v>67110.352502646623</v>
      </c>
    </row>
    <row r="9" spans="33:45" x14ac:dyDescent="0.25">
      <c r="AG9" s="11">
        <f t="shared" si="3"/>
        <v>2033</v>
      </c>
      <c r="AH9" s="13">
        <f>(AH8)+(AH8*'Retirement Planner'!$G$17)+(12*'Retirement Planner'!$G$15)</f>
        <v>224281.86384647028</v>
      </c>
      <c r="AJ9" s="11">
        <v>2033</v>
      </c>
      <c r="AK9" s="14">
        <v>224281.86384647028</v>
      </c>
      <c r="AO9" s="11">
        <f t="shared" si="4"/>
        <v>2063</v>
      </c>
      <c r="AP9" s="14">
        <f t="shared" si="5"/>
        <v>1664628.8507420635</v>
      </c>
      <c r="AQ9" s="14">
        <f t="shared" si="1"/>
        <v>32468.670047216565</v>
      </c>
      <c r="AR9" s="14">
        <f t="shared" si="2"/>
        <v>115116.19380376785</v>
      </c>
      <c r="AS9" s="14">
        <f t="shared" si="0"/>
        <v>66585.154029682541</v>
      </c>
    </row>
    <row r="10" spans="33:45" x14ac:dyDescent="0.25">
      <c r="AG10" s="11">
        <f t="shared" si="3"/>
        <v>2034</v>
      </c>
      <c r="AH10" s="13">
        <f>(AH9)+(AH9*'Retirement Planner'!$G$17)+(12*'Retirement Planner'!$G$15)</f>
        <v>251981.5943157232</v>
      </c>
      <c r="AJ10" s="11">
        <v>2034</v>
      </c>
      <c r="AK10" s="14">
        <v>251981.5943157232</v>
      </c>
      <c r="AO10" s="11">
        <f t="shared" si="4"/>
        <v>2064</v>
      </c>
      <c r="AP10" s="14">
        <f t="shared" si="5"/>
        <v>1648566.4810151947</v>
      </c>
      <c r="AQ10" s="14">
        <f t="shared" si="1"/>
        <v>33442.730148633062</v>
      </c>
      <c r="AR10" s="14">
        <f t="shared" si="2"/>
        <v>118569.67961788089</v>
      </c>
      <c r="AS10" s="14">
        <f t="shared" si="0"/>
        <v>65942.659240607783</v>
      </c>
    </row>
    <row r="11" spans="33:45" x14ac:dyDescent="0.25">
      <c r="AG11" s="11">
        <f t="shared" si="3"/>
        <v>2035</v>
      </c>
      <c r="AH11" s="13">
        <f>(AH10)+(AH10*'Retirement Planner'!$G$17)+(12*'Retirement Planner'!$G$15)</f>
        <v>281620.3059178238</v>
      </c>
      <c r="AJ11" s="11">
        <v>2035</v>
      </c>
      <c r="AK11" s="14">
        <v>281620.3059178238</v>
      </c>
      <c r="AO11" s="11">
        <f t="shared" si="4"/>
        <v>2065</v>
      </c>
      <c r="AP11" s="14">
        <f t="shared" si="5"/>
        <v>1629382.1907865547</v>
      </c>
      <c r="AQ11" s="14">
        <f t="shared" si="1"/>
        <v>34446.012053092054</v>
      </c>
      <c r="AR11" s="14">
        <f t="shared" si="2"/>
        <v>122126.77000641731</v>
      </c>
      <c r="AS11" s="14">
        <f t="shared" si="0"/>
        <v>65175.28763146219</v>
      </c>
    </row>
    <row r="12" spans="33:45" x14ac:dyDescent="0.25">
      <c r="AG12" s="11">
        <f t="shared" si="3"/>
        <v>2036</v>
      </c>
      <c r="AH12" s="13">
        <f>(AH11)+(AH11*'Retirement Planner'!$G$17)+(12*'Retirement Planner'!$G$15)</f>
        <v>313333.72733207146</v>
      </c>
      <c r="AJ12" s="11">
        <v>2036</v>
      </c>
      <c r="AK12" s="14">
        <v>313333.72733207146</v>
      </c>
      <c r="AO12" s="11">
        <f t="shared" si="4"/>
        <v>2066</v>
      </c>
      <c r="AP12" s="14">
        <f t="shared" si="5"/>
        <v>1606876.7204646915</v>
      </c>
      <c r="AQ12" s="14">
        <f t="shared" si="1"/>
        <v>35479.392414684815</v>
      </c>
      <c r="AR12" s="14">
        <f t="shared" si="2"/>
        <v>125790.57310660984</v>
      </c>
      <c r="AS12" s="14">
        <f t="shared" si="0"/>
        <v>64275.068818587664</v>
      </c>
    </row>
    <row r="13" spans="33:45" x14ac:dyDescent="0.25">
      <c r="AG13" s="11">
        <f t="shared" si="3"/>
        <v>2037</v>
      </c>
      <c r="AH13" s="13">
        <f>(AH12)+(AH12*'Retirement Planner'!$G$17)+(12*'Retirement Planner'!$G$15)</f>
        <v>347267.08824531647</v>
      </c>
      <c r="AJ13" s="11">
        <v>2037</v>
      </c>
      <c r="AK13" s="14">
        <v>347267.08824531647</v>
      </c>
      <c r="AO13" s="11">
        <f t="shared" si="4"/>
        <v>2067</v>
      </c>
      <c r="AP13" s="14">
        <f t="shared" si="5"/>
        <v>1580840.6085913542</v>
      </c>
      <c r="AQ13" s="14">
        <f t="shared" si="1"/>
        <v>36543.77418712536</v>
      </c>
      <c r="AR13" s="14">
        <f t="shared" si="2"/>
        <v>129564.29029980813</v>
      </c>
      <c r="AS13" s="14">
        <f t="shared" si="0"/>
        <v>63233.62434365417</v>
      </c>
    </row>
    <row r="14" spans="33:45" x14ac:dyDescent="0.25">
      <c r="AG14" s="11">
        <f t="shared" si="3"/>
        <v>2038</v>
      </c>
      <c r="AH14" s="13">
        <f>(AH13)+(AH13*'Retirement Planner'!$G$17)+(12*'Retirement Planner'!$G$15)</f>
        <v>383575.78442248865</v>
      </c>
      <c r="AJ14" s="11">
        <v>2038</v>
      </c>
      <c r="AK14" s="14">
        <v>383575.78442248865</v>
      </c>
      <c r="AO14" s="11">
        <f t="shared" si="4"/>
        <v>2068</v>
      </c>
      <c r="AP14" s="14">
        <f t="shared" si="5"/>
        <v>1551053.7168223255</v>
      </c>
      <c r="AQ14" s="14">
        <f t="shared" si="1"/>
        <v>37640.087412739122</v>
      </c>
      <c r="AR14" s="14">
        <f t="shared" si="2"/>
        <v>133451.21900880238</v>
      </c>
      <c r="AS14" s="14">
        <f t="shared" si="0"/>
        <v>62042.148672893018</v>
      </c>
    </row>
    <row r="15" spans="33:45" x14ac:dyDescent="0.25">
      <c r="AG15" s="11">
        <f t="shared" si="3"/>
        <v>2039</v>
      </c>
      <c r="AH15" s="13">
        <f>(AH14)+(AH14*'Retirement Planner'!$G$17)+(12*'Retirement Planner'!$G$15)</f>
        <v>422426.08933206287</v>
      </c>
      <c r="AJ15" s="11">
        <v>2039</v>
      </c>
      <c r="AK15" s="14">
        <v>422426.08933206287</v>
      </c>
      <c r="AO15" s="11">
        <f t="shared" si="4"/>
        <v>2069</v>
      </c>
      <c r="AP15" s="14">
        <f t="shared" si="5"/>
        <v>1517284.7338991552</v>
      </c>
      <c r="AQ15" s="14">
        <f t="shared" si="1"/>
        <v>38769.290035121296</v>
      </c>
      <c r="AR15" s="14">
        <f t="shared" si="2"/>
        <v>137454.75557906646</v>
      </c>
      <c r="AS15" s="14">
        <f t="shared" si="0"/>
        <v>60691.38935596621</v>
      </c>
    </row>
    <row r="16" spans="33:45" x14ac:dyDescent="0.25">
      <c r="AG16" s="11">
        <f t="shared" si="3"/>
        <v>2040</v>
      </c>
      <c r="AH16" s="13">
        <f>(AH15)+(AH15*'Retirement Planner'!$G$17)+(12*'Retirement Planner'!$G$15)</f>
        <v>463995.91558530729</v>
      </c>
      <c r="AJ16" s="11">
        <v>2040</v>
      </c>
      <c r="AK16" s="14">
        <v>463995.91558530729</v>
      </c>
      <c r="AO16" s="11">
        <f t="shared" si="4"/>
        <v>2070</v>
      </c>
      <c r="AP16" s="14">
        <f t="shared" si="5"/>
        <v>1479290.6577111762</v>
      </c>
      <c r="AQ16" s="14">
        <f t="shared" si="1"/>
        <v>39932.368736174933</v>
      </c>
      <c r="AR16" s="14">
        <f t="shared" si="2"/>
        <v>141578.39824643845</v>
      </c>
      <c r="AS16" s="14">
        <f t="shared" si="0"/>
        <v>59171.626308447048</v>
      </c>
    </row>
    <row r="17" spans="33:45" x14ac:dyDescent="0.25">
      <c r="AG17" s="11">
        <f t="shared" si="3"/>
        <v>2041</v>
      </c>
      <c r="AH17" s="13">
        <f>(AH16)+(AH16*'Retirement Planner'!$G$17)+(12*'Retirement Planner'!$G$15)</f>
        <v>508475.6296762788</v>
      </c>
      <c r="AJ17" s="11">
        <v>2041</v>
      </c>
      <c r="AK17" s="14">
        <v>508475.6296762788</v>
      </c>
      <c r="AO17" s="11">
        <f t="shared" si="4"/>
        <v>2071</v>
      </c>
      <c r="AP17" s="14">
        <f t="shared" si="5"/>
        <v>1436816.2545093596</v>
      </c>
      <c r="AQ17" s="14">
        <f t="shared" si="1"/>
        <v>41130.339798260182</v>
      </c>
      <c r="AR17" s="14">
        <f t="shared" si="2"/>
        <v>145825.7501938316</v>
      </c>
      <c r="AS17" s="14">
        <f t="shared" si="0"/>
        <v>57472.650180374389</v>
      </c>
    </row>
    <row r="18" spans="33:45" x14ac:dyDescent="0.25">
      <c r="AG18" s="11">
        <f t="shared" si="3"/>
        <v>2042</v>
      </c>
      <c r="AH18" s="13">
        <f>(AH17)+(AH17*'Retirement Planner'!$G$17)+(12*'Retirement Planner'!$G$15)</f>
        <v>556068.92375361826</v>
      </c>
      <c r="AJ18" s="11">
        <v>2042</v>
      </c>
      <c r="AK18" s="14">
        <v>556068.92375361826</v>
      </c>
      <c r="AO18" s="11">
        <f t="shared" si="4"/>
        <v>2072</v>
      </c>
      <c r="AP18" s="14">
        <f t="shared" si="5"/>
        <v>1389593.4942941628</v>
      </c>
      <c r="AQ18" s="14">
        <f t="shared" si="1"/>
        <v>42364.249992207988</v>
      </c>
      <c r="AR18" s="14">
        <f t="shared" si="2"/>
        <v>150200.52269964654</v>
      </c>
      <c r="AS18" s="14">
        <f t="shared" si="0"/>
        <v>55583.739771766515</v>
      </c>
    </row>
    <row r="19" spans="33:45" x14ac:dyDescent="0.25">
      <c r="AG19" s="11">
        <f t="shared" si="3"/>
        <v>2043</v>
      </c>
      <c r="AH19" s="13">
        <f>(AH18)+(AH18*'Retirement Planner'!$G$17)+(12*'Retirement Planner'!$G$15)</f>
        <v>606993.74841637153</v>
      </c>
      <c r="AJ19" s="11">
        <v>2043</v>
      </c>
      <c r="AK19" s="14">
        <v>606993.74841637153</v>
      </c>
      <c r="AO19" s="11">
        <f t="shared" si="4"/>
        <v>2073</v>
      </c>
      <c r="AP19" s="14">
        <f t="shared" si="5"/>
        <v>1337340.9613584909</v>
      </c>
      <c r="AQ19" s="14">
        <f t="shared" si="1"/>
        <v>43635.177491974231</v>
      </c>
      <c r="AR19" s="14">
        <f t="shared" si="2"/>
        <v>154706.53838063593</v>
      </c>
      <c r="AS19" s="14">
        <f t="shared" si="0"/>
        <v>53493.638454339634</v>
      </c>
    </row>
    <row r="20" spans="33:45" x14ac:dyDescent="0.25">
      <c r="AG20" s="11">
        <f t="shared" si="3"/>
        <v>2044</v>
      </c>
      <c r="AH20" s="13">
        <f>(AH19)+(AH19*'Retirement Planner'!$G$17)+(12*'Retirement Planner'!$G$15)</f>
        <v>661483.31080551748</v>
      </c>
      <c r="AJ20" s="11">
        <v>2044</v>
      </c>
      <c r="AK20" s="14">
        <v>661483.31080551748</v>
      </c>
      <c r="AO20" s="11">
        <f t="shared" si="4"/>
        <v>2074</v>
      </c>
      <c r="AP20" s="14">
        <f t="shared" si="5"/>
        <v>1279763.238924169</v>
      </c>
      <c r="AQ20" s="14">
        <f t="shared" si="1"/>
        <v>44944.232816733456</v>
      </c>
      <c r="AR20" s="14">
        <f t="shared" si="2"/>
        <v>159347.73453205501</v>
      </c>
      <c r="AS20" s="14">
        <f t="shared" si="0"/>
        <v>51190.529556966758</v>
      </c>
    </row>
    <row r="21" spans="33:45" x14ac:dyDescent="0.25">
      <c r="AG21" s="11">
        <f t="shared" si="3"/>
        <v>2045</v>
      </c>
      <c r="AH21" s="13">
        <f>(AH20)+(AH20*'Retirement Planner'!$G$17)+(12*'Retirement Planner'!$G$15)</f>
        <v>719787.14256190369</v>
      </c>
      <c r="AJ21" s="11">
        <v>2045</v>
      </c>
      <c r="AK21" s="14">
        <v>719787.14256190369</v>
      </c>
      <c r="AO21" s="11">
        <f t="shared" si="4"/>
        <v>2075</v>
      </c>
      <c r="AP21" s="14">
        <f t="shared" si="5"/>
        <v>1216550.2667658143</v>
      </c>
      <c r="AQ21" s="14">
        <f t="shared" si="1"/>
        <v>46292.55980123546</v>
      </c>
      <c r="AR21" s="14">
        <f t="shared" si="2"/>
        <v>164128.16656801666</v>
      </c>
      <c r="AS21" s="14">
        <f t="shared" si="0"/>
        <v>48662.010670632575</v>
      </c>
    </row>
    <row r="22" spans="33:45" x14ac:dyDescent="0.25">
      <c r="AG22" s="11">
        <f t="shared" si="3"/>
        <v>2046</v>
      </c>
      <c r="AH22" s="13">
        <f>(AH21)+(AH21*'Retirement Planner'!$G$17)+(12*'Retirement Planner'!$G$15)</f>
        <v>782172.24254123692</v>
      </c>
      <c r="AJ22" s="11">
        <v>2046</v>
      </c>
      <c r="AK22" s="14">
        <v>782172.24254123692</v>
      </c>
      <c r="AO22" s="11">
        <f t="shared" si="4"/>
        <v>2076</v>
      </c>
      <c r="AP22" s="14">
        <f t="shared" si="5"/>
        <v>1147376.6706696658</v>
      </c>
      <c r="AQ22" s="14">
        <f t="shared" si="1"/>
        <v>47681.336595272522</v>
      </c>
      <c r="AR22" s="14">
        <f t="shared" si="2"/>
        <v>169052.01156505715</v>
      </c>
      <c r="AS22" s="14">
        <f t="shared" si="0"/>
        <v>45895.066826786635</v>
      </c>
    </row>
    <row r="23" spans="33:45" x14ac:dyDescent="0.25">
      <c r="AG23" s="11">
        <f t="shared" si="3"/>
        <v>2047</v>
      </c>
      <c r="AH23" s="13">
        <f>(AH22)+(AH22*'Retirement Planner'!$G$17)+(12*'Retirement Planner'!$G$15)</f>
        <v>848924.29951912351</v>
      </c>
      <c r="AJ23" s="11">
        <v>2047</v>
      </c>
      <c r="AK23" s="14">
        <v>848924.29951912351</v>
      </c>
      <c r="AO23" s="11">
        <f t="shared" si="4"/>
        <v>2077</v>
      </c>
      <c r="AP23" s="14">
        <f t="shared" si="5"/>
        <v>1071901.0625266677</v>
      </c>
      <c r="AQ23" s="14">
        <f t="shared" si="1"/>
        <v>49111.776693130698</v>
      </c>
      <c r="AR23" s="14">
        <f t="shared" si="2"/>
        <v>174123.57191200886</v>
      </c>
      <c r="AS23" s="14">
        <f t="shared" si="0"/>
        <v>42876.04250106671</v>
      </c>
    </row>
    <row r="24" spans="33:45" x14ac:dyDescent="0.25">
      <c r="AG24" s="11">
        <f t="shared" si="3"/>
        <v>2048</v>
      </c>
      <c r="AH24" s="13">
        <f>(AH23)+(AH23*'Retirement Planner'!$G$17)+(12*'Retirement Planner'!$G$15)</f>
        <v>920349.00048546214</v>
      </c>
      <c r="AJ24" s="11">
        <v>2048</v>
      </c>
      <c r="AK24" s="14">
        <v>920349.00048546214</v>
      </c>
      <c r="AO24" s="11">
        <f t="shared" si="4"/>
        <v>2078</v>
      </c>
      <c r="AP24" s="14">
        <f t="shared" si="5"/>
        <v>989765.30980885623</v>
      </c>
      <c r="AQ24" s="14">
        <f t="shared" si="1"/>
        <v>50585.129993924616</v>
      </c>
      <c r="AR24" s="14">
        <f t="shared" si="2"/>
        <v>179347.27906936913</v>
      </c>
      <c r="AS24" s="14">
        <f t="shared" si="0"/>
        <v>39590.612392354247</v>
      </c>
    </row>
    <row r="25" spans="33:45" x14ac:dyDescent="0.25">
      <c r="AG25" s="11">
        <f t="shared" si="3"/>
        <v>2049</v>
      </c>
      <c r="AH25" s="13">
        <f>(AH24)+(AH24*'Retirement Planner'!$G$17)+(12*'Retirement Planner'!$G$15)</f>
        <v>996773.43051944452</v>
      </c>
      <c r="AJ25" s="11">
        <v>2049</v>
      </c>
      <c r="AK25" s="14">
        <v>996773.43051944452</v>
      </c>
      <c r="AO25" s="11">
        <f t="shared" si="4"/>
        <v>2079</v>
      </c>
      <c r="AP25" s="14">
        <f t="shared" si="5"/>
        <v>900593.77312576608</v>
      </c>
      <c r="AQ25" s="14">
        <f t="shared" si="1"/>
        <v>52102.683893742353</v>
      </c>
      <c r="AR25" s="14">
        <f t="shared" si="2"/>
        <v>184727.6974414502</v>
      </c>
      <c r="AS25" s="14">
        <f t="shared" si="0"/>
        <v>36023.750925030647</v>
      </c>
    </row>
    <row r="26" spans="33:45" x14ac:dyDescent="0.25">
      <c r="AG26" s="11">
        <f t="shared" si="3"/>
        <v>2050</v>
      </c>
      <c r="AH26" s="13">
        <f>(AH25)+(AH25*'Retirement Planner'!$G$17)+(12*'Retirement Planner'!$G$15)</f>
        <v>1078547.5706558055</v>
      </c>
      <c r="AJ26" s="11">
        <v>2050</v>
      </c>
      <c r="AK26" s="14">
        <v>1078547.5706558055</v>
      </c>
      <c r="AO26" s="11">
        <f t="shared" si="4"/>
        <v>2080</v>
      </c>
      <c r="AP26" s="14">
        <f t="shared" si="5"/>
        <v>803992.51050308894</v>
      </c>
      <c r="AQ26" s="14">
        <f t="shared" si="1"/>
        <v>53665.764410554621</v>
      </c>
      <c r="AR26" s="14">
        <f t="shared" si="2"/>
        <v>190269.52836469372</v>
      </c>
      <c r="AS26" s="14">
        <f t="shared" si="0"/>
        <v>32159.700420123558</v>
      </c>
    </row>
    <row r="27" spans="33:45" x14ac:dyDescent="0.25">
      <c r="AG27" s="11">
        <f>1+AG26</f>
        <v>2051</v>
      </c>
      <c r="AH27" s="13">
        <f>(AH26)+(AH26*'Retirement Planner'!$G$17)+(12*'Retirement Planner'!$G$15)</f>
        <v>1166045.9006017118</v>
      </c>
      <c r="AJ27" s="11">
        <v>2051</v>
      </c>
      <c r="AK27" s="14">
        <v>1166045.9006017118</v>
      </c>
      <c r="AO27" s="11">
        <f t="shared" si="4"/>
        <v>2081</v>
      </c>
      <c r="AP27" s="14">
        <f t="shared" si="5"/>
        <v>699548.44696907338</v>
      </c>
      <c r="AQ27" s="14">
        <f t="shared" si="1"/>
        <v>55275.73734287126</v>
      </c>
      <c r="AR27" s="14">
        <f t="shared" si="2"/>
        <v>195977.61421563453</v>
      </c>
      <c r="AS27" s="14">
        <f t="shared" si="0"/>
        <v>27981.937878762936</v>
      </c>
    </row>
    <row r="28" spans="33:45" x14ac:dyDescent="0.25">
      <c r="AG28" s="11">
        <f t="shared" si="3"/>
        <v>2052</v>
      </c>
      <c r="AH28" s="13">
        <f>(AH27)+(AH27*'Retirement Planner'!$G$17)+(12*'Retirement Planner'!$G$15)</f>
        <v>1259669.1136438316</v>
      </c>
      <c r="AJ28" s="11">
        <v>2052</v>
      </c>
      <c r="AK28" s="14">
        <v>1259669.1136438316</v>
      </c>
      <c r="AO28" s="11">
        <f t="shared" si="4"/>
        <v>2082</v>
      </c>
      <c r="AP28" s="14">
        <f t="shared" si="5"/>
        <v>586828.50797507307</v>
      </c>
      <c r="AQ28" s="14">
        <f t="shared" si="1"/>
        <v>56934.009463157396</v>
      </c>
      <c r="AR28" s="14">
        <f t="shared" si="2"/>
        <v>201856.94264210356</v>
      </c>
      <c r="AS28" s="14">
        <f t="shared" si="0"/>
        <v>23473.140319002923</v>
      </c>
    </row>
    <row r="29" spans="33:45" x14ac:dyDescent="0.25">
      <c r="AG29" s="11">
        <f t="shared" si="3"/>
        <v>2053</v>
      </c>
      <c r="AH29" s="13">
        <f>(AH28)+(AH28*'Retirement Planner'!$G$17)+(12*'Retirement Planner'!$G$15)</f>
        <v>1359845.9515988999</v>
      </c>
      <c r="AJ29" s="11">
        <v>2053</v>
      </c>
      <c r="AK29" s="14">
        <v>1359845.9515988999</v>
      </c>
      <c r="AO29" s="11">
        <f t="shared" si="4"/>
        <v>2083</v>
      </c>
      <c r="AP29" s="14">
        <f t="shared" si="5"/>
        <v>465378.71511512983</v>
      </c>
      <c r="AQ29" s="14">
        <f t="shared" si="1"/>
        <v>58642.029747052118</v>
      </c>
      <c r="AR29" s="14">
        <f t="shared" si="2"/>
        <v>207912.65092136667</v>
      </c>
      <c r="AS29" s="14">
        <f t="shared" si="0"/>
        <v>18615.148604605194</v>
      </c>
    </row>
    <row r="30" spans="33:45" x14ac:dyDescent="0.25">
      <c r="AG30" s="11">
        <f t="shared" si="3"/>
        <v>2054</v>
      </c>
      <c r="AH30" s="13">
        <f>(AH29)+(AH29*'Retirement Planner'!$G$17)+(12*'Retirement Planner'!$G$15)</f>
        <v>1467035.1682108229</v>
      </c>
      <c r="AJ30" s="11">
        <v>2054</v>
      </c>
      <c r="AK30" s="14">
        <v>1467035.1682108229</v>
      </c>
      <c r="AO30" s="11">
        <f t="shared" si="4"/>
        <v>2084</v>
      </c>
      <c r="AP30" s="14">
        <f t="shared" si="5"/>
        <v>334723.24254542048</v>
      </c>
      <c r="AQ30" s="14">
        <f t="shared" si="1"/>
        <v>60401.290639463681</v>
      </c>
      <c r="AR30" s="14">
        <f t="shared" si="2"/>
        <v>214150.03044900767</v>
      </c>
      <c r="AS30" s="14">
        <f t="shared" si="0"/>
        <v>13388.92970181682</v>
      </c>
    </row>
    <row r="31" spans="33:45" x14ac:dyDescent="0.25">
      <c r="AG31" s="11">
        <f t="shared" si="3"/>
        <v>2055</v>
      </c>
      <c r="AH31" s="13">
        <f>(AH30)+(AH30*'Retirement Planner'!$G$17)+(12*'Retirement Planner'!$G$15)</f>
        <v>1581727.6299855805</v>
      </c>
      <c r="AJ31" s="11">
        <v>2055</v>
      </c>
      <c r="AK31" s="14">
        <v>1581727.6299855805</v>
      </c>
      <c r="AO31" s="11">
        <f t="shared" si="4"/>
        <v>2085</v>
      </c>
      <c r="AP31" s="14">
        <f t="shared" si="5"/>
        <v>194363.43243769332</v>
      </c>
      <c r="AQ31" s="14">
        <f t="shared" si="1"/>
        <v>62213.329358647592</v>
      </c>
      <c r="AR31" s="14">
        <f t="shared" si="2"/>
        <v>220574.53136247789</v>
      </c>
      <c r="AS31" s="14">
        <f t="shared" si="0"/>
        <v>7774.5372975077335</v>
      </c>
    </row>
    <row r="32" spans="33:45" x14ac:dyDescent="0.25">
      <c r="AG32" s="11">
        <f t="shared" si="3"/>
        <v>2056</v>
      </c>
      <c r="AH32" s="13">
        <f>(AH31)+(AH31*'Retirement Planner'!$G$17)+(12*'Retirement Planner'!$G$15)</f>
        <v>1704448.5640845711</v>
      </c>
      <c r="AJ32" s="11">
        <v>2056</v>
      </c>
      <c r="AK32" s="14">
        <v>1704448.5640845711</v>
      </c>
      <c r="AO32" s="11">
        <f t="shared" si="4"/>
        <v>2086</v>
      </c>
      <c r="AP32" s="14">
        <f t="shared" si="5"/>
        <v>43776.767731370768</v>
      </c>
      <c r="AQ32" s="14">
        <f t="shared" si="1"/>
        <v>64079.729239407017</v>
      </c>
      <c r="AR32" s="14">
        <f t="shared" si="2"/>
        <v>227191.76730335224</v>
      </c>
      <c r="AS32" s="14">
        <f t="shared" si="0"/>
        <v>1751.0707092548307</v>
      </c>
    </row>
    <row r="33" spans="33:37" x14ac:dyDescent="0.25">
      <c r="AG33" s="11">
        <f>1+AG32</f>
        <v>2057</v>
      </c>
      <c r="AH33" s="13">
        <f>(AH32)+(AH32*'Retirement Planner'!$G$17)+(12*'Retirement Planner'!$G$15)</f>
        <v>1835759.9635704912</v>
      </c>
      <c r="AK33" s="14"/>
    </row>
    <row r="34" spans="33:37" x14ac:dyDescent="0.25">
      <c r="AG34" s="11">
        <f t="shared" si="3"/>
        <v>2058</v>
      </c>
      <c r="AH34" s="13">
        <f>(AH33)+(AH33*'Retirement Planner'!$G$17)+(12*'Retirement Planner'!$G$15)</f>
        <v>1976263.1610204256</v>
      </c>
      <c r="AK34" s="14"/>
    </row>
    <row r="35" spans="33:37" x14ac:dyDescent="0.25">
      <c r="AG35" s="11">
        <f t="shared" si="3"/>
        <v>2059</v>
      </c>
      <c r="AH35" s="13">
        <f>(AH34)+(AH34*'Retirement Planner'!$G$17)+(12*'Retirement Planner'!$G$15)</f>
        <v>2126601.5822918555</v>
      </c>
      <c r="AK35" s="14"/>
    </row>
    <row r="36" spans="33:37" x14ac:dyDescent="0.25">
      <c r="AG36" s="11">
        <f t="shared" si="3"/>
        <v>2060</v>
      </c>
      <c r="AH36" s="13">
        <f>(AH35)+(AH35*'Retirement Planner'!$G$17)+(12*'Retirement Planner'!$G$15)</f>
        <v>2287463.6930522854</v>
      </c>
      <c r="AK36" s="14"/>
    </row>
    <row r="37" spans="33:37" x14ac:dyDescent="0.25">
      <c r="AG37" s="11">
        <f t="shared" si="3"/>
        <v>2061</v>
      </c>
      <c r="AH37" s="13">
        <f>(AH36)+(AH36*'Retirement Planner'!$G$17)+(12*'Retirement Planner'!$G$15)</f>
        <v>2459586.1515659452</v>
      </c>
      <c r="AK37" s="14"/>
    </row>
    <row r="38" spans="33:37" x14ac:dyDescent="0.25">
      <c r="AG38" s="11">
        <f t="shared" si="3"/>
        <v>2062</v>
      </c>
      <c r="AH38" s="13">
        <f>(AH37)+(AH37*'Retirement Planner'!$G$17)+(12*'Retirement Planner'!$G$15)</f>
        <v>2643757.1821755613</v>
      </c>
      <c r="AK38" s="14"/>
    </row>
    <row r="39" spans="33:37" x14ac:dyDescent="0.25">
      <c r="AG39" s="11">
        <f t="shared" si="3"/>
        <v>2063</v>
      </c>
      <c r="AH39" s="13">
        <f>(AH38)+(AH38*'Retirement Planner'!$G$17)+(12*'Retirement Planner'!$G$15)</f>
        <v>2840820.1849278505</v>
      </c>
      <c r="AK39" s="14"/>
    </row>
    <row r="40" spans="33:37" x14ac:dyDescent="0.25">
      <c r="AG40" s="11">
        <f t="shared" si="3"/>
        <v>2064</v>
      </c>
      <c r="AH40" s="13">
        <f>(AH39)+(AH39*'Retirement Planner'!$G$17)+(12*'Retirement Planner'!$G$15)</f>
        <v>3051677.5978728002</v>
      </c>
      <c r="AK40" s="14"/>
    </row>
    <row r="41" spans="33:37" x14ac:dyDescent="0.25">
      <c r="AG41" s="11">
        <f t="shared" si="3"/>
        <v>2065</v>
      </c>
      <c r="AH41" s="13">
        <f>(AH40)+(AH40*'Retirement Planner'!$G$17)+(12*'Retirement Planner'!$G$15)</f>
        <v>3277295.0297238962</v>
      </c>
      <c r="AK41" s="14"/>
    </row>
    <row r="42" spans="33:37" x14ac:dyDescent="0.25">
      <c r="AG42" s="11">
        <f t="shared" si="3"/>
        <v>2066</v>
      </c>
      <c r="AH42" s="13">
        <f>(AH41)+(AH41*'Retirement Planner'!$G$17)+(12*'Retirement Planner'!$G$15)</f>
        <v>3518705.681804569</v>
      </c>
      <c r="AK42" s="14"/>
    </row>
    <row r="43" spans="33:37" x14ac:dyDescent="0.25">
      <c r="AG43" s="11">
        <f t="shared" si="3"/>
        <v>2067</v>
      </c>
      <c r="AH43" s="13">
        <f>(AH42)+(AH42*'Retirement Planner'!$G$17)+(12*'Retirement Planner'!$G$15)</f>
        <v>3777015.0795308887</v>
      </c>
      <c r="AK43" s="14"/>
    </row>
    <row r="44" spans="33:37" x14ac:dyDescent="0.25">
      <c r="AG44" s="11">
        <f t="shared" si="3"/>
        <v>2068</v>
      </c>
      <c r="AH44" s="13">
        <f>(AH43)+(AH43*'Retirement Planner'!$G$17)+(12*'Retirement Planner'!$G$15)</f>
        <v>4053406.1350980508</v>
      </c>
      <c r="AK44" s="14"/>
    </row>
    <row r="45" spans="33:37" x14ac:dyDescent="0.25">
      <c r="AG45" s="11">
        <f t="shared" si="3"/>
        <v>2069</v>
      </c>
      <c r="AH45" s="13">
        <f>(AH44)+(AH44*'Retirement Planner'!$G$17)+(12*'Retirement Planner'!$G$15)</f>
        <v>4349144.5645549148</v>
      </c>
      <c r="AK45" s="14"/>
    </row>
    <row r="46" spans="33:37" x14ac:dyDescent="0.25">
      <c r="AG46" s="11">
        <f t="shared" si="3"/>
        <v>2070</v>
      </c>
      <c r="AH46" s="13">
        <f>(AH45)+(AH45*'Retirement Planner'!$G$17)+(12*'Retirement Planner'!$G$15)</f>
        <v>4665584.6840737592</v>
      </c>
      <c r="AK46" s="14"/>
    </row>
    <row r="47" spans="33:37" x14ac:dyDescent="0.25">
      <c r="AG47" s="11">
        <f t="shared" si="3"/>
        <v>2071</v>
      </c>
      <c r="AH47" s="13">
        <f>(AH46)+(AH46*'Retirement Planner'!$G$17)+(12*'Retirement Planner'!$G$15)</f>
        <v>5004175.6119589228</v>
      </c>
      <c r="AK47" s="14"/>
    </row>
    <row r="48" spans="33:37" x14ac:dyDescent="0.25">
      <c r="AG48" s="11">
        <f>1+AG47</f>
        <v>2072</v>
      </c>
      <c r="AH48" s="13">
        <f>(AH47)+(AH47*'Retirement Planner'!$G$17)+(12*'Retirement Planner'!$G$15)</f>
        <v>5366467.9047960471</v>
      </c>
      <c r="AK48" s="14"/>
    </row>
    <row r="49" spans="33:37" x14ac:dyDescent="0.25">
      <c r="AG49" s="11">
        <f t="shared" si="3"/>
        <v>2073</v>
      </c>
      <c r="AH49" s="13">
        <f>(AH48)+(AH48*'Retirement Planner'!$G$17)+(12*'Retirement Planner'!$G$15)</f>
        <v>5754120.6581317708</v>
      </c>
      <c r="AK49" s="14"/>
    </row>
    <row r="50" spans="33:37" x14ac:dyDescent="0.25">
      <c r="AG50" s="11">
        <f t="shared" si="3"/>
        <v>2074</v>
      </c>
      <c r="AH50" s="13">
        <f>(AH49)+(AH49*'Retirement Planner'!$G$17)+(12*'Retirement Planner'!$G$15)</f>
        <v>6168909.1042009946</v>
      </c>
      <c r="AK50" s="14"/>
    </row>
    <row r="51" spans="33:37" x14ac:dyDescent="0.25">
      <c r="AG51" s="11">
        <f t="shared" si="3"/>
        <v>2075</v>
      </c>
      <c r="AH51" s="13">
        <f>(AH50)+(AH50*'Retirement Planner'!$G$17)+(12*'Retirement Planner'!$G$15)</f>
        <v>6612732.7414950645</v>
      </c>
      <c r="AK51" s="14"/>
    </row>
    <row r="52" spans="33:37" x14ac:dyDescent="0.25">
      <c r="AG52" s="11">
        <f t="shared" si="3"/>
        <v>2076</v>
      </c>
      <c r="AH52" s="13">
        <f>(AH51)+(AH51*'Retirement Planner'!$G$17)+(12*'Retirement Planner'!$G$15)</f>
        <v>7087624.0333997188</v>
      </c>
      <c r="AK52" s="14"/>
    </row>
  </sheetData>
  <sheetProtection algorithmName="SHA-512" hashValue="sTdK94sPWD4W9N2TMcDm5h2p7NauYlL+xCJmllwibPLDa4iKZtMTKez11kg67MNTDVcYdFv2y1fLDMW0YjhkfA==" saltValue="EES1yjcYauz+/l/TxDFfj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Retirement Planner</vt:lpstr>
      <vt:lpstr>Hidden1</vt:lpstr>
      <vt:lpstr>InflationAtRetirement</vt:lpstr>
      <vt:lpstr>MonthlyExpensesAtRetirement</vt:lpstr>
      <vt:lpstr>RoRAtRetirement</vt:lpstr>
      <vt:lpstr>SocialSecurity</vt:lpstr>
      <vt:lpstr>TotalSavingsAtRetirement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Rob</cp:lastModifiedBy>
  <dcterms:created xsi:type="dcterms:W3CDTF">2015-06-05T18:17:20Z</dcterms:created>
  <dcterms:modified xsi:type="dcterms:W3CDTF">2026-06-05T20:57:40Z</dcterms:modified>
</cp:coreProperties>
</file>