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My Drive\Website Content\Upload to Level1\Finance Toolkit\Fundraising Tools\"/>
    </mc:Choice>
  </mc:AlternateContent>
  <xr:revisionPtr revIDLastSave="0" documentId="8_{A13BBC9C-30EF-4020-B304-35A00DBF2304}" xr6:coauthVersionLast="47" xr6:coauthVersionMax="47" xr10:uidLastSave="{00000000-0000-0000-0000-000000000000}"/>
  <bookViews>
    <workbookView xWindow="-110" yWindow="-110" windowWidth="19420" windowHeight="10300" xr2:uid="{9E2D136E-BAD9-4F3C-AB84-B768D8D5DB67}"/>
  </bookViews>
  <sheets>
    <sheet name="Disclaimer" sheetId="12" r:id="rId1"/>
    <sheet name="Cockpit" sheetId="2" r:id="rId2"/>
    <sheet name="CapTable - Input" sheetId="4" r:id="rId3"/>
    <sheet name="CapTable - Summary" sheetId="13" r:id="rId4"/>
  </sheet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2" i="4" l="1"/>
  <c r="R68" i="4"/>
  <c r="R104" i="4"/>
  <c r="R33" i="4"/>
  <c r="R69" i="4"/>
  <c r="R105" i="4"/>
  <c r="R34" i="4"/>
  <c r="R70" i="4"/>
  <c r="R106" i="4"/>
  <c r="R35" i="4"/>
  <c r="R71" i="4"/>
  <c r="R107" i="4"/>
  <c r="R36" i="4"/>
  <c r="R72" i="4"/>
  <c r="R108" i="4"/>
  <c r="R73" i="4"/>
  <c r="R109" i="4"/>
  <c r="R74" i="4"/>
  <c r="R110" i="4"/>
  <c r="R75" i="4"/>
  <c r="R111" i="4"/>
  <c r="R76" i="4"/>
  <c r="R112" i="4"/>
  <c r="R31" i="4"/>
  <c r="R67" i="4"/>
  <c r="R103" i="4"/>
  <c r="R142" i="4"/>
  <c r="R184" i="4"/>
  <c r="F54" i="13"/>
  <c r="R143" i="4"/>
  <c r="R185" i="4"/>
  <c r="F55" i="13"/>
  <c r="R144" i="4"/>
  <c r="R186" i="4"/>
  <c r="F56" i="13"/>
  <c r="R145" i="4"/>
  <c r="R187" i="4"/>
  <c r="F57" i="13"/>
  <c r="R146" i="4"/>
  <c r="R188" i="4"/>
  <c r="F58" i="13"/>
  <c r="R147" i="4"/>
  <c r="R189" i="4"/>
  <c r="F59" i="13"/>
  <c r="R148" i="4"/>
  <c r="R190" i="4"/>
  <c r="F60" i="13"/>
  <c r="R149" i="4"/>
  <c r="R191" i="4"/>
  <c r="F61" i="13"/>
  <c r="R150" i="4"/>
  <c r="R192" i="4"/>
  <c r="F62" i="13"/>
  <c r="R113" i="4"/>
  <c r="R151" i="4"/>
  <c r="R193" i="4"/>
  <c r="F63" i="13"/>
  <c r="R114" i="4"/>
  <c r="R152" i="4"/>
  <c r="R194" i="4"/>
  <c r="F64" i="13"/>
  <c r="R115" i="4"/>
  <c r="R153" i="4"/>
  <c r="R195" i="4"/>
  <c r="F65" i="13"/>
  <c r="R154" i="4"/>
  <c r="R196" i="4"/>
  <c r="F66" i="13"/>
  <c r="R155" i="4"/>
  <c r="R197" i="4"/>
  <c r="F67" i="13"/>
  <c r="R156" i="4"/>
  <c r="R198" i="4"/>
  <c r="F68" i="13"/>
  <c r="R199" i="4"/>
  <c r="F69" i="13"/>
  <c r="R200" i="4"/>
  <c r="F70" i="13"/>
  <c r="R201" i="4"/>
  <c r="F71" i="13"/>
  <c r="R141" i="4"/>
  <c r="R183" i="4"/>
  <c r="F53" i="13"/>
  <c r="B3" i="2"/>
  <c r="P31" i="4"/>
  <c r="P67" i="4"/>
  <c r="P103" i="4"/>
  <c r="P141" i="4"/>
  <c r="P183" i="4"/>
  <c r="AF53" i="13"/>
  <c r="P32" i="4"/>
  <c r="P68" i="4"/>
  <c r="P104" i="4"/>
  <c r="P142" i="4"/>
  <c r="P184" i="4"/>
  <c r="AF54" i="13"/>
  <c r="P33" i="4"/>
  <c r="P69" i="4"/>
  <c r="P105" i="4"/>
  <c r="P143" i="4"/>
  <c r="P185" i="4"/>
  <c r="AF55" i="13"/>
  <c r="P34" i="4"/>
  <c r="P70" i="4"/>
  <c r="P106" i="4"/>
  <c r="P144" i="4"/>
  <c r="P186" i="4"/>
  <c r="AF56" i="13"/>
  <c r="P35" i="4"/>
  <c r="P71" i="4"/>
  <c r="P107" i="4"/>
  <c r="P145" i="4"/>
  <c r="P187" i="4"/>
  <c r="AF57" i="13"/>
  <c r="P36" i="4"/>
  <c r="P72" i="4"/>
  <c r="P108" i="4"/>
  <c r="P146" i="4"/>
  <c r="P188" i="4"/>
  <c r="AF58" i="13"/>
  <c r="P73" i="4"/>
  <c r="P109" i="4"/>
  <c r="P147" i="4"/>
  <c r="P189" i="4"/>
  <c r="AF59" i="13"/>
  <c r="P74" i="4"/>
  <c r="P110" i="4"/>
  <c r="P148" i="4"/>
  <c r="P190" i="4"/>
  <c r="AF60" i="13"/>
  <c r="P75" i="4"/>
  <c r="P111" i="4"/>
  <c r="P149" i="4"/>
  <c r="P191" i="4"/>
  <c r="AF61" i="13"/>
  <c r="P76" i="4"/>
  <c r="P112" i="4"/>
  <c r="P150" i="4"/>
  <c r="P192" i="4"/>
  <c r="AF62" i="13"/>
  <c r="P113" i="4"/>
  <c r="P151" i="4"/>
  <c r="P193" i="4"/>
  <c r="AF63" i="13"/>
  <c r="P114" i="4"/>
  <c r="P152" i="4"/>
  <c r="P194" i="4"/>
  <c r="AF64" i="13"/>
  <c r="P115" i="4"/>
  <c r="P153" i="4"/>
  <c r="P195" i="4"/>
  <c r="AF65" i="13"/>
  <c r="P154" i="4"/>
  <c r="P196" i="4"/>
  <c r="AF66" i="13"/>
  <c r="P155" i="4"/>
  <c r="P197" i="4"/>
  <c r="AF67" i="13"/>
  <c r="P156" i="4"/>
  <c r="P198" i="4"/>
  <c r="AF68" i="13"/>
  <c r="P199" i="4"/>
  <c r="AF69" i="13"/>
  <c r="P200" i="4"/>
  <c r="AF70" i="13"/>
  <c r="P201" i="4"/>
  <c r="AF71" i="13"/>
  <c r="AF72" i="13"/>
  <c r="M31" i="4"/>
  <c r="M67" i="4"/>
  <c r="M103" i="4"/>
  <c r="M141" i="4"/>
  <c r="M183" i="4"/>
  <c r="M32" i="4"/>
  <c r="M33" i="4"/>
  <c r="M34" i="4"/>
  <c r="M35" i="4"/>
  <c r="M36" i="4"/>
  <c r="M37" i="4"/>
  <c r="P56" i="4"/>
  <c r="P58" i="4"/>
  <c r="P59" i="4"/>
  <c r="M77" i="4"/>
  <c r="P92" i="4"/>
  <c r="P94" i="4"/>
  <c r="P95" i="4"/>
  <c r="M116" i="4"/>
  <c r="P130" i="4"/>
  <c r="P132" i="4"/>
  <c r="P133" i="4"/>
  <c r="M157" i="4"/>
  <c r="P172" i="4"/>
  <c r="P174" i="4"/>
  <c r="P175" i="4"/>
  <c r="M202" i="4"/>
  <c r="N183" i="4"/>
  <c r="AD53" i="13"/>
  <c r="M68" i="4"/>
  <c r="M104" i="4"/>
  <c r="M142" i="4"/>
  <c r="M184" i="4"/>
  <c r="N184" i="4"/>
  <c r="AD54" i="13"/>
  <c r="M69" i="4"/>
  <c r="M105" i="4"/>
  <c r="M143" i="4"/>
  <c r="M185" i="4"/>
  <c r="N185" i="4"/>
  <c r="AD55" i="13"/>
  <c r="M70" i="4"/>
  <c r="M106" i="4"/>
  <c r="M144" i="4"/>
  <c r="M186" i="4"/>
  <c r="N186" i="4"/>
  <c r="AD56" i="13"/>
  <c r="M71" i="4"/>
  <c r="M107" i="4"/>
  <c r="M145" i="4"/>
  <c r="M187" i="4"/>
  <c r="N187" i="4"/>
  <c r="AD57" i="13"/>
  <c r="M72" i="4"/>
  <c r="M108" i="4"/>
  <c r="M146" i="4"/>
  <c r="M188" i="4"/>
  <c r="N188" i="4"/>
  <c r="AD58" i="13"/>
  <c r="M73" i="4"/>
  <c r="M109" i="4"/>
  <c r="M147" i="4"/>
  <c r="M189" i="4"/>
  <c r="N189" i="4"/>
  <c r="AD59" i="13"/>
  <c r="M74" i="4"/>
  <c r="M110" i="4"/>
  <c r="M148" i="4"/>
  <c r="M190" i="4"/>
  <c r="N190" i="4"/>
  <c r="AD60" i="13"/>
  <c r="M75" i="4"/>
  <c r="M111" i="4"/>
  <c r="M149" i="4"/>
  <c r="M191" i="4"/>
  <c r="N191" i="4"/>
  <c r="AD61" i="13"/>
  <c r="M76" i="4"/>
  <c r="M112" i="4"/>
  <c r="M150" i="4"/>
  <c r="M192" i="4"/>
  <c r="N192" i="4"/>
  <c r="AD62" i="13"/>
  <c r="M113" i="4"/>
  <c r="M151" i="4"/>
  <c r="M193" i="4"/>
  <c r="N193" i="4"/>
  <c r="AD63" i="13"/>
  <c r="M114" i="4"/>
  <c r="M152" i="4"/>
  <c r="M194" i="4"/>
  <c r="N194" i="4"/>
  <c r="AD64" i="13"/>
  <c r="M115" i="4"/>
  <c r="M153" i="4"/>
  <c r="M195" i="4"/>
  <c r="N195" i="4"/>
  <c r="AD65" i="13"/>
  <c r="M154" i="4"/>
  <c r="M196" i="4"/>
  <c r="N196" i="4"/>
  <c r="AD66" i="13"/>
  <c r="M155" i="4"/>
  <c r="M197" i="4"/>
  <c r="N197" i="4"/>
  <c r="AD67" i="13"/>
  <c r="M156" i="4"/>
  <c r="M198" i="4"/>
  <c r="N198" i="4"/>
  <c r="AD68" i="13"/>
  <c r="M199" i="4"/>
  <c r="N199" i="4"/>
  <c r="AD69" i="13"/>
  <c r="M200" i="4"/>
  <c r="N200" i="4"/>
  <c r="AD70" i="13"/>
  <c r="M201" i="4"/>
  <c r="N201" i="4"/>
  <c r="AD71" i="13"/>
  <c r="AD72" i="13"/>
  <c r="AC53" i="13"/>
  <c r="AC54" i="13"/>
  <c r="AC55" i="13"/>
  <c r="AC56" i="13"/>
  <c r="AC57" i="13"/>
  <c r="AC58" i="13"/>
  <c r="AC59" i="13"/>
  <c r="AC60" i="13"/>
  <c r="AC61" i="13"/>
  <c r="AC62" i="13"/>
  <c r="AC63" i="13"/>
  <c r="AC64" i="13"/>
  <c r="AC65" i="13"/>
  <c r="AC66" i="13"/>
  <c r="AC67" i="13"/>
  <c r="AC68" i="13"/>
  <c r="AC69" i="13"/>
  <c r="AC70" i="13"/>
  <c r="AC71" i="13"/>
  <c r="AC72" i="13"/>
  <c r="AA53" i="13"/>
  <c r="AA54" i="13"/>
  <c r="AA55" i="13"/>
  <c r="AA56" i="13"/>
  <c r="AA57" i="13"/>
  <c r="AA58" i="13"/>
  <c r="AA59" i="13"/>
  <c r="AA60" i="13"/>
  <c r="AA61" i="13"/>
  <c r="AA62" i="13"/>
  <c r="AA63" i="13"/>
  <c r="AA64" i="13"/>
  <c r="AA65" i="13"/>
  <c r="AA66" i="13"/>
  <c r="AA67" i="13"/>
  <c r="AA68" i="13"/>
  <c r="AA72" i="13"/>
  <c r="N141" i="4"/>
  <c r="Y53" i="13"/>
  <c r="N142" i="4"/>
  <c r="Y54" i="13"/>
  <c r="N143" i="4"/>
  <c r="Y55" i="13"/>
  <c r="N144" i="4"/>
  <c r="Y56" i="13"/>
  <c r="N145" i="4"/>
  <c r="Y57" i="13"/>
  <c r="N146" i="4"/>
  <c r="Y58" i="13"/>
  <c r="N147" i="4"/>
  <c r="Y59" i="13"/>
  <c r="N148" i="4"/>
  <c r="Y60" i="13"/>
  <c r="N149" i="4"/>
  <c r="Y61" i="13"/>
  <c r="N150" i="4"/>
  <c r="Y62" i="13"/>
  <c r="N151" i="4"/>
  <c r="Y63" i="13"/>
  <c r="N152" i="4"/>
  <c r="Y64" i="13"/>
  <c r="N153" i="4"/>
  <c r="Y65" i="13"/>
  <c r="N154" i="4"/>
  <c r="Y66" i="13"/>
  <c r="N155" i="4"/>
  <c r="Y67" i="13"/>
  <c r="N156" i="4"/>
  <c r="Y68" i="13"/>
  <c r="Y72" i="13"/>
  <c r="X53" i="13"/>
  <c r="X54" i="13"/>
  <c r="X55" i="13"/>
  <c r="X56" i="13"/>
  <c r="X57" i="13"/>
  <c r="X58" i="13"/>
  <c r="X59" i="13"/>
  <c r="X60" i="13"/>
  <c r="X61" i="13"/>
  <c r="X62" i="13"/>
  <c r="X63" i="13"/>
  <c r="X64" i="13"/>
  <c r="X65" i="13"/>
  <c r="X66" i="13"/>
  <c r="X67" i="13"/>
  <c r="X68" i="13"/>
  <c r="X72" i="13"/>
  <c r="V53" i="13"/>
  <c r="V54" i="13"/>
  <c r="V55" i="13"/>
  <c r="V56" i="13"/>
  <c r="V57" i="13"/>
  <c r="V58" i="13"/>
  <c r="V59" i="13"/>
  <c r="V60" i="13"/>
  <c r="V61" i="13"/>
  <c r="V62" i="13"/>
  <c r="V63" i="13"/>
  <c r="V64" i="13"/>
  <c r="V65" i="13"/>
  <c r="V72" i="13"/>
  <c r="N103" i="4"/>
  <c r="T53" i="13"/>
  <c r="N104" i="4"/>
  <c r="T54" i="13"/>
  <c r="N105" i="4"/>
  <c r="T55" i="13"/>
  <c r="N106" i="4"/>
  <c r="T56" i="13"/>
  <c r="N107" i="4"/>
  <c r="T57" i="13"/>
  <c r="N108" i="4"/>
  <c r="T58" i="13"/>
  <c r="N109" i="4"/>
  <c r="T59" i="13"/>
  <c r="N110" i="4"/>
  <c r="T60" i="13"/>
  <c r="N111" i="4"/>
  <c r="T61" i="13"/>
  <c r="N112" i="4"/>
  <c r="T62" i="13"/>
  <c r="N113" i="4"/>
  <c r="T63" i="13"/>
  <c r="N114" i="4"/>
  <c r="T64" i="13"/>
  <c r="N115" i="4"/>
  <c r="T65" i="13"/>
  <c r="T72" i="13"/>
  <c r="S53" i="13"/>
  <c r="S54" i="13"/>
  <c r="S55" i="13"/>
  <c r="S56" i="13"/>
  <c r="S57" i="13"/>
  <c r="S58" i="13"/>
  <c r="S59" i="13"/>
  <c r="S60" i="13"/>
  <c r="S61" i="13"/>
  <c r="S62" i="13"/>
  <c r="S63" i="13"/>
  <c r="S64" i="13"/>
  <c r="S65" i="13"/>
  <c r="S72" i="13"/>
  <c r="Q53" i="13"/>
  <c r="Q54" i="13"/>
  <c r="Q55" i="13"/>
  <c r="Q56" i="13"/>
  <c r="Q57" i="13"/>
  <c r="Q58" i="13"/>
  <c r="Q59" i="13"/>
  <c r="Q60" i="13"/>
  <c r="Q61" i="13"/>
  <c r="Q62" i="13"/>
  <c r="Q72" i="13"/>
  <c r="N67" i="4"/>
  <c r="O53" i="13"/>
  <c r="N68" i="4"/>
  <c r="O54" i="13"/>
  <c r="N69" i="4"/>
  <c r="O55" i="13"/>
  <c r="N70" i="4"/>
  <c r="O56" i="13"/>
  <c r="N71" i="4"/>
  <c r="O57" i="13"/>
  <c r="N72" i="4"/>
  <c r="O58" i="13"/>
  <c r="N73" i="4"/>
  <c r="O59" i="13"/>
  <c r="N74" i="4"/>
  <c r="O60" i="13"/>
  <c r="N75" i="4"/>
  <c r="O61" i="13"/>
  <c r="N76" i="4"/>
  <c r="O62" i="13"/>
  <c r="O72" i="13"/>
  <c r="N53" i="13"/>
  <c r="N54" i="13"/>
  <c r="N55" i="13"/>
  <c r="N56" i="13"/>
  <c r="N57" i="13"/>
  <c r="N58" i="13"/>
  <c r="N59" i="13"/>
  <c r="N60" i="13"/>
  <c r="N61" i="13"/>
  <c r="N62" i="13"/>
  <c r="N72" i="13"/>
  <c r="L53" i="13"/>
  <c r="L54" i="13"/>
  <c r="L55" i="13"/>
  <c r="L56" i="13"/>
  <c r="L57" i="13"/>
  <c r="L58" i="13"/>
  <c r="L72" i="13"/>
  <c r="N31" i="4"/>
  <c r="J53" i="13"/>
  <c r="N32" i="4"/>
  <c r="J54" i="13"/>
  <c r="N33" i="4"/>
  <c r="J55" i="13"/>
  <c r="N34" i="4"/>
  <c r="J56" i="13"/>
  <c r="N35" i="4"/>
  <c r="J57" i="13"/>
  <c r="N36" i="4"/>
  <c r="J58" i="13"/>
  <c r="J72" i="13"/>
  <c r="I53" i="13"/>
  <c r="I54" i="13"/>
  <c r="I55" i="13"/>
  <c r="I56" i="13"/>
  <c r="I57" i="13"/>
  <c r="I58" i="13"/>
  <c r="I72" i="13"/>
  <c r="L51" i="13"/>
  <c r="Q51" i="13"/>
  <c r="V51" i="13"/>
  <c r="AA51" i="13"/>
  <c r="AF51" i="13"/>
  <c r="J51" i="13"/>
  <c r="O51" i="13"/>
  <c r="T51" i="13"/>
  <c r="Y51" i="13"/>
  <c r="AD51" i="13"/>
  <c r="I51" i="13"/>
  <c r="N51" i="13"/>
  <c r="S51" i="13"/>
  <c r="X51" i="13"/>
  <c r="AC51" i="13"/>
  <c r="K32" i="4"/>
  <c r="K68" i="4"/>
  <c r="K104" i="4"/>
  <c r="K142" i="4"/>
  <c r="K184" i="4"/>
  <c r="D54" i="13"/>
  <c r="K33" i="4"/>
  <c r="K69" i="4"/>
  <c r="K105" i="4"/>
  <c r="K143" i="4"/>
  <c r="K185" i="4"/>
  <c r="D55" i="13"/>
  <c r="K34" i="4"/>
  <c r="K70" i="4"/>
  <c r="K106" i="4"/>
  <c r="K144" i="4"/>
  <c r="K186" i="4"/>
  <c r="D56" i="13"/>
  <c r="K35" i="4"/>
  <c r="K71" i="4"/>
  <c r="K107" i="4"/>
  <c r="K145" i="4"/>
  <c r="K187" i="4"/>
  <c r="D57" i="13"/>
  <c r="K36" i="4"/>
  <c r="K72" i="4"/>
  <c r="K108" i="4"/>
  <c r="K146" i="4"/>
  <c r="K188" i="4"/>
  <c r="D58" i="13"/>
  <c r="K73" i="4"/>
  <c r="K109" i="4"/>
  <c r="K147" i="4"/>
  <c r="K189" i="4"/>
  <c r="D59" i="13"/>
  <c r="K74" i="4"/>
  <c r="K110" i="4"/>
  <c r="K148" i="4"/>
  <c r="K190" i="4"/>
  <c r="D60" i="13"/>
  <c r="K75" i="4"/>
  <c r="K111" i="4"/>
  <c r="K149" i="4"/>
  <c r="K191" i="4"/>
  <c r="D61" i="13"/>
  <c r="K76" i="4"/>
  <c r="K112" i="4"/>
  <c r="K150" i="4"/>
  <c r="K192" i="4"/>
  <c r="D62" i="13"/>
  <c r="K113" i="4"/>
  <c r="K151" i="4"/>
  <c r="K193" i="4"/>
  <c r="D63" i="13"/>
  <c r="K114" i="4"/>
  <c r="K152" i="4"/>
  <c r="K194" i="4"/>
  <c r="D64" i="13"/>
  <c r="K115" i="4"/>
  <c r="K153" i="4"/>
  <c r="K195" i="4"/>
  <c r="D65" i="13"/>
  <c r="K154" i="4"/>
  <c r="K196" i="4"/>
  <c r="D66" i="13"/>
  <c r="K155" i="4"/>
  <c r="K197" i="4"/>
  <c r="D67" i="13"/>
  <c r="K156" i="4"/>
  <c r="K198" i="4"/>
  <c r="D68" i="13"/>
  <c r="K199" i="4"/>
  <c r="D69" i="13"/>
  <c r="K200" i="4"/>
  <c r="D70" i="13"/>
  <c r="K201" i="4"/>
  <c r="D71" i="13"/>
  <c r="K31" i="4"/>
  <c r="K67" i="4"/>
  <c r="K103" i="4"/>
  <c r="K141" i="4"/>
  <c r="K183" i="4"/>
  <c r="D53" i="13"/>
  <c r="D51" i="13"/>
  <c r="I31" i="4"/>
  <c r="I67" i="4"/>
  <c r="I103" i="4"/>
  <c r="I141" i="4"/>
  <c r="I183" i="4"/>
  <c r="B53" i="13"/>
  <c r="I32" i="4"/>
  <c r="I68" i="4"/>
  <c r="I104" i="4"/>
  <c r="I142" i="4"/>
  <c r="I184" i="4"/>
  <c r="B54" i="13"/>
  <c r="I33" i="4"/>
  <c r="I69" i="4"/>
  <c r="I105" i="4"/>
  <c r="I143" i="4"/>
  <c r="I185" i="4"/>
  <c r="B55" i="13"/>
  <c r="I34" i="4"/>
  <c r="I70" i="4"/>
  <c r="I106" i="4"/>
  <c r="I144" i="4"/>
  <c r="I186" i="4"/>
  <c r="B56" i="13"/>
  <c r="I35" i="4"/>
  <c r="I71" i="4"/>
  <c r="I107" i="4"/>
  <c r="I145" i="4"/>
  <c r="I187" i="4"/>
  <c r="B57" i="13"/>
  <c r="I36" i="4"/>
  <c r="I72" i="4"/>
  <c r="I108" i="4"/>
  <c r="I146" i="4"/>
  <c r="I188" i="4"/>
  <c r="B58" i="13"/>
  <c r="I73" i="4"/>
  <c r="I109" i="4"/>
  <c r="I147" i="4"/>
  <c r="I189" i="4"/>
  <c r="B59" i="13"/>
  <c r="I74" i="4"/>
  <c r="I110" i="4"/>
  <c r="I148" i="4"/>
  <c r="I190" i="4"/>
  <c r="B60" i="13"/>
  <c r="I75" i="4"/>
  <c r="I111" i="4"/>
  <c r="I149" i="4"/>
  <c r="I191" i="4"/>
  <c r="B61" i="13"/>
  <c r="I76" i="4"/>
  <c r="I112" i="4"/>
  <c r="I150" i="4"/>
  <c r="I192" i="4"/>
  <c r="B62" i="13"/>
  <c r="I113" i="4"/>
  <c r="I151" i="4"/>
  <c r="I193" i="4"/>
  <c r="B63" i="13"/>
  <c r="I114" i="4"/>
  <c r="I152" i="4"/>
  <c r="I194" i="4"/>
  <c r="B64" i="13"/>
  <c r="I115" i="4"/>
  <c r="I153" i="4"/>
  <c r="I195" i="4"/>
  <c r="B65" i="13"/>
  <c r="I154" i="4"/>
  <c r="I196" i="4"/>
  <c r="B66" i="13"/>
  <c r="I155" i="4"/>
  <c r="I197" i="4"/>
  <c r="B67" i="13"/>
  <c r="I156" i="4"/>
  <c r="I198" i="4"/>
  <c r="B68" i="13"/>
  <c r="I199" i="4"/>
  <c r="B69" i="13"/>
  <c r="I200" i="4"/>
  <c r="B70" i="13"/>
  <c r="I201" i="4"/>
  <c r="B71" i="13"/>
  <c r="B51" i="13"/>
  <c r="D84" i="13"/>
  <c r="D83" i="13"/>
  <c r="D82" i="13"/>
  <c r="D81" i="13"/>
  <c r="D80" i="13"/>
  <c r="B3" i="4"/>
  <c r="B3" i="13"/>
  <c r="P202" i="4"/>
  <c r="N202" i="4"/>
  <c r="B17" i="4"/>
  <c r="B55" i="4"/>
  <c r="B61" i="4"/>
  <c r="B91" i="4"/>
  <c r="B129" i="4"/>
  <c r="B171" i="4"/>
  <c r="B177" i="4"/>
  <c r="H171" i="4"/>
  <c r="P170" i="4"/>
  <c r="P157" i="4"/>
  <c r="N157" i="4"/>
  <c r="B135" i="4"/>
  <c r="H129" i="4"/>
  <c r="P128" i="4"/>
  <c r="P116" i="4"/>
  <c r="N116" i="4"/>
  <c r="H91" i="4"/>
  <c r="B97" i="4"/>
  <c r="P90" i="4"/>
  <c r="P77" i="4"/>
  <c r="N77" i="4"/>
  <c r="P54" i="4"/>
  <c r="H55" i="4"/>
  <c r="H61" i="4"/>
  <c r="P37" i="4"/>
  <c r="N37" i="4"/>
  <c r="N24" i="4"/>
  <c r="H24" i="4"/>
  <c r="B24" i="4"/>
  <c r="N17" i="4"/>
  <c r="H17" i="4"/>
</calcChain>
</file>

<file path=xl/sharedStrings.xml><?xml version="1.0" encoding="utf-8"?>
<sst xmlns="http://schemas.openxmlformats.org/spreadsheetml/2006/main" count="239" uniqueCount="81">
  <si>
    <t>Cockpit</t>
  </si>
  <si>
    <t>Project / Company  name</t>
  </si>
  <si>
    <t>Input field</t>
  </si>
  <si>
    <t>Do not change other cells</t>
  </si>
  <si>
    <t>Currency</t>
  </si>
  <si>
    <t>Founder 2</t>
  </si>
  <si>
    <t>Founder 3</t>
  </si>
  <si>
    <t>Founder 4</t>
  </si>
  <si>
    <t>Founder</t>
  </si>
  <si>
    <t>Disclaimer</t>
  </si>
  <si>
    <t>This document is provided as a reference and template, and the financial information included should not be considered as certified business valuation, or projection. The information and calculations provided in this document (the “Template”) is for general informational purposes only. All information and calculations in this Template are provided in good faith, however BaseTemplates Droste, Fleitmann GbR and the Author (“we”, “us”, or “our”) make no representation or warranty of any kind, express or implied, regarding the accuracy, adequacy, validity, reliability, availability or completeness of any information and calculations in this Template. UNDER NO CIRCUMSTANCE SHALL WE HAVE ANY LIABILITY TO YOU FOR ANY LOSS OR DAMAGE OF ANY KIND INCURRED AS A RESULT OF THE USE OF THE TEMPLATE OR RELIANCE ON ANY INFORMATION AND CALCULATIONS PROVIDED IN THIS TEMPLATE. YOUR USE OF THE TEMPLATE AND YOUR RELIANCE ON ANY INFORMATION AND CALCULATIONS IN THIS TEMPLATE IS SOLELY AT YOUR OWN RISK.
The Template cannot and does not contain financial advice. The financial information is provided for general informational and educational purposes only and is not a substitute for professional advice. Accordingly, before taking any actions based upon such information, we encourage you to consult with the appropriate professionals. We do not provide any kind of financial advice. THE USE OR RELIANCE OF ANY INFORMATION CONTAINED IN THIS TEMPLATE IS SOLELY AT YOUR OWN RISK.</t>
  </si>
  <si>
    <t>EUR</t>
  </si>
  <si>
    <t>CEO</t>
  </si>
  <si>
    <t>Captable - Input</t>
  </si>
  <si>
    <t>CapTable version</t>
  </si>
  <si>
    <t>Founder 1</t>
  </si>
  <si>
    <t>Name</t>
  </si>
  <si>
    <t>Position</t>
  </si>
  <si>
    <t>Investment</t>
  </si>
  <si>
    <t>Shares</t>
  </si>
  <si>
    <t># Shares</t>
  </si>
  <si>
    <t>Founder 5</t>
  </si>
  <si>
    <t>A. Initiation Round</t>
  </si>
  <si>
    <t>Shareholder</t>
  </si>
  <si>
    <t>Stake</t>
  </si>
  <si>
    <t>Total</t>
  </si>
  <si>
    <t>CMO</t>
  </si>
  <si>
    <t>B. Pre-Seed Round</t>
  </si>
  <si>
    <t>Investors</t>
  </si>
  <si>
    <t>Investor 1</t>
  </si>
  <si>
    <t>Investor 2</t>
  </si>
  <si>
    <t>Investor 3</t>
  </si>
  <si>
    <t>Investor 4</t>
  </si>
  <si>
    <t>Financing round</t>
  </si>
  <si>
    <t>Pre-money valuation</t>
  </si>
  <si>
    <t>Post-money valuation</t>
  </si>
  <si>
    <t>Investment amount</t>
  </si>
  <si>
    <t>Share price</t>
  </si>
  <si>
    <t>New shares</t>
  </si>
  <si>
    <t>Angel Investor</t>
  </si>
  <si>
    <t>Angel 1</t>
  </si>
  <si>
    <t>Angel 2</t>
  </si>
  <si>
    <t>Angel 3</t>
  </si>
  <si>
    <t>Angel 4</t>
  </si>
  <si>
    <t>C. Seed Round</t>
  </si>
  <si>
    <t>Seed 1</t>
  </si>
  <si>
    <t>Seed 2</t>
  </si>
  <si>
    <t>Seed 3</t>
  </si>
  <si>
    <t>Seed VC</t>
  </si>
  <si>
    <t>D. Series A</t>
  </si>
  <si>
    <t>VC 1</t>
  </si>
  <si>
    <t>VC 2</t>
  </si>
  <si>
    <t>VC 3</t>
  </si>
  <si>
    <t>Series A VC</t>
  </si>
  <si>
    <t>E. Series B</t>
  </si>
  <si>
    <t>VC 4</t>
  </si>
  <si>
    <t>VC 5</t>
  </si>
  <si>
    <t>VC 6</t>
  </si>
  <si>
    <t>Series B VC</t>
  </si>
  <si>
    <t>Initiation Round</t>
  </si>
  <si>
    <t>Pre-Seed Round</t>
  </si>
  <si>
    <t>Seed Round</t>
  </si>
  <si>
    <t>Series A</t>
  </si>
  <si>
    <t>Series B</t>
  </si>
  <si>
    <t xml:space="preserve">Pre-Seed </t>
  </si>
  <si>
    <t>Initiation</t>
  </si>
  <si>
    <t xml:space="preserve">Seed </t>
  </si>
  <si>
    <r>
      <t xml:space="preserve">Version: </t>
    </r>
    <r>
      <rPr>
        <sz val="10"/>
        <color theme="0" tint="-0.499984740745262"/>
        <rFont val="Open Sans"/>
        <family val="2"/>
      </rPr>
      <t>1.0 (beta)</t>
    </r>
  </si>
  <si>
    <r>
      <t xml:space="preserve">Release Date: </t>
    </r>
    <r>
      <rPr>
        <sz val="10"/>
        <color theme="0" tint="-0.499984740745262"/>
        <rFont val="Open Sans"/>
        <family val="2"/>
      </rPr>
      <t>10. October 2022</t>
    </r>
  </si>
  <si>
    <t>CapTable - Summary</t>
  </si>
  <si>
    <t>Overview - Shareholding</t>
  </si>
  <si>
    <t>Overview - Detailed CapTable</t>
  </si>
  <si>
    <t>CFO</t>
  </si>
  <si>
    <t>COO</t>
  </si>
  <si>
    <t>CTO</t>
  </si>
  <si>
    <r>
      <rPr>
        <sz val="10"/>
        <rFont val="Open Sans"/>
        <family val="2"/>
      </rPr>
      <t>Author:</t>
    </r>
    <r>
      <rPr>
        <i/>
        <sz val="10"/>
        <color theme="0" tint="-0.499984740745262"/>
        <rFont val="Open Sans"/>
        <family val="2"/>
      </rPr>
      <t xml:space="preserve"> Christopher Mohrmann (hi@chrismo.vc)</t>
    </r>
  </si>
  <si>
    <t>Option Pool</t>
  </si>
  <si>
    <t>Share type</t>
  </si>
  <si>
    <t>Common Shares</t>
  </si>
  <si>
    <t>Company Unicorn</t>
  </si>
  <si>
    <t>VSOP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</si>
</sst>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Open Sans"/>
      <family val="2"/>
    </font>
    <font>
      <b/>
      <sz val="10"/>
      <color theme="1"/>
      <name val="Open Sans"/>
      <family val="2"/>
    </font>
    <font>
      <i/>
      <sz val="10"/>
      <color theme="1"/>
      <name val="Open Sans"/>
      <family val="2"/>
    </font>
    <font>
      <b/>
      <sz val="10"/>
      <color theme="0"/>
      <name val="Open Sans"/>
      <family val="2"/>
    </font>
    <font>
      <sz val="10"/>
      <name val="Open Sans"/>
      <family val="2"/>
    </font>
    <font>
      <i/>
      <sz val="10"/>
      <color theme="0" tint="-0.499984740745262"/>
      <name val="Open Sans"/>
      <family val="2"/>
    </font>
    <font>
      <sz val="10"/>
      <color rgb="FFFF0000"/>
      <name val="Open Sans"/>
      <family val="2"/>
    </font>
    <font>
      <i/>
      <sz val="10"/>
      <name val="Open Sans"/>
      <family val="2"/>
    </font>
    <font>
      <sz val="10"/>
      <color theme="0" tint="-0.499984740745262"/>
      <name val="Open Sans"/>
      <family val="2"/>
    </font>
    <font>
      <sz val="10"/>
      <color theme="9" tint="-0.499984740745262"/>
      <name val="Open Sans"/>
      <family val="2"/>
    </font>
    <font>
      <b/>
      <sz val="10"/>
      <color theme="4" tint="-0.249977111117893"/>
      <name val="Open Sans"/>
      <family val="2"/>
    </font>
    <font>
      <u/>
      <sz val="10"/>
      <color theme="1"/>
      <name val="Open Sans"/>
      <family val="2"/>
    </font>
    <font>
      <sz val="11"/>
      <color theme="1"/>
      <name val="Open Sans"/>
      <family val="2"/>
    </font>
    <font>
      <sz val="10"/>
      <color theme="1"/>
      <name val="Calibri"/>
      <family val="2"/>
      <scheme val="minor"/>
    </font>
    <font>
      <i/>
      <sz val="11"/>
      <color theme="1"/>
      <name val="Calibri"/>
      <family val="2"/>
      <scheme val="minor"/>
    </font>
    <font>
      <sz val="10"/>
      <color theme="0"/>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8"/>
        <bgColor indexed="6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4"/>
      </top>
      <bottom style="thin">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4"/>
      </bottom>
      <diagonal/>
    </border>
    <border>
      <left/>
      <right/>
      <top/>
      <bottom style="thin">
        <color rgb="FF002060"/>
      </bottom>
      <diagonal/>
    </border>
    <border>
      <left style="hair">
        <color theme="5"/>
      </left>
      <right/>
      <top style="hair">
        <color theme="5"/>
      </top>
      <bottom style="hair">
        <color theme="5"/>
      </bottom>
      <diagonal/>
    </border>
    <border>
      <left/>
      <right/>
      <top style="hair">
        <color theme="5"/>
      </top>
      <bottom style="hair">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right style="medium">
        <color theme="5"/>
      </right>
      <top/>
      <bottom style="medium">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hair">
        <color theme="5"/>
      </right>
      <top style="hair">
        <color theme="5"/>
      </top>
      <bottom style="hair">
        <color theme="5"/>
      </bottom>
      <diagonal/>
    </border>
  </borders>
  <cellStyleXfs count="1">
    <xf numFmtId="0" fontId="0" fillId="0" borderId="0"/>
  </cellStyleXfs>
  <cellXfs count="113">
    <xf numFmtId="0" fontId="0" fillId="0" borderId="0" xfId="0"/>
    <xf numFmtId="0" fontId="1" fillId="0" borderId="0" xfId="0" applyFont="1"/>
    <xf numFmtId="0" fontId="2" fillId="0" borderId="0" xfId="0" applyFont="1"/>
    <xf numFmtId="0" fontId="3" fillId="0" borderId="0" xfId="0" applyFont="1"/>
    <xf numFmtId="3" fontId="1" fillId="0" borderId="0" xfId="0" applyNumberFormat="1" applyFont="1" applyAlignment="1">
      <alignment horizontal="center"/>
    </xf>
    <xf numFmtId="0" fontId="2" fillId="0" borderId="4" xfId="0" applyFont="1" applyBorder="1"/>
    <xf numFmtId="0" fontId="1" fillId="3" borderId="0" xfId="0" applyFont="1" applyFill="1"/>
    <xf numFmtId="0" fontId="6" fillId="0" borderId="0" xfId="0" applyFont="1"/>
    <xf numFmtId="9" fontId="1" fillId="0" borderId="0" xfId="0" applyNumberFormat="1" applyFont="1" applyAlignment="1">
      <alignment horizontal="center"/>
    </xf>
    <xf numFmtId="0" fontId="1" fillId="0" borderId="0" xfId="0" applyFont="1" applyAlignment="1">
      <alignment horizontal="left"/>
    </xf>
    <xf numFmtId="0" fontId="5" fillId="0" borderId="0" xfId="0" applyFont="1"/>
    <xf numFmtId="0" fontId="1" fillId="0" borderId="2" xfId="0" applyFont="1" applyBorder="1"/>
    <xf numFmtId="0" fontId="7" fillId="0" borderId="0" xfId="0" applyFont="1"/>
    <xf numFmtId="0" fontId="1" fillId="0" borderId="3" xfId="0" applyFont="1" applyBorder="1"/>
    <xf numFmtId="0" fontId="10" fillId="2" borderId="0" xfId="0" applyFont="1" applyFill="1"/>
    <xf numFmtId="0" fontId="10" fillId="2" borderId="1" xfId="0" applyFont="1" applyFill="1" applyBorder="1"/>
    <xf numFmtId="0" fontId="1" fillId="0" borderId="3" xfId="0" applyFont="1" applyBorder="1" applyAlignment="1">
      <alignment horizontal="left"/>
    </xf>
    <xf numFmtId="0" fontId="11" fillId="4" borderId="4" xfId="0" applyFont="1" applyFill="1" applyBorder="1"/>
    <xf numFmtId="0" fontId="1" fillId="4" borderId="4" xfId="0" applyFont="1" applyFill="1" applyBorder="1"/>
    <xf numFmtId="0" fontId="6" fillId="0" borderId="0" xfId="0" quotePrefix="1" applyFont="1"/>
    <xf numFmtId="0" fontId="12" fillId="0" borderId="0" xfId="0" applyFont="1"/>
    <xf numFmtId="0" fontId="2" fillId="0" borderId="6" xfId="0" applyFont="1" applyBorder="1"/>
    <xf numFmtId="0" fontId="1" fillId="0" borderId="6" xfId="0" applyFont="1" applyBorder="1"/>
    <xf numFmtId="0" fontId="8" fillId="0" borderId="5" xfId="0" applyFont="1" applyBorder="1" applyAlignment="1">
      <alignment vertical="top" wrapText="1"/>
    </xf>
    <xf numFmtId="0" fontId="13" fillId="0" borderId="0" xfId="0" applyFont="1"/>
    <xf numFmtId="0" fontId="1" fillId="0" borderId="7" xfId="0" applyFont="1" applyBorder="1"/>
    <xf numFmtId="0" fontId="1" fillId="5" borderId="0" xfId="0" applyFont="1" applyFill="1"/>
    <xf numFmtId="0" fontId="4" fillId="5" borderId="0" xfId="0" applyFont="1" applyFill="1" applyAlignment="1">
      <alignment vertical="center"/>
    </xf>
    <xf numFmtId="0" fontId="10" fillId="2" borderId="2" xfId="0" applyFont="1" applyFill="1" applyBorder="1"/>
    <xf numFmtId="0" fontId="10" fillId="2" borderId="3" xfId="0" applyFont="1" applyFill="1" applyBorder="1"/>
    <xf numFmtId="0" fontId="2" fillId="0" borderId="4" xfId="0" applyFont="1" applyBorder="1" applyAlignment="1">
      <alignment horizontal="right"/>
    </xf>
    <xf numFmtId="0" fontId="2" fillId="0" borderId="4" xfId="0" applyFont="1" applyBorder="1" applyAlignment="1">
      <alignment horizontal="center"/>
    </xf>
    <xf numFmtId="0" fontId="1" fillId="0" borderId="0" xfId="0" applyFont="1" applyAlignment="1">
      <alignment horizontal="right"/>
    </xf>
    <xf numFmtId="0" fontId="1" fillId="3" borderId="0" xfId="0" applyFont="1" applyFill="1" applyAlignment="1">
      <alignment horizontal="left"/>
    </xf>
    <xf numFmtId="0" fontId="2" fillId="0" borderId="8" xfId="0" applyFont="1" applyBorder="1"/>
    <xf numFmtId="0" fontId="1" fillId="0" borderId="9" xfId="0" applyFont="1" applyBorder="1"/>
    <xf numFmtId="0" fontId="14" fillId="0" borderId="4" xfId="0" applyFont="1" applyBorder="1" applyAlignment="1">
      <alignment horizontal="center"/>
    </xf>
    <xf numFmtId="3" fontId="1" fillId="0" borderId="0" xfId="0" applyNumberFormat="1" applyFont="1" applyAlignment="1">
      <alignment horizontal="right"/>
    </xf>
    <xf numFmtId="3" fontId="1" fillId="3" borderId="0" xfId="0" applyNumberFormat="1" applyFont="1" applyFill="1" applyAlignment="1">
      <alignment horizontal="center"/>
    </xf>
    <xf numFmtId="9" fontId="1" fillId="3" borderId="0" xfId="0" applyNumberFormat="1" applyFont="1" applyFill="1" applyAlignment="1">
      <alignment horizontal="center"/>
    </xf>
    <xf numFmtId="3" fontId="1" fillId="3" borderId="0" xfId="0" applyNumberFormat="1" applyFont="1" applyFill="1" applyAlignment="1">
      <alignment horizontal="right"/>
    </xf>
    <xf numFmtId="3" fontId="2" fillId="0" borderId="9" xfId="0" applyNumberFormat="1" applyFont="1" applyBorder="1" applyAlignment="1">
      <alignment horizontal="center"/>
    </xf>
    <xf numFmtId="3" fontId="10" fillId="2" borderId="2" xfId="0" applyNumberFormat="1" applyFont="1" applyFill="1" applyBorder="1" applyAlignment="1">
      <alignment horizontal="left"/>
    </xf>
    <xf numFmtId="9" fontId="2" fillId="0" borderId="9" xfId="0" applyNumberFormat="1" applyFont="1" applyBorder="1" applyAlignment="1">
      <alignment horizontal="center"/>
    </xf>
    <xf numFmtId="0" fontId="2" fillId="0" borderId="9" xfId="0" applyFont="1" applyBorder="1"/>
    <xf numFmtId="3" fontId="2" fillId="0" borderId="9" xfId="0" applyNumberFormat="1" applyFont="1" applyBorder="1" applyAlignment="1">
      <alignment horizontal="right"/>
    </xf>
    <xf numFmtId="0" fontId="10" fillId="0" borderId="1" xfId="0" applyFont="1" applyBorder="1"/>
    <xf numFmtId="0" fontId="10" fillId="0" borderId="2" xfId="0" applyFont="1" applyBorder="1"/>
    <xf numFmtId="3" fontId="10" fillId="0" borderId="2" xfId="0" applyNumberFormat="1" applyFont="1" applyBorder="1" applyAlignment="1">
      <alignment horizontal="left"/>
    </xf>
    <xf numFmtId="0" fontId="10" fillId="0" borderId="3" xfId="0" applyFont="1" applyBorder="1"/>
    <xf numFmtId="0" fontId="10" fillId="0" borderId="0" xfId="0" applyFont="1"/>
    <xf numFmtId="3" fontId="1" fillId="0" borderId="0" xfId="0" applyNumberFormat="1" applyFont="1"/>
    <xf numFmtId="3" fontId="2" fillId="0" borderId="0" xfId="0" applyNumberFormat="1" applyFont="1"/>
    <xf numFmtId="0" fontId="2" fillId="0" borderId="0" xfId="0" applyFont="1" applyAlignment="1">
      <alignment horizontal="right"/>
    </xf>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3" fontId="10" fillId="2" borderId="11" xfId="0" applyNumberFormat="1" applyFont="1" applyFill="1" applyBorder="1"/>
    <xf numFmtId="0" fontId="10" fillId="0" borderId="12" xfId="0" applyFont="1" applyBorder="1"/>
    <xf numFmtId="0" fontId="10" fillId="0" borderId="14" xfId="0" applyFont="1" applyBorder="1"/>
    <xf numFmtId="9" fontId="1" fillId="0" borderId="0" xfId="0" applyNumberFormat="1" applyFont="1"/>
    <xf numFmtId="0" fontId="15" fillId="6" borderId="0" xfId="0" applyFont="1" applyFill="1" applyAlignment="1">
      <alignment horizontal="center"/>
    </xf>
    <xf numFmtId="0" fontId="3" fillId="0" borderId="6" xfId="0" applyFont="1" applyBorder="1" applyAlignment="1">
      <alignment horizontal="center"/>
    </xf>
    <xf numFmtId="0" fontId="15" fillId="0" borderId="6" xfId="0" applyFont="1" applyBorder="1" applyAlignment="1">
      <alignment horizontal="center"/>
    </xf>
    <xf numFmtId="0" fontId="2" fillId="3" borderId="4" xfId="0" applyFont="1" applyFill="1" applyBorder="1" applyAlignment="1">
      <alignment horizontal="center"/>
    </xf>
    <xf numFmtId="0" fontId="2" fillId="3" borderId="4" xfId="0" applyFont="1" applyFill="1" applyBorder="1"/>
    <xf numFmtId="0" fontId="2" fillId="3" borderId="4" xfId="0" applyFont="1" applyFill="1" applyBorder="1" applyAlignment="1">
      <alignment horizontal="right"/>
    </xf>
    <xf numFmtId="0" fontId="14" fillId="3" borderId="4" xfId="0" applyFont="1" applyFill="1" applyBorder="1" applyAlignment="1">
      <alignment horizontal="center"/>
    </xf>
    <xf numFmtId="3" fontId="1" fillId="3" borderId="0" xfId="0" applyNumberFormat="1" applyFont="1" applyFill="1"/>
    <xf numFmtId="9" fontId="1" fillId="3" borderId="0" xfId="0" applyNumberFormat="1" applyFont="1" applyFill="1"/>
    <xf numFmtId="0" fontId="1" fillId="3" borderId="4" xfId="0" applyFont="1" applyFill="1" applyBorder="1"/>
    <xf numFmtId="3" fontId="1" fillId="7" borderId="0" xfId="0" applyNumberFormat="1" applyFont="1" applyFill="1"/>
    <xf numFmtId="9" fontId="1" fillId="7" borderId="0" xfId="0" applyNumberFormat="1" applyFont="1" applyFill="1"/>
    <xf numFmtId="0" fontId="1" fillId="7" borderId="0" xfId="0" applyFont="1" applyFill="1"/>
    <xf numFmtId="3" fontId="1" fillId="0" borderId="17" xfId="0" applyNumberFormat="1" applyFont="1" applyBorder="1"/>
    <xf numFmtId="9" fontId="1" fillId="0" borderId="17" xfId="0" applyNumberFormat="1" applyFont="1" applyBorder="1"/>
    <xf numFmtId="0" fontId="1" fillId="0" borderId="16" xfId="0" applyFont="1" applyBorder="1"/>
    <xf numFmtId="0" fontId="1" fillId="0" borderId="18" xfId="0" applyFont="1" applyBorder="1"/>
    <xf numFmtId="0" fontId="1" fillId="0" borderId="17" xfId="0" applyFont="1" applyBorder="1"/>
    <xf numFmtId="3" fontId="1" fillId="0" borderId="16" xfId="0" applyNumberFormat="1" applyFont="1" applyBorder="1"/>
    <xf numFmtId="0" fontId="2" fillId="0" borderId="20" xfId="0" applyFont="1" applyBorder="1"/>
    <xf numFmtId="0" fontId="1" fillId="0" borderId="21" xfId="0" applyFont="1" applyBorder="1"/>
    <xf numFmtId="3" fontId="2" fillId="0" borderId="21" xfId="0" applyNumberFormat="1" applyFont="1" applyBorder="1"/>
    <xf numFmtId="9" fontId="2" fillId="0" borderId="21" xfId="0" applyNumberFormat="1" applyFont="1" applyBorder="1"/>
    <xf numFmtId="0" fontId="2" fillId="0" borderId="21" xfId="0" applyFont="1" applyBorder="1"/>
    <xf numFmtId="3" fontId="2" fillId="3" borderId="21" xfId="0" applyNumberFormat="1" applyFont="1" applyFill="1" applyBorder="1"/>
    <xf numFmtId="9" fontId="2" fillId="3" borderId="21" xfId="0" applyNumberFormat="1" applyFont="1" applyFill="1" applyBorder="1"/>
    <xf numFmtId="0" fontId="2" fillId="3" borderId="21" xfId="0" applyFont="1" applyFill="1" applyBorder="1"/>
    <xf numFmtId="0" fontId="2" fillId="3" borderId="22" xfId="0" applyFont="1" applyFill="1" applyBorder="1"/>
    <xf numFmtId="0" fontId="16" fillId="0" borderId="0" xfId="0" applyFont="1"/>
    <xf numFmtId="3" fontId="16" fillId="0" borderId="0" xfId="0" applyNumberFormat="1" applyFont="1"/>
    <xf numFmtId="0" fontId="2" fillId="3" borderId="0" xfId="0" applyFont="1" applyFill="1"/>
    <xf numFmtId="3" fontId="1" fillId="0" borderId="19" xfId="0" applyNumberFormat="1" applyFont="1" applyBorder="1"/>
    <xf numFmtId="0" fontId="11" fillId="0" borderId="0" xfId="0" applyFont="1"/>
    <xf numFmtId="3" fontId="10" fillId="2" borderId="3" xfId="0" applyNumberFormat="1" applyFont="1" applyFill="1" applyBorder="1" applyAlignment="1">
      <alignment horizontal="left"/>
    </xf>
    <xf numFmtId="3" fontId="5" fillId="0" borderId="2" xfId="0" applyNumberFormat="1" applyFont="1" applyBorder="1" applyAlignment="1">
      <alignment horizontal="left"/>
    </xf>
    <xf numFmtId="0" fontId="5" fillId="0" borderId="3" xfId="0" applyFont="1" applyBorder="1"/>
    <xf numFmtId="0" fontId="2" fillId="0" borderId="23" xfId="0" applyFont="1" applyBorder="1"/>
    <xf numFmtId="0" fontId="1" fillId="0" borderId="23" xfId="0" applyFont="1" applyBorder="1"/>
    <xf numFmtId="0" fontId="10" fillId="2" borderId="1" xfId="0" applyFont="1" applyFill="1" applyBorder="1" applyAlignment="1">
      <alignment horizontal="left"/>
    </xf>
    <xf numFmtId="0" fontId="10" fillId="2" borderId="3" xfId="0" applyFont="1" applyFill="1" applyBorder="1" applyAlignment="1">
      <alignment horizontal="left"/>
    </xf>
    <xf numFmtId="0" fontId="0" fillId="0" borderId="3" xfId="0" applyBorder="1" applyAlignment="1">
      <alignment horizontal="left"/>
    </xf>
    <xf numFmtId="3" fontId="10" fillId="2" borderId="3" xfId="0" applyNumberFormat="1" applyFont="1" applyFill="1" applyBorder="1" applyAlignment="1">
      <alignment horizontal="left"/>
    </xf>
    <xf numFmtId="0" fontId="0" fillId="0" borderId="3" xfId="0" applyBorder="1"/>
    <xf numFmtId="0" fontId="15" fillId="0" borderId="0" xfId="0" applyFont="1" applyAlignment="1">
      <alignment horizontal="center"/>
    </xf>
    <xf numFmtId="0" fontId="0" fillId="0" borderId="0" xfId="0" applyAlignment="1">
      <alignment horizontal="center"/>
    </xf>
    <xf numFmtId="0" fontId="15" fillId="3" borderId="6" xfId="0" applyFont="1" applyFill="1" applyBorder="1" applyAlignment="1">
      <alignment horizontal="center"/>
    </xf>
    <xf numFmtId="0" fontId="0" fillId="3" borderId="6" xfId="0" applyFill="1" applyBorder="1" applyAlignment="1">
      <alignment horizontal="center"/>
    </xf>
    <xf numFmtId="0" fontId="3" fillId="0" borderId="6" xfId="0" applyFont="1" applyBorder="1" applyAlignment="1">
      <alignment horizontal="center"/>
    </xf>
    <xf numFmtId="0" fontId="0" fillId="0" borderId="6" xfId="0" applyBorder="1" applyAlignment="1">
      <alignment horizontal="center"/>
    </xf>
    <xf numFmtId="0" fontId="15" fillId="0" borderId="6"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E99982"/>
      <color rgb="FFFBEB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Initiation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tx>
            <c:v>Shareholding</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B6-4769-8586-2FB49FBDE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B6-4769-8586-2FB49FBDE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5B6-4769-8586-2FB49FBDE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5B6-4769-8586-2FB49FBDE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5B6-4769-8586-2FB49FBDE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5B6-4769-8586-2FB49FBDEA6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'CapTable - Input'!$I$31:$I$36</c:f>
              <c:strCache>
                <c:ptCount val="6"/>
                <c:pt idx="0">
                  <c:v>Founder 1</c:v>
                </c:pt>
                <c:pt idx="1">
                  <c:v>Founder 2</c:v>
                </c:pt>
                <c:pt idx="2">
                  <c:v>Founder 3</c:v>
                </c:pt>
                <c:pt idx="3">
                  <c:v>Founder 4</c:v>
                </c:pt>
                <c:pt idx="4">
                  <c:v>Founder 5</c:v>
                </c:pt>
                <c:pt idx="5">
                  <c:v>VSOP</c:v>
                </c:pt>
              </c:strCache>
            </c:strRef>
          </c:cat>
          <c:val>
            <c:numRef>
              <c:f>'CapTable - Input'!$N$31:$N$36</c:f>
              <c:numCache>
                <c:formatCode>0%</c:formatCode>
                <c:ptCount val="6"/>
                <c:pt idx="0">
                  <c:v>0.2</c:v>
                </c:pt>
                <c:pt idx="1">
                  <c:v>0.2</c:v>
                </c:pt>
                <c:pt idx="2">
                  <c:v>0.2</c:v>
                </c:pt>
                <c:pt idx="3">
                  <c:v>0.2</c:v>
                </c:pt>
                <c:pt idx="4">
                  <c:v>0.1</c:v>
                </c:pt>
                <c:pt idx="5">
                  <c:v>0.1</c:v>
                </c:pt>
              </c:numCache>
            </c:numRef>
          </c:val>
          <c:extLst>
            <c:ext xmlns:c16="http://schemas.microsoft.com/office/drawing/2014/chart" uri="{C3380CC4-5D6E-409C-BE32-E72D297353CC}">
              <c16:uniqueId val="{00000006-6533-41CD-BA15-691C652E4E87}"/>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7897410971776678"/>
          <c:w val="0.21827199201909714"/>
          <c:h val="0.60164442084094238"/>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i="0"/>
              <a:t>Series B</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04F-427F-9263-0EAE2B8981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4F-427F-9263-0EAE2B8981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4F-427F-9263-0EAE2B8981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04F-427F-9263-0EAE2B8981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04F-427F-9263-0EAE2B8981E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04F-427F-9263-0EAE2B8981E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04F-427F-9263-0EAE2B8981E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04F-427F-9263-0EAE2B8981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04F-427F-9263-0EAE2B8981E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04F-427F-9263-0EAE2B8981E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B04F-427F-9263-0EAE2B8981E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B04F-427F-9263-0EAE2B8981E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B04F-427F-9263-0EAE2B8981E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B04F-427F-9263-0EAE2B8981E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B04F-427F-9263-0EAE2B8981E8}"/>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B04F-427F-9263-0EAE2B8981E8}"/>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B04F-427F-9263-0EAE2B8981E8}"/>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B04F-427F-9263-0EAE2B8981E8}"/>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B04F-427F-9263-0EAE2B8981E8}"/>
              </c:ext>
            </c:extLst>
          </c:dPt>
          <c:cat>
            <c:strRef>
              <c:f>'CapTable - Summary'!$B$53:$B$71</c:f>
              <c:strCache>
                <c:ptCount val="19"/>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pt idx="13">
                  <c:v>VC 1</c:v>
                </c:pt>
                <c:pt idx="14">
                  <c:v>VC 2</c:v>
                </c:pt>
                <c:pt idx="15">
                  <c:v>VC 3</c:v>
                </c:pt>
                <c:pt idx="16">
                  <c:v>VC 4</c:v>
                </c:pt>
                <c:pt idx="17">
                  <c:v>VC 5</c:v>
                </c:pt>
                <c:pt idx="18">
                  <c:v>VC 6</c:v>
                </c:pt>
              </c:strCache>
            </c:strRef>
          </c:cat>
          <c:val>
            <c:numRef>
              <c:f>'CapTable - Summary'!$AD$53:$AD$71</c:f>
              <c:numCache>
                <c:formatCode>0%</c:formatCode>
                <c:ptCount val="19"/>
                <c:pt idx="0">
                  <c:v>0.10157735115290294</c:v>
                </c:pt>
                <c:pt idx="1">
                  <c:v>0.10157735115290294</c:v>
                </c:pt>
                <c:pt idx="2">
                  <c:v>0.10157735115290294</c:v>
                </c:pt>
                <c:pt idx="3">
                  <c:v>0.10157735115290294</c:v>
                </c:pt>
                <c:pt idx="4">
                  <c:v>5.0788675576451468E-2</c:v>
                </c:pt>
                <c:pt idx="5">
                  <c:v>5.0788675576451468E-2</c:v>
                </c:pt>
                <c:pt idx="6">
                  <c:v>1.4511050164700421E-2</c:v>
                </c:pt>
                <c:pt idx="7">
                  <c:v>1.4511050164700421E-2</c:v>
                </c:pt>
                <c:pt idx="8">
                  <c:v>1.4511050164700421E-2</c:v>
                </c:pt>
                <c:pt idx="9">
                  <c:v>1.4511050164700421E-2</c:v>
                </c:pt>
                <c:pt idx="10">
                  <c:v>3.5370684776457273E-2</c:v>
                </c:pt>
                <c:pt idx="11">
                  <c:v>3.5370684776457273E-2</c:v>
                </c:pt>
                <c:pt idx="12">
                  <c:v>3.5370684776457273E-2</c:v>
                </c:pt>
                <c:pt idx="13">
                  <c:v>4.4802867383512551E-2</c:v>
                </c:pt>
                <c:pt idx="14">
                  <c:v>4.4802867383512551E-2</c:v>
                </c:pt>
                <c:pt idx="15">
                  <c:v>4.4802867383512551E-2</c:v>
                </c:pt>
                <c:pt idx="16">
                  <c:v>6.4516129032258063E-2</c:v>
                </c:pt>
                <c:pt idx="17">
                  <c:v>6.4516129032258063E-2</c:v>
                </c:pt>
                <c:pt idx="18">
                  <c:v>6.4516129032258063E-2</c:v>
                </c:pt>
              </c:numCache>
            </c:numRef>
          </c:val>
          <c:extLst>
            <c:ext xmlns:c16="http://schemas.microsoft.com/office/drawing/2014/chart" uri="{C3380CC4-5D6E-409C-BE32-E72D297353CC}">
              <c16:uniqueId val="{00000026-B04F-427F-9263-0EAE2B8981E8}"/>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59345922257455375"/>
          <c:y val="9.6669582968795562E-2"/>
          <c:w val="0.36910155461336563"/>
          <c:h val="0.83748679563202744"/>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i="0"/>
              <a:t>Share price</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5047564755763E-2"/>
          <c:y val="0.14149854724949504"/>
          <c:w val="0.851647605135331"/>
          <c:h val="0.68263504099024652"/>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'CapTable - Summary'!$B$80:$B$84</c:f>
              <c:strCache>
                <c:ptCount val="5"/>
                <c:pt idx="0">
                  <c:v>Initiation</c:v>
                </c:pt>
                <c:pt idx="1">
                  <c:v>Pre-Seed </c:v>
                </c:pt>
                <c:pt idx="2">
                  <c:v>Seed </c:v>
                </c:pt>
                <c:pt idx="3">
                  <c:v>Series A</c:v>
                </c:pt>
                <c:pt idx="4">
                  <c:v>Series B</c:v>
                </c:pt>
              </c:strCache>
            </c:strRef>
          </c:cat>
          <c:val>
            <c:numRef>
              <c:f>'CapTable - Summary'!$D$80:$D$84</c:f>
              <c:numCache>
                <c:formatCode>#,##0</c:formatCode>
                <c:ptCount val="5"/>
                <c:pt idx="0" formatCode="General">
                  <c:v>1</c:v>
                </c:pt>
                <c:pt idx="1">
                  <c:v>140</c:v>
                </c:pt>
                <c:pt idx="2">
                  <c:v>287.17948717948718</c:v>
                </c:pt>
                <c:pt idx="3">
                  <c:v>453.44129554655865</c:v>
                </c:pt>
                <c:pt idx="4">
                  <c:v>629.77957714799822</c:v>
                </c:pt>
              </c:numCache>
            </c:numRef>
          </c:val>
          <c:smooth val="0"/>
          <c:extLst>
            <c:ext xmlns:c16="http://schemas.microsoft.com/office/drawing/2014/chart" uri="{C3380CC4-5D6E-409C-BE32-E72D297353CC}">
              <c16:uniqueId val="{00000027-2362-407E-919F-A5E25ECB337A}"/>
            </c:ext>
          </c:extLst>
        </c:ser>
        <c:dLbls>
          <c:showLegendKey val="0"/>
          <c:showVal val="0"/>
          <c:showCatName val="0"/>
          <c:showSerName val="0"/>
          <c:showPercent val="0"/>
          <c:showBubbleSize val="0"/>
        </c:dLbls>
        <c:smooth val="0"/>
        <c:axId val="1327744672"/>
        <c:axId val="1327750080"/>
      </c:lineChart>
      <c:catAx>
        <c:axId val="13277446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27750080"/>
        <c:crosses val="autoZero"/>
        <c:auto val="1"/>
        <c:lblAlgn val="ctr"/>
        <c:lblOffset val="100"/>
        <c:noMultiLvlLbl val="0"/>
      </c:catAx>
      <c:valAx>
        <c:axId val="1327750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27744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Pre-Seed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14-41D6-81CD-00DB44E9F01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14-41D6-81CD-00DB44E9F01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14-41D6-81CD-00DB44E9F01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114-41D6-81CD-00DB44E9F01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114-41D6-81CD-00DB44E9F01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114-41D6-81CD-00DB44E9F01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114-41D6-81CD-00DB44E9F01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114-41D6-81CD-00DB44E9F01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114-41D6-81CD-00DB44E9F01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114-41D6-81CD-00DB44E9F01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'CapTable - Input'!$I$67:$I$76</c:f>
              <c:strCache>
                <c:ptCount val="10"/>
                <c:pt idx="0">
                  <c:v>Founder 1</c:v>
                </c:pt>
                <c:pt idx="1">
                  <c:v>Founder 2</c:v>
                </c:pt>
                <c:pt idx="2">
                  <c:v>Founder 3</c:v>
                </c:pt>
                <c:pt idx="3">
                  <c:v>Founder 4</c:v>
                </c:pt>
                <c:pt idx="4">
                  <c:v>Founder 5</c:v>
                </c:pt>
                <c:pt idx="5">
                  <c:v>VSOP</c:v>
                </c:pt>
                <c:pt idx="6">
                  <c:v>Angel 1</c:v>
                </c:pt>
                <c:pt idx="7">
                  <c:v>Angel 2</c:v>
                </c:pt>
                <c:pt idx="8">
                  <c:v>Angel 3</c:v>
                </c:pt>
                <c:pt idx="9">
                  <c:v>Angel 4</c:v>
                </c:pt>
              </c:strCache>
            </c:strRef>
          </c:cat>
          <c:val>
            <c:numRef>
              <c:f>'CapTable - Input'!$N$67:$N$76</c:f>
              <c:numCache>
                <c:formatCode>0%</c:formatCode>
                <c:ptCount val="10"/>
                <c:pt idx="0">
                  <c:v>0.17948717948717949</c:v>
                </c:pt>
                <c:pt idx="1">
                  <c:v>0.17948717948717949</c:v>
                </c:pt>
                <c:pt idx="2">
                  <c:v>0.17948717948717949</c:v>
                </c:pt>
                <c:pt idx="3">
                  <c:v>0.17948717948717949</c:v>
                </c:pt>
                <c:pt idx="4">
                  <c:v>8.9743589743589744E-2</c:v>
                </c:pt>
                <c:pt idx="5">
                  <c:v>8.9743589743589744E-2</c:v>
                </c:pt>
                <c:pt idx="6">
                  <c:v>2.564102564102564E-2</c:v>
                </c:pt>
                <c:pt idx="7">
                  <c:v>2.564102564102564E-2</c:v>
                </c:pt>
                <c:pt idx="8">
                  <c:v>2.564102564102564E-2</c:v>
                </c:pt>
                <c:pt idx="9">
                  <c:v>2.564102564102564E-2</c:v>
                </c:pt>
              </c:numCache>
            </c:numRef>
          </c:val>
          <c:extLst>
            <c:ext xmlns:c16="http://schemas.microsoft.com/office/drawing/2014/chart" uri="{C3380CC4-5D6E-409C-BE32-E72D297353CC}">
              <c16:uniqueId val="{0000000C-2327-4F68-A6EE-EF340638F361}"/>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7897410971776678"/>
          <c:w val="0.21827199201909714"/>
          <c:h val="0.60164442084094238"/>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Seed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824-4FAE-9B2D-78FBB9CE3E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824-4FAE-9B2D-78FBB9CE3E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824-4FAE-9B2D-78FBB9CE3E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824-4FAE-9B2D-78FBB9CE3E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824-4FAE-9B2D-78FBB9CE3E1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824-4FAE-9B2D-78FBB9CE3E1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824-4FAE-9B2D-78FBB9CE3E1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824-4FAE-9B2D-78FBB9CE3E1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824-4FAE-9B2D-78FBB9CE3E1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824-4FAE-9B2D-78FBB9CE3E1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824-4FAE-9B2D-78FBB9CE3E1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824-4FAE-9B2D-78FBB9CE3E1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824-4FAE-9B2D-78FBB9CE3E1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'CapTable - Input'!$I$103:$I$115</c:f>
              <c:strCache>
                <c:ptCount val="13"/>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strCache>
            </c:strRef>
          </c:cat>
          <c:val>
            <c:numRef>
              <c:f>'CapTable - Input'!$N$103:$N$115</c:f>
              <c:numCache>
                <c:formatCode>0%</c:formatCode>
                <c:ptCount val="13"/>
                <c:pt idx="0">
                  <c:v>0.15114709851551955</c:v>
                </c:pt>
                <c:pt idx="1">
                  <c:v>0.15114709851551955</c:v>
                </c:pt>
                <c:pt idx="2">
                  <c:v>0.15114709851551955</c:v>
                </c:pt>
                <c:pt idx="3">
                  <c:v>0.15114709851551955</c:v>
                </c:pt>
                <c:pt idx="4">
                  <c:v>7.5573549257759776E-2</c:v>
                </c:pt>
                <c:pt idx="5">
                  <c:v>7.5573549257759776E-2</c:v>
                </c:pt>
                <c:pt idx="6">
                  <c:v>2.1592442645074223E-2</c:v>
                </c:pt>
                <c:pt idx="7">
                  <c:v>2.1592442645074223E-2</c:v>
                </c:pt>
                <c:pt idx="8">
                  <c:v>2.1592442645074223E-2</c:v>
                </c:pt>
                <c:pt idx="9">
                  <c:v>2.1592442645074223E-2</c:v>
                </c:pt>
                <c:pt idx="10">
                  <c:v>5.2631578947368411E-2</c:v>
                </c:pt>
                <c:pt idx="11">
                  <c:v>5.2631578947368411E-2</c:v>
                </c:pt>
                <c:pt idx="12">
                  <c:v>5.2631578947368411E-2</c:v>
                </c:pt>
              </c:numCache>
            </c:numRef>
          </c:val>
          <c:extLst>
            <c:ext xmlns:c16="http://schemas.microsoft.com/office/drawing/2014/chart" uri="{C3380CC4-5D6E-409C-BE32-E72D297353CC}">
              <c16:uniqueId val="{00000014-042F-47F8-8B0A-00057A9408B2}"/>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1861745676852122"/>
          <c:w val="0.21827199201909714"/>
          <c:h val="0.7827143212036765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Series A</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6E-40E2-9B7B-915D72B7978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6E-40E2-9B7B-915D72B7978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6E-40E2-9B7B-915D72B7978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6E-40E2-9B7B-915D72B7978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F6E-40E2-9B7B-915D72B7978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F6E-40E2-9B7B-915D72B7978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F6E-40E2-9B7B-915D72B7978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F6E-40E2-9B7B-915D72B7978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F6E-40E2-9B7B-915D72B7978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F6E-40E2-9B7B-915D72B7978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F6E-40E2-9B7B-915D72B7978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F6E-40E2-9B7B-915D72B79784}"/>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F6E-40E2-9B7B-915D72B79784}"/>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F6E-40E2-9B7B-915D72B79784}"/>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F6E-40E2-9B7B-915D72B79784}"/>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F6E-40E2-9B7B-915D72B79784}"/>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'CapTable - Input'!$I$141:$I$156</c:f>
              <c:strCache>
                <c:ptCount val="16"/>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pt idx="13">
                  <c:v>VC 1</c:v>
                </c:pt>
                <c:pt idx="14">
                  <c:v>VC 2</c:v>
                </c:pt>
                <c:pt idx="15">
                  <c:v>VC 3</c:v>
                </c:pt>
              </c:strCache>
            </c:strRef>
          </c:cat>
          <c:val>
            <c:numRef>
              <c:f>'CapTable - Input'!$N$141:$N$156</c:f>
              <c:numCache>
                <c:formatCode>0%</c:formatCode>
                <c:ptCount val="16"/>
                <c:pt idx="0">
                  <c:v>0.12595591542959964</c:v>
                </c:pt>
                <c:pt idx="1">
                  <c:v>0.12595591542959964</c:v>
                </c:pt>
                <c:pt idx="2">
                  <c:v>0.12595591542959964</c:v>
                </c:pt>
                <c:pt idx="3">
                  <c:v>0.12595591542959964</c:v>
                </c:pt>
                <c:pt idx="4">
                  <c:v>6.2977957714799818E-2</c:v>
                </c:pt>
                <c:pt idx="5">
                  <c:v>6.2977957714799818E-2</c:v>
                </c:pt>
                <c:pt idx="6">
                  <c:v>1.799370220422852E-2</c:v>
                </c:pt>
                <c:pt idx="7">
                  <c:v>1.799370220422852E-2</c:v>
                </c:pt>
                <c:pt idx="8">
                  <c:v>1.799370220422852E-2</c:v>
                </c:pt>
                <c:pt idx="9">
                  <c:v>1.799370220422852E-2</c:v>
                </c:pt>
                <c:pt idx="10">
                  <c:v>4.3859649122807015E-2</c:v>
                </c:pt>
                <c:pt idx="11">
                  <c:v>4.3859649122807015E-2</c:v>
                </c:pt>
                <c:pt idx="12">
                  <c:v>4.3859649122807015E-2</c:v>
                </c:pt>
                <c:pt idx="13">
                  <c:v>5.5555555555555559E-2</c:v>
                </c:pt>
                <c:pt idx="14">
                  <c:v>5.5555555555555559E-2</c:v>
                </c:pt>
                <c:pt idx="15">
                  <c:v>5.5555555555555559E-2</c:v>
                </c:pt>
              </c:numCache>
            </c:numRef>
          </c:val>
          <c:extLst>
            <c:ext xmlns:c16="http://schemas.microsoft.com/office/drawing/2014/chart" uri="{C3380CC4-5D6E-409C-BE32-E72D297353CC}">
              <c16:uniqueId val="{0000001A-AC8B-426E-9F44-DC8C782E8BCC}"/>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1861745676852122"/>
          <c:w val="0.32385268583508509"/>
          <c:h val="0.7827143212036765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i="0"/>
              <a:t>Series B</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83-462C-A887-CE7F9BA064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83-462C-A887-CE7F9BA064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83-462C-A887-CE7F9BA064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83-462C-A887-CE7F9BA0648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83-462C-A887-CE7F9BA0648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483-462C-A887-CE7F9BA0648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483-462C-A887-CE7F9BA0648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483-462C-A887-CE7F9BA0648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483-462C-A887-CE7F9BA0648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483-462C-A887-CE7F9BA0648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483-462C-A887-CE7F9BA0648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483-462C-A887-CE7F9BA0648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483-462C-A887-CE7F9BA0648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483-462C-A887-CE7F9BA0648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483-462C-A887-CE7F9BA0648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F483-462C-A887-CE7F9BA0648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F483-462C-A887-CE7F9BA06487}"/>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F483-462C-A887-CE7F9BA06487}"/>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F483-462C-A887-CE7F9BA06487}"/>
              </c:ext>
            </c:extLst>
          </c:dPt>
          <c:cat>
            <c:strRef>
              <c:f>'CapTable - Input'!$I$183:$I$201</c:f>
              <c:strCache>
                <c:ptCount val="19"/>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pt idx="13">
                  <c:v>VC 1</c:v>
                </c:pt>
                <c:pt idx="14">
                  <c:v>VC 2</c:v>
                </c:pt>
                <c:pt idx="15">
                  <c:v>VC 3</c:v>
                </c:pt>
                <c:pt idx="16">
                  <c:v>VC 4</c:v>
                </c:pt>
                <c:pt idx="17">
                  <c:v>VC 5</c:v>
                </c:pt>
                <c:pt idx="18">
                  <c:v>VC 6</c:v>
                </c:pt>
              </c:strCache>
            </c:strRef>
          </c:cat>
          <c:val>
            <c:numRef>
              <c:f>'CapTable - Input'!$N$183:$N$201</c:f>
              <c:numCache>
                <c:formatCode>0%</c:formatCode>
                <c:ptCount val="19"/>
                <c:pt idx="0">
                  <c:v>0.10157735115290294</c:v>
                </c:pt>
                <c:pt idx="1">
                  <c:v>0.10157735115290294</c:v>
                </c:pt>
                <c:pt idx="2">
                  <c:v>0.10157735115290294</c:v>
                </c:pt>
                <c:pt idx="3">
                  <c:v>0.10157735115290294</c:v>
                </c:pt>
                <c:pt idx="4">
                  <c:v>5.0788675576451468E-2</c:v>
                </c:pt>
                <c:pt idx="5">
                  <c:v>5.0788675576451468E-2</c:v>
                </c:pt>
                <c:pt idx="6">
                  <c:v>1.4511050164700421E-2</c:v>
                </c:pt>
                <c:pt idx="7">
                  <c:v>1.4511050164700421E-2</c:v>
                </c:pt>
                <c:pt idx="8">
                  <c:v>1.4511050164700421E-2</c:v>
                </c:pt>
                <c:pt idx="9">
                  <c:v>1.4511050164700421E-2</c:v>
                </c:pt>
                <c:pt idx="10">
                  <c:v>3.5370684776457273E-2</c:v>
                </c:pt>
                <c:pt idx="11">
                  <c:v>3.5370684776457273E-2</c:v>
                </c:pt>
                <c:pt idx="12">
                  <c:v>3.5370684776457273E-2</c:v>
                </c:pt>
                <c:pt idx="13">
                  <c:v>4.4802867383512551E-2</c:v>
                </c:pt>
                <c:pt idx="14">
                  <c:v>4.4802867383512551E-2</c:v>
                </c:pt>
                <c:pt idx="15">
                  <c:v>4.4802867383512551E-2</c:v>
                </c:pt>
                <c:pt idx="16">
                  <c:v>6.4516129032258063E-2</c:v>
                </c:pt>
                <c:pt idx="17">
                  <c:v>6.4516129032258063E-2</c:v>
                </c:pt>
                <c:pt idx="18">
                  <c:v>6.4516129032258063E-2</c:v>
                </c:pt>
              </c:numCache>
            </c:numRef>
          </c:val>
          <c:extLst>
            <c:ext xmlns:c16="http://schemas.microsoft.com/office/drawing/2014/chart" uri="{C3380CC4-5D6E-409C-BE32-E72D297353CC}">
              <c16:uniqueId val="{00000020-7CB6-4281-8B7E-0B09D5CFF846}"/>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59345922257455375"/>
          <c:y val="9.6669582968795562E-2"/>
          <c:w val="0.36910155461336563"/>
          <c:h val="0.83748679563202744"/>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Initiation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905-4E45-8593-5A5DD88503F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05-4E45-8593-5A5DD88503F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905-4E45-8593-5A5DD88503F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905-4E45-8593-5A5DD88503F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905-4E45-8593-5A5DD88503F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905-4E45-8593-5A5DD88503F2}"/>
              </c:ext>
            </c:extLst>
          </c:dPt>
          <c:cat>
            <c:strRef>
              <c:f>'CapTable - Summary'!$B$53:$B$58</c:f>
              <c:strCache>
                <c:ptCount val="6"/>
                <c:pt idx="0">
                  <c:v>Founder 1</c:v>
                </c:pt>
                <c:pt idx="1">
                  <c:v>Founder 2</c:v>
                </c:pt>
                <c:pt idx="2">
                  <c:v>Founder 3</c:v>
                </c:pt>
                <c:pt idx="3">
                  <c:v>Founder 4</c:v>
                </c:pt>
                <c:pt idx="4">
                  <c:v>Founder 5</c:v>
                </c:pt>
                <c:pt idx="5">
                  <c:v>VSOP</c:v>
                </c:pt>
              </c:strCache>
            </c:strRef>
          </c:cat>
          <c:val>
            <c:numRef>
              <c:f>'CapTable - Summary'!$J$53:$J$58</c:f>
              <c:numCache>
                <c:formatCode>0%</c:formatCode>
                <c:ptCount val="6"/>
                <c:pt idx="0">
                  <c:v>0.2</c:v>
                </c:pt>
                <c:pt idx="1">
                  <c:v>0.2</c:v>
                </c:pt>
                <c:pt idx="2">
                  <c:v>0.2</c:v>
                </c:pt>
                <c:pt idx="3">
                  <c:v>0.2</c:v>
                </c:pt>
                <c:pt idx="4">
                  <c:v>0.1</c:v>
                </c:pt>
                <c:pt idx="5">
                  <c:v>0.1</c:v>
                </c:pt>
              </c:numCache>
            </c:numRef>
          </c:val>
          <c:extLst>
            <c:ext xmlns:c16="http://schemas.microsoft.com/office/drawing/2014/chart" uri="{C3380CC4-5D6E-409C-BE32-E72D297353CC}">
              <c16:uniqueId val="{0000000C-F905-4E45-8593-5A5DD88503F2}"/>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7897410971776678"/>
          <c:w val="0.21827199201909714"/>
          <c:h val="0.60164442084094238"/>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Pre-Seed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EA-428E-BF6E-6B3BADE07B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EA-428E-BF6E-6B3BADE07B2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EA-428E-BF6E-6B3BADE07B2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EA-428E-BF6E-6B3BADE07B2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EA-428E-BF6E-6B3BADE07B2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4EA-428E-BF6E-6B3BADE07B2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4EA-428E-BF6E-6B3BADE07B2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4EA-428E-BF6E-6B3BADE07B2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4EA-428E-BF6E-6B3BADE07B2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4EA-428E-BF6E-6B3BADE07B29}"/>
              </c:ext>
            </c:extLst>
          </c:dPt>
          <c:cat>
            <c:strRef>
              <c:f>'CapTable - Summary'!$B$53:$B$62</c:f>
              <c:strCache>
                <c:ptCount val="10"/>
                <c:pt idx="0">
                  <c:v>Founder 1</c:v>
                </c:pt>
                <c:pt idx="1">
                  <c:v>Founder 2</c:v>
                </c:pt>
                <c:pt idx="2">
                  <c:v>Founder 3</c:v>
                </c:pt>
                <c:pt idx="3">
                  <c:v>Founder 4</c:v>
                </c:pt>
                <c:pt idx="4">
                  <c:v>Founder 5</c:v>
                </c:pt>
                <c:pt idx="5">
                  <c:v>VSOP</c:v>
                </c:pt>
                <c:pt idx="6">
                  <c:v>Angel 1</c:v>
                </c:pt>
                <c:pt idx="7">
                  <c:v>Angel 2</c:v>
                </c:pt>
                <c:pt idx="8">
                  <c:v>Angel 3</c:v>
                </c:pt>
                <c:pt idx="9">
                  <c:v>Angel 4</c:v>
                </c:pt>
              </c:strCache>
            </c:strRef>
          </c:cat>
          <c:val>
            <c:numRef>
              <c:f>'CapTable - Summary'!$O$53:$O$62</c:f>
              <c:numCache>
                <c:formatCode>0%</c:formatCode>
                <c:ptCount val="10"/>
                <c:pt idx="0">
                  <c:v>0.17948717948717949</c:v>
                </c:pt>
                <c:pt idx="1">
                  <c:v>0.17948717948717949</c:v>
                </c:pt>
                <c:pt idx="2">
                  <c:v>0.17948717948717949</c:v>
                </c:pt>
                <c:pt idx="3">
                  <c:v>0.17948717948717949</c:v>
                </c:pt>
                <c:pt idx="4">
                  <c:v>8.9743589743589744E-2</c:v>
                </c:pt>
                <c:pt idx="5">
                  <c:v>8.9743589743589744E-2</c:v>
                </c:pt>
                <c:pt idx="6">
                  <c:v>2.564102564102564E-2</c:v>
                </c:pt>
                <c:pt idx="7">
                  <c:v>2.564102564102564E-2</c:v>
                </c:pt>
                <c:pt idx="8">
                  <c:v>2.564102564102564E-2</c:v>
                </c:pt>
                <c:pt idx="9">
                  <c:v>2.564102564102564E-2</c:v>
                </c:pt>
              </c:numCache>
            </c:numRef>
          </c:val>
          <c:extLst>
            <c:ext xmlns:c16="http://schemas.microsoft.com/office/drawing/2014/chart" uri="{C3380CC4-5D6E-409C-BE32-E72D297353CC}">
              <c16:uniqueId val="{00000015-40C6-4E47-AAA9-1838552DA3A5}"/>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7897410971776678"/>
          <c:w val="0.21827199201909714"/>
          <c:h val="0.68584707798593969"/>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Seed Round</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CB-449C-BC00-E914725C9D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CB-449C-BC00-E914725C9D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CB-449C-BC00-E914725C9D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CB-449C-BC00-E914725C9D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1CB-449C-BC00-E914725C9D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1CB-449C-BC00-E914725C9D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1CB-449C-BC00-E914725C9DA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1CB-449C-BC00-E914725C9DA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1CB-449C-BC00-E914725C9DA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1CB-449C-BC00-E914725C9DA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1CB-449C-BC00-E914725C9DA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1CB-449C-BC00-E914725C9DA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1CB-449C-BC00-E914725C9DAF}"/>
              </c:ext>
            </c:extLst>
          </c:dPt>
          <c:cat>
            <c:strRef>
              <c:f>'CapTable - Summary'!$B$53:$B$65</c:f>
              <c:strCache>
                <c:ptCount val="13"/>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strCache>
            </c:strRef>
          </c:cat>
          <c:val>
            <c:numRef>
              <c:f>'CapTable - Summary'!$T$53:$T$65</c:f>
              <c:numCache>
                <c:formatCode>0%</c:formatCode>
                <c:ptCount val="13"/>
                <c:pt idx="0">
                  <c:v>0.15114709851551955</c:v>
                </c:pt>
                <c:pt idx="1">
                  <c:v>0.15114709851551955</c:v>
                </c:pt>
                <c:pt idx="2">
                  <c:v>0.15114709851551955</c:v>
                </c:pt>
                <c:pt idx="3">
                  <c:v>0.15114709851551955</c:v>
                </c:pt>
                <c:pt idx="4">
                  <c:v>7.5573549257759776E-2</c:v>
                </c:pt>
                <c:pt idx="5">
                  <c:v>7.5573549257759776E-2</c:v>
                </c:pt>
                <c:pt idx="6">
                  <c:v>2.1592442645074223E-2</c:v>
                </c:pt>
                <c:pt idx="7">
                  <c:v>2.1592442645074223E-2</c:v>
                </c:pt>
                <c:pt idx="8">
                  <c:v>2.1592442645074223E-2</c:v>
                </c:pt>
                <c:pt idx="9">
                  <c:v>2.1592442645074223E-2</c:v>
                </c:pt>
                <c:pt idx="10">
                  <c:v>5.2631578947368411E-2</c:v>
                </c:pt>
                <c:pt idx="11">
                  <c:v>5.2631578947368411E-2</c:v>
                </c:pt>
                <c:pt idx="12">
                  <c:v>5.2631578947368411E-2</c:v>
                </c:pt>
              </c:numCache>
            </c:numRef>
          </c:val>
          <c:extLst>
            <c:ext xmlns:c16="http://schemas.microsoft.com/office/drawing/2014/chart" uri="{C3380CC4-5D6E-409C-BE32-E72D297353CC}">
              <c16:uniqueId val="{0000001B-5D26-4A86-A7F5-01980DA5A29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8358529227079368"/>
          <c:y val="0.11861745676852122"/>
          <c:w val="0.21885490092395435"/>
          <c:h val="0.81816349488042528"/>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de-DE" sz="1050" b="1"/>
              <a:t>Series A</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413609884130338E-2"/>
          <c:y val="9.7602799650043745E-2"/>
          <c:w val="0.49359366664532789"/>
          <c:h val="0.80949361329833769"/>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01-4248-B3B9-72BA5B04D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01-4248-B3B9-72BA5B04D1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01-4248-B3B9-72BA5B04D1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01-4248-B3B9-72BA5B04D1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01-4248-B3B9-72BA5B04D1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A01-4248-B3B9-72BA5B04D1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A01-4248-B3B9-72BA5B04D11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A01-4248-B3B9-72BA5B04D11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A01-4248-B3B9-72BA5B04D11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A01-4248-B3B9-72BA5B04D11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A01-4248-B3B9-72BA5B04D11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A01-4248-B3B9-72BA5B04D11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A01-4248-B3B9-72BA5B04D11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A01-4248-B3B9-72BA5B04D11C}"/>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A01-4248-B3B9-72BA5B04D11C}"/>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A01-4248-B3B9-72BA5B04D11C}"/>
              </c:ext>
            </c:extLst>
          </c:dPt>
          <c:cat>
            <c:strRef>
              <c:f>'CapTable - Summary'!$B$53:$B$68</c:f>
              <c:strCache>
                <c:ptCount val="16"/>
                <c:pt idx="0">
                  <c:v>Founder 1</c:v>
                </c:pt>
                <c:pt idx="1">
                  <c:v>Founder 2</c:v>
                </c:pt>
                <c:pt idx="2">
                  <c:v>Founder 3</c:v>
                </c:pt>
                <c:pt idx="3">
                  <c:v>Founder 4</c:v>
                </c:pt>
                <c:pt idx="4">
                  <c:v>Founder 5</c:v>
                </c:pt>
                <c:pt idx="5">
                  <c:v>VSOP</c:v>
                </c:pt>
                <c:pt idx="6">
                  <c:v>Angel 1</c:v>
                </c:pt>
                <c:pt idx="7">
                  <c:v>Angel 2</c:v>
                </c:pt>
                <c:pt idx="8">
                  <c:v>Angel 3</c:v>
                </c:pt>
                <c:pt idx="9">
                  <c:v>Angel 4</c:v>
                </c:pt>
                <c:pt idx="10">
                  <c:v>Seed 1</c:v>
                </c:pt>
                <c:pt idx="11">
                  <c:v>Seed 2</c:v>
                </c:pt>
                <c:pt idx="12">
                  <c:v>Seed 3</c:v>
                </c:pt>
                <c:pt idx="13">
                  <c:v>VC 1</c:v>
                </c:pt>
                <c:pt idx="14">
                  <c:v>VC 2</c:v>
                </c:pt>
                <c:pt idx="15">
                  <c:v>VC 3</c:v>
                </c:pt>
              </c:strCache>
            </c:strRef>
          </c:cat>
          <c:val>
            <c:numRef>
              <c:f>'CapTable - Summary'!$Y$53:$Y$68</c:f>
              <c:numCache>
                <c:formatCode>0%</c:formatCode>
                <c:ptCount val="16"/>
                <c:pt idx="0">
                  <c:v>0.12595591542959964</c:v>
                </c:pt>
                <c:pt idx="1">
                  <c:v>0.12595591542959964</c:v>
                </c:pt>
                <c:pt idx="2">
                  <c:v>0.12595591542959964</c:v>
                </c:pt>
                <c:pt idx="3">
                  <c:v>0.12595591542959964</c:v>
                </c:pt>
                <c:pt idx="4">
                  <c:v>6.2977957714799818E-2</c:v>
                </c:pt>
                <c:pt idx="5">
                  <c:v>6.2977957714799818E-2</c:v>
                </c:pt>
                <c:pt idx="6">
                  <c:v>1.799370220422852E-2</c:v>
                </c:pt>
                <c:pt idx="7">
                  <c:v>1.799370220422852E-2</c:v>
                </c:pt>
                <c:pt idx="8">
                  <c:v>1.799370220422852E-2</c:v>
                </c:pt>
                <c:pt idx="9">
                  <c:v>1.799370220422852E-2</c:v>
                </c:pt>
                <c:pt idx="10">
                  <c:v>4.3859649122807015E-2</c:v>
                </c:pt>
                <c:pt idx="11">
                  <c:v>4.3859649122807015E-2</c:v>
                </c:pt>
                <c:pt idx="12">
                  <c:v>4.3859649122807015E-2</c:v>
                </c:pt>
                <c:pt idx="13">
                  <c:v>5.5555555555555559E-2</c:v>
                </c:pt>
                <c:pt idx="14">
                  <c:v>5.5555555555555559E-2</c:v>
                </c:pt>
                <c:pt idx="15">
                  <c:v>5.5555555555555559E-2</c:v>
                </c:pt>
              </c:numCache>
            </c:numRef>
          </c:val>
          <c:extLst>
            <c:ext xmlns:c16="http://schemas.microsoft.com/office/drawing/2014/chart" uri="{C3380CC4-5D6E-409C-BE32-E72D297353CC}">
              <c16:uniqueId val="{00000020-0A01-4248-B3B9-72BA5B04D11C}"/>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layout>
        <c:manualLayout>
          <c:xMode val="edge"/>
          <c:yMode val="edge"/>
          <c:x val="0.62362513509340745"/>
          <c:y val="0.11861745676852122"/>
          <c:w val="0.32385268583508509"/>
          <c:h val="0.7827143212036765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chrismo.vc"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7</xdr:row>
      <xdr:rowOff>161924</xdr:rowOff>
    </xdr:from>
    <xdr:to>
      <xdr:col>8</xdr:col>
      <xdr:colOff>230851</xdr:colOff>
      <xdr:row>15</xdr:row>
      <xdr:rowOff>19049</xdr:rowOff>
    </xdr:to>
    <xdr:pic>
      <xdr:nvPicPr>
        <xdr:cNvPr id="6" name="Picture 1" descr="BaseTemplates - Startupjoblist.com">
          <a:extLst>
            <a:ext uri="{FF2B5EF4-FFF2-40B4-BE49-F238E27FC236}">
              <a16:creationId xmlns:a16="http://schemas.microsoft.com/office/drawing/2014/main" id="{6CE310BB-0742-41AF-BAE2-B3C467117D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246" b="21787"/>
        <a:stretch/>
      </xdr:blipFill>
      <xdr:spPr bwMode="auto">
        <a:xfrm>
          <a:off x="217003" y="1652794"/>
          <a:ext cx="4329087" cy="1207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459270</xdr:colOff>
      <xdr:row>16</xdr:row>
      <xdr:rowOff>151936</xdr:rowOff>
    </xdr:from>
    <xdr:to>
      <xdr:col>7</xdr:col>
      <xdr:colOff>89395</xdr:colOff>
      <xdr:row>17</xdr:row>
      <xdr:rowOff>206494</xdr:rowOff>
    </xdr:to>
    <xdr:pic>
      <xdr:nvPicPr>
        <xdr:cNvPr id="7" name="Picture 3">
          <a:hlinkClick xmlns:r="http://schemas.openxmlformats.org/officeDocument/2006/relationships" r:id="rId2"/>
          <a:extLst>
            <a:ext uri="{FF2B5EF4-FFF2-40B4-BE49-F238E27FC236}">
              <a16:creationId xmlns:a16="http://schemas.microsoft.com/office/drawing/2014/main" id="{C1843CAA-9E25-4CAF-9499-D86E4F8646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85466" y="3158523"/>
          <a:ext cx="822820" cy="225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27</xdr:row>
      <xdr:rowOff>133349</xdr:rowOff>
    </xdr:from>
    <xdr:to>
      <xdr:col>7</xdr:col>
      <xdr:colOff>323850</xdr:colOff>
      <xdr:row>42</xdr:row>
      <xdr:rowOff>114299</xdr:rowOff>
    </xdr:to>
    <xdr:graphicFrame macro="">
      <xdr:nvGraphicFramePr>
        <xdr:cNvPr id="2" name="Diagramm 1">
          <a:extLst>
            <a:ext uri="{FF2B5EF4-FFF2-40B4-BE49-F238E27FC236}">
              <a16:creationId xmlns:a16="http://schemas.microsoft.com/office/drawing/2014/main" id="{0AC309C6-C9EB-A8D3-8D02-DFE586BC75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95250</xdr:colOff>
      <xdr:row>63</xdr:row>
      <xdr:rowOff>123825</xdr:rowOff>
    </xdr:from>
    <xdr:to>
      <xdr:col>7</xdr:col>
      <xdr:colOff>361950</xdr:colOff>
      <xdr:row>78</xdr:row>
      <xdr:rowOff>104775</xdr:rowOff>
    </xdr:to>
    <xdr:graphicFrame macro="">
      <xdr:nvGraphicFramePr>
        <xdr:cNvPr id="3" name="Diagramm 2">
          <a:extLst>
            <a:ext uri="{FF2B5EF4-FFF2-40B4-BE49-F238E27FC236}">
              <a16:creationId xmlns:a16="http://schemas.microsoft.com/office/drawing/2014/main" id="{2A8C8236-6842-4952-AEA0-A1B08154B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100</xdr:row>
      <xdr:rowOff>0</xdr:rowOff>
    </xdr:from>
    <xdr:to>
      <xdr:col>7</xdr:col>
      <xdr:colOff>266700</xdr:colOff>
      <xdr:row>114</xdr:row>
      <xdr:rowOff>142875</xdr:rowOff>
    </xdr:to>
    <xdr:graphicFrame macro="">
      <xdr:nvGraphicFramePr>
        <xdr:cNvPr id="4" name="Diagramm 3">
          <a:extLst>
            <a:ext uri="{FF2B5EF4-FFF2-40B4-BE49-F238E27FC236}">
              <a16:creationId xmlns:a16="http://schemas.microsoft.com/office/drawing/2014/main" id="{7D6980CA-1CFC-4A2A-AD70-675CCCA02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138</xdr:row>
      <xdr:rowOff>0</xdr:rowOff>
    </xdr:from>
    <xdr:to>
      <xdr:col>7</xdr:col>
      <xdr:colOff>266700</xdr:colOff>
      <xdr:row>152</xdr:row>
      <xdr:rowOff>142875</xdr:rowOff>
    </xdr:to>
    <xdr:graphicFrame macro="">
      <xdr:nvGraphicFramePr>
        <xdr:cNvPr id="5" name="Diagramm 4">
          <a:extLst>
            <a:ext uri="{FF2B5EF4-FFF2-40B4-BE49-F238E27FC236}">
              <a16:creationId xmlns:a16="http://schemas.microsoft.com/office/drawing/2014/main" id="{1CC9FCED-0E79-419B-A1B7-FC1D8C406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180</xdr:row>
      <xdr:rowOff>0</xdr:rowOff>
    </xdr:from>
    <xdr:to>
      <xdr:col>7</xdr:col>
      <xdr:colOff>266700</xdr:colOff>
      <xdr:row>194</xdr:row>
      <xdr:rowOff>142875</xdr:rowOff>
    </xdr:to>
    <xdr:graphicFrame macro="">
      <xdr:nvGraphicFramePr>
        <xdr:cNvPr id="6" name="Diagramm 5">
          <a:extLst>
            <a:ext uri="{FF2B5EF4-FFF2-40B4-BE49-F238E27FC236}">
              <a16:creationId xmlns:a16="http://schemas.microsoft.com/office/drawing/2014/main" id="{3F22784E-4083-445D-9DD3-B4BC0A471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11</xdr:row>
      <xdr:rowOff>157369</xdr:rowOff>
    </xdr:from>
    <xdr:to>
      <xdr:col>8</xdr:col>
      <xdr:colOff>35615</xdr:colOff>
      <xdr:row>25</xdr:row>
      <xdr:rowOff>156541</xdr:rowOff>
    </xdr:to>
    <xdr:graphicFrame macro="">
      <xdr:nvGraphicFramePr>
        <xdr:cNvPr id="2" name="Diagramm 1">
          <a:extLst>
            <a:ext uri="{FF2B5EF4-FFF2-40B4-BE49-F238E27FC236}">
              <a16:creationId xmlns:a16="http://schemas.microsoft.com/office/drawing/2014/main" id="{264B1CAC-738C-4944-A010-F80793E1D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333927</xdr:colOff>
      <xdr:row>11</xdr:row>
      <xdr:rowOff>157369</xdr:rowOff>
    </xdr:from>
    <xdr:to>
      <xdr:col>15</xdr:col>
      <xdr:colOff>369542</xdr:colOff>
      <xdr:row>25</xdr:row>
      <xdr:rowOff>152814</xdr:rowOff>
    </xdr:to>
    <xdr:graphicFrame macro="">
      <xdr:nvGraphicFramePr>
        <xdr:cNvPr id="3" name="Diagramm 2">
          <a:extLst>
            <a:ext uri="{FF2B5EF4-FFF2-40B4-BE49-F238E27FC236}">
              <a16:creationId xmlns:a16="http://schemas.microsoft.com/office/drawing/2014/main" id="{A8F8C4DF-1FB1-4417-BB12-CA1C38D10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58254</xdr:colOff>
      <xdr:row>11</xdr:row>
      <xdr:rowOff>157369</xdr:rowOff>
    </xdr:from>
    <xdr:to>
      <xdr:col>23</xdr:col>
      <xdr:colOff>93869</xdr:colOff>
      <xdr:row>25</xdr:row>
      <xdr:rowOff>152814</xdr:rowOff>
    </xdr:to>
    <xdr:graphicFrame macro="">
      <xdr:nvGraphicFramePr>
        <xdr:cNvPr id="4" name="Diagramm 3">
          <a:extLst>
            <a:ext uri="{FF2B5EF4-FFF2-40B4-BE49-F238E27FC236}">
              <a16:creationId xmlns:a16="http://schemas.microsoft.com/office/drawing/2014/main" id="{7D74367B-F51F-4DD6-9194-8F1D82AF6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26090</xdr:colOff>
      <xdr:row>26</xdr:row>
      <xdr:rowOff>95250</xdr:rowOff>
    </xdr:from>
    <xdr:to>
      <xdr:col>8</xdr:col>
      <xdr:colOff>35615</xdr:colOff>
      <xdr:row>40</xdr:row>
      <xdr:rowOff>142875</xdr:rowOff>
    </xdr:to>
    <xdr:graphicFrame macro="">
      <xdr:nvGraphicFramePr>
        <xdr:cNvPr id="7" name="Diagramm 6">
          <a:extLst>
            <a:ext uri="{FF2B5EF4-FFF2-40B4-BE49-F238E27FC236}">
              <a16:creationId xmlns:a16="http://schemas.microsoft.com/office/drawing/2014/main" id="{1882A2C8-1D8C-4851-BAC1-56E05BEB9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346972</xdr:colOff>
      <xdr:row>26</xdr:row>
      <xdr:rowOff>95250</xdr:rowOff>
    </xdr:from>
    <xdr:to>
      <xdr:col>15</xdr:col>
      <xdr:colOff>356497</xdr:colOff>
      <xdr:row>40</xdr:row>
      <xdr:rowOff>142875</xdr:rowOff>
    </xdr:to>
    <xdr:graphicFrame macro="">
      <xdr:nvGraphicFramePr>
        <xdr:cNvPr id="8" name="Diagramm 7">
          <a:extLst>
            <a:ext uri="{FF2B5EF4-FFF2-40B4-BE49-F238E27FC236}">
              <a16:creationId xmlns:a16="http://schemas.microsoft.com/office/drawing/2014/main" id="{D1743CE8-0CA2-4DB5-B7B8-6DAD1EB8A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58254</xdr:colOff>
      <xdr:row>26</xdr:row>
      <xdr:rowOff>95250</xdr:rowOff>
    </xdr:from>
    <xdr:to>
      <xdr:col>23</xdr:col>
      <xdr:colOff>67779</xdr:colOff>
      <xdr:row>40</xdr:row>
      <xdr:rowOff>142875</xdr:rowOff>
    </xdr:to>
    <xdr:graphicFrame macro="">
      <xdr:nvGraphicFramePr>
        <xdr:cNvPr id="9" name="Diagramm 8">
          <a:extLst>
            <a:ext uri="{FF2B5EF4-FFF2-40B4-BE49-F238E27FC236}">
              <a16:creationId xmlns:a16="http://schemas.microsoft.com/office/drawing/2014/main" id="{CFE57F3D-C48A-437D-B57D-9A75A580E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E99982"/>
      </a:accent1>
      <a:accent2>
        <a:srgbClr val="82D2E9"/>
      </a:accent2>
      <a:accent3>
        <a:srgbClr val="9EE982"/>
      </a:accent3>
      <a:accent4>
        <a:srgbClr val="CC82E9"/>
      </a:accent4>
      <a:accent5>
        <a:srgbClr val="F2F3F5"/>
      </a:accent5>
      <a:accent6>
        <a:srgbClr val="FBEBE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28F3-1565-4CD5-98FB-12CF4DA9C26B}">
  <sheetPr>
    <tabColor theme="0" tint="-0.499984740745262"/>
  </sheetPr>
  <dimension ref="B2:B18"/>
  <sheetViews>
    <sheetView showGridLines="0" tabSelected="1" workbookViewId="0">
      <selection activeCell="B2" sqref="B2"/>
    </sheetView>
  </sheetViews>
  <sheetFormatPr defaultColWidth="9" defaultRowHeight="14.5" x14ac:dyDescent="0.4"/>
  <cols>
    <col min="1" max="1" width="2.1796875" style="1" customWidth="1"/>
    <col min="2" max="2" width="106.26953125" style="1" customWidth="1"/>
    <col min="3" max="16384" width="9" style="1"/>
  </cols>
  <sheetData>
    <row r="2" spans="2:2" x14ac:dyDescent="0.4">
      <c r="B2" s="2" t="s">
        <v>9</v>
      </c>
    </row>
    <row r="4" spans="2:2" ht="204" customHeight="1" x14ac:dyDescent="0.4">
      <c r="B4" s="23" t="s">
        <v>10</v>
      </c>
    </row>
    <row r="18" spans="2:2" ht="15" x14ac:dyDescent="0.4">
      <c r="B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A918-D68D-46BD-ADFB-295C7250CD4B}">
  <sheetPr>
    <tabColor theme="5"/>
  </sheetPr>
  <dimension ref="A1:W126"/>
  <sheetViews>
    <sheetView showGridLines="0" zoomScale="115" zoomScaleNormal="115" workbookViewId="0">
      <selection activeCell="D7" sqref="D7"/>
    </sheetView>
  </sheetViews>
  <sheetFormatPr defaultColWidth="0" defaultRowHeight="14.5" zeroHeight="1" x14ac:dyDescent="0.4"/>
  <cols>
    <col min="1" max="1" width="2.1796875" style="1" customWidth="1"/>
    <col min="2" max="23" width="9" style="1" customWidth="1"/>
    <col min="24" max="16384" width="9" style="1" hidden="1"/>
  </cols>
  <sheetData>
    <row r="1" spans="2:4" x14ac:dyDescent="0.4"/>
    <row r="2" spans="2:4" x14ac:dyDescent="0.4">
      <c r="B2" s="21" t="s">
        <v>0</v>
      </c>
      <c r="C2" s="22"/>
      <c r="D2" s="22"/>
    </row>
    <row r="3" spans="2:4" x14ac:dyDescent="0.4">
      <c r="B3" s="3" t="str">
        <f>E25&amp;" - Version "&amp;E26</f>
        <v>Company Unicorn - Version 1</v>
      </c>
    </row>
    <row r="4" spans="2:4" x14ac:dyDescent="0.4"/>
    <row r="5" spans="2:4" x14ac:dyDescent="0.4">
      <c r="B5" s="14" t="s">
        <v>2</v>
      </c>
      <c r="C5" s="1" t="s">
        <v>3</v>
      </c>
    </row>
    <row r="6" spans="2:4" x14ac:dyDescent="0.4"/>
    <row r="7" spans="2:4" x14ac:dyDescent="0.4"/>
    <row r="8" spans="2:4" x14ac:dyDescent="0.4"/>
    <row r="9" spans="2:4" x14ac:dyDescent="0.4"/>
    <row r="10" spans="2:4" ht="15" x14ac:dyDescent="0.4">
      <c r="B10"/>
    </row>
    <row r="11" spans="2:4" x14ac:dyDescent="0.4"/>
    <row r="12" spans="2:4" x14ac:dyDescent="0.4"/>
    <row r="13" spans="2:4" x14ac:dyDescent="0.4"/>
    <row r="14" spans="2:4" x14ac:dyDescent="0.4"/>
    <row r="15" spans="2:4" x14ac:dyDescent="0.4"/>
    <row r="16" spans="2:4" s="25" customFormat="1" x14ac:dyDescent="0.4"/>
    <row r="17" spans="2:7" x14ac:dyDescent="0.4"/>
    <row r="18" spans="2:7" s="24" customFormat="1" ht="16.5" x14ac:dyDescent="0.45">
      <c r="B18" s="7" t="s">
        <v>75</v>
      </c>
    </row>
    <row r="19" spans="2:7" s="24" customFormat="1" ht="16.5" x14ac:dyDescent="0.45">
      <c r="B19" s="1" t="s">
        <v>67</v>
      </c>
    </row>
    <row r="20" spans="2:7" s="24" customFormat="1" ht="16.5" x14ac:dyDescent="0.45">
      <c r="B20" s="10" t="s">
        <v>68</v>
      </c>
    </row>
    <row r="21" spans="2:7" x14ac:dyDescent="0.4"/>
    <row r="22" spans="2:7" x14ac:dyDescent="0.4">
      <c r="B22" s="20"/>
    </row>
    <row r="23" spans="2:7" x14ac:dyDescent="0.4">
      <c r="B23" s="19"/>
    </row>
    <row r="24" spans="2:7" x14ac:dyDescent="0.4"/>
    <row r="25" spans="2:7" x14ac:dyDescent="0.4">
      <c r="B25" s="1" t="s">
        <v>1</v>
      </c>
      <c r="E25" s="101" t="s">
        <v>79</v>
      </c>
      <c r="F25" s="101"/>
      <c r="G25" s="101"/>
    </row>
    <row r="26" spans="2:7" ht="15" x14ac:dyDescent="0.4">
      <c r="B26" s="1" t="s">
        <v>14</v>
      </c>
      <c r="E26" s="102">
        <v>1</v>
      </c>
      <c r="F26" s="103"/>
      <c r="G26" s="103"/>
    </row>
    <row r="27" spans="2:7" ht="15" x14ac:dyDescent="0.4">
      <c r="B27" s="1" t="s">
        <v>4</v>
      </c>
      <c r="E27" s="102" t="s">
        <v>11</v>
      </c>
      <c r="F27" s="103"/>
      <c r="G27" s="103"/>
    </row>
    <row r="28" spans="2:7" x14ac:dyDescent="0.4">
      <c r="E28" s="16"/>
      <c r="F28" s="9"/>
      <c r="G28" s="9"/>
    </row>
    <row r="29" spans="2:7" x14ac:dyDescent="0.4"/>
    <row r="30" spans="2:7" x14ac:dyDescent="0.4">
      <c r="E30" s="16"/>
      <c r="F30" s="9"/>
      <c r="G30" s="9"/>
    </row>
    <row r="31" spans="2:7" x14ac:dyDescent="0.4"/>
    <row r="32" spans="2:7" x14ac:dyDescent="0.4"/>
    <row r="33" spans="3:3" x14ac:dyDescent="0.4"/>
    <row r="34" spans="3:3" x14ac:dyDescent="0.4"/>
    <row r="35" spans="3:3" x14ac:dyDescent="0.4"/>
    <row r="36" spans="3:3" x14ac:dyDescent="0.4">
      <c r="C36" s="12"/>
    </row>
    <row r="37" spans="3:3" x14ac:dyDescent="0.4"/>
    <row r="38" spans="3:3" x14ac:dyDescent="0.4"/>
    <row r="39" spans="3:3" x14ac:dyDescent="0.4"/>
    <row r="40" spans="3:3" x14ac:dyDescent="0.4"/>
    <row r="41" spans="3:3" x14ac:dyDescent="0.4"/>
    <row r="42" spans="3:3" x14ac:dyDescent="0.4"/>
    <row r="43" spans="3:3" x14ac:dyDescent="0.4"/>
    <row r="44" spans="3:3" x14ac:dyDescent="0.4"/>
    <row r="45" spans="3:3" x14ac:dyDescent="0.4"/>
    <row r="46" spans="3:3" x14ac:dyDescent="0.4"/>
    <row r="47" spans="3:3" x14ac:dyDescent="0.4"/>
    <row r="48" spans="3:3" x14ac:dyDescent="0.4"/>
    <row r="49" x14ac:dyDescent="0.4"/>
    <row r="50" x14ac:dyDescent="0.4"/>
    <row r="51" x14ac:dyDescent="0.4"/>
    <row r="52" x14ac:dyDescent="0.4"/>
    <row r="53" x14ac:dyDescent="0.4"/>
    <row r="54" x14ac:dyDescent="0.4"/>
    <row r="55" x14ac:dyDescent="0.4"/>
    <row r="56" x14ac:dyDescent="0.4"/>
    <row r="57" x14ac:dyDescent="0.4"/>
    <row r="58" x14ac:dyDescent="0.4"/>
    <row r="59" x14ac:dyDescent="0.4"/>
    <row r="60" x14ac:dyDescent="0.4"/>
    <row r="61" x14ac:dyDescent="0.4"/>
    <row r="62" x14ac:dyDescent="0.4"/>
    <row r="63" x14ac:dyDescent="0.4"/>
    <row r="64" x14ac:dyDescent="0.4"/>
    <row r="65" x14ac:dyDescent="0.4"/>
    <row r="66" x14ac:dyDescent="0.4"/>
    <row r="67" x14ac:dyDescent="0.4"/>
    <row r="68" x14ac:dyDescent="0.4"/>
    <row r="69" x14ac:dyDescent="0.4"/>
    <row r="70" x14ac:dyDescent="0.4"/>
    <row r="71" x14ac:dyDescent="0.4"/>
    <row r="72" x14ac:dyDescent="0.4"/>
    <row r="73" x14ac:dyDescent="0.4"/>
    <row r="74" x14ac:dyDescent="0.4"/>
    <row r="75" x14ac:dyDescent="0.4"/>
    <row r="76" x14ac:dyDescent="0.4"/>
    <row r="77" x14ac:dyDescent="0.4"/>
    <row r="78" x14ac:dyDescent="0.4"/>
    <row r="79" x14ac:dyDescent="0.4"/>
    <row r="80" x14ac:dyDescent="0.4"/>
    <row r="81" spans="4:5" x14ac:dyDescent="0.4"/>
    <row r="82" spans="4:5" x14ac:dyDescent="0.4"/>
    <row r="83" spans="4:5" x14ac:dyDescent="0.4"/>
    <row r="84" spans="4:5" x14ac:dyDescent="0.4"/>
    <row r="85" spans="4:5" x14ac:dyDescent="0.4"/>
    <row r="86" spans="4:5" x14ac:dyDescent="0.4"/>
    <row r="87" spans="4:5" x14ac:dyDescent="0.4"/>
    <row r="88" spans="4:5" x14ac:dyDescent="0.4"/>
    <row r="89" spans="4:5" x14ac:dyDescent="0.4"/>
    <row r="90" spans="4:5" x14ac:dyDescent="0.4"/>
    <row r="91" spans="4:5" x14ac:dyDescent="0.4">
      <c r="D91" s="11"/>
      <c r="E91" s="11"/>
    </row>
    <row r="92" spans="4:5" x14ac:dyDescent="0.4">
      <c r="D92" s="13"/>
      <c r="E92" s="13"/>
    </row>
    <row r="93" spans="4:5" x14ac:dyDescent="0.4">
      <c r="D93" s="13"/>
      <c r="E93" s="13"/>
    </row>
    <row r="94" spans="4:5" x14ac:dyDescent="0.4">
      <c r="D94" s="13"/>
      <c r="E94" s="13"/>
    </row>
    <row r="95" spans="4:5" x14ac:dyDescent="0.4">
      <c r="D95" s="13"/>
      <c r="E95" s="13"/>
    </row>
    <row r="96" spans="4:5" x14ac:dyDescent="0.4">
      <c r="D96" s="13"/>
      <c r="E96" s="13"/>
    </row>
    <row r="97" spans="4:5" x14ac:dyDescent="0.4">
      <c r="D97" s="13"/>
      <c r="E97" s="13"/>
    </row>
    <row r="98" spans="4:5" x14ac:dyDescent="0.4">
      <c r="D98" s="13"/>
      <c r="E98" s="13"/>
    </row>
    <row r="99" spans="4:5" x14ac:dyDescent="0.4"/>
    <row r="100" spans="4:5" x14ac:dyDescent="0.4"/>
    <row r="101" spans="4:5" x14ac:dyDescent="0.4"/>
    <row r="102" spans="4:5" x14ac:dyDescent="0.4"/>
    <row r="103" spans="4:5" x14ac:dyDescent="0.4"/>
    <row r="104" spans="4:5" x14ac:dyDescent="0.4"/>
    <row r="105" spans="4:5" x14ac:dyDescent="0.4"/>
    <row r="106" spans="4:5" x14ac:dyDescent="0.4"/>
    <row r="107" spans="4:5" x14ac:dyDescent="0.4"/>
    <row r="108" spans="4:5" x14ac:dyDescent="0.4"/>
    <row r="109" spans="4:5" x14ac:dyDescent="0.4"/>
    <row r="110" spans="4:5" x14ac:dyDescent="0.4"/>
    <row r="111" spans="4:5" x14ac:dyDescent="0.4"/>
    <row r="112" spans="4:5" x14ac:dyDescent="0.4"/>
    <row r="113" spans="4:5" x14ac:dyDescent="0.4"/>
    <row r="114" spans="4:5" x14ac:dyDescent="0.4"/>
    <row r="115" spans="4:5" x14ac:dyDescent="0.4"/>
    <row r="116" spans="4:5" x14ac:dyDescent="0.4"/>
    <row r="117" spans="4:5" x14ac:dyDescent="0.4"/>
    <row r="118" spans="4:5" x14ac:dyDescent="0.4"/>
    <row r="119" spans="4:5" x14ac:dyDescent="0.4"/>
    <row r="120" spans="4:5" x14ac:dyDescent="0.4"/>
    <row r="121" spans="4:5" x14ac:dyDescent="0.4"/>
    <row r="122" spans="4:5" x14ac:dyDescent="0.4"/>
    <row r="123" spans="4:5" hidden="1" x14ac:dyDescent="0.4">
      <c r="D123" s="11"/>
      <c r="E123" s="11"/>
    </row>
    <row r="124" spans="4:5" x14ac:dyDescent="0.4"/>
    <row r="125" spans="4:5" x14ac:dyDescent="0.4"/>
    <row r="126" spans="4:5" x14ac:dyDescent="0.4"/>
  </sheetData>
  <mergeCells count="3">
    <mergeCell ref="E25:G25"/>
    <mergeCell ref="E26:G26"/>
    <mergeCell ref="E27:G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52B1-CED3-4048-B6F3-5CF77C1EF302}">
  <sheetPr>
    <tabColor theme="5"/>
  </sheetPr>
  <dimension ref="B2:BL202"/>
  <sheetViews>
    <sheetView showGridLines="0" zoomScaleNormal="100" workbookViewId="0">
      <selection activeCell="A50" sqref="A50"/>
    </sheetView>
  </sheetViews>
  <sheetFormatPr defaultColWidth="9" defaultRowHeight="14.5" x14ac:dyDescent="0.4"/>
  <cols>
    <col min="1" max="1" width="2.1796875" style="1" customWidth="1"/>
    <col min="2" max="3" width="11.54296875" style="1" customWidth="1"/>
    <col min="4" max="5" width="9" style="1" customWidth="1"/>
    <col min="6" max="13" width="9" style="1"/>
    <col min="14" max="14" width="15.26953125" style="1" customWidth="1"/>
    <col min="15" max="15" width="9" style="1"/>
    <col min="16" max="16" width="10.1796875" style="1" bestFit="1" customWidth="1"/>
    <col min="17" max="23" width="9" style="1"/>
    <col min="24" max="24" width="15.54296875" style="1" customWidth="1"/>
    <col min="25" max="16384" width="9" style="1"/>
  </cols>
  <sheetData>
    <row r="2" spans="2:64" x14ac:dyDescent="0.4">
      <c r="B2" s="21" t="s">
        <v>13</v>
      </c>
      <c r="C2" s="22"/>
      <c r="D2" s="22"/>
    </row>
    <row r="3" spans="2:64" x14ac:dyDescent="0.4">
      <c r="B3" s="3" t="str">
        <f>Cockpit!B3</f>
        <v>Company Unicorn - Version 1</v>
      </c>
    </row>
    <row r="5" spans="2:64" x14ac:dyDescent="0.4">
      <c r="B5" s="14" t="s">
        <v>2</v>
      </c>
      <c r="C5" s="1" t="s">
        <v>3</v>
      </c>
    </row>
    <row r="10" spans="2:64" x14ac:dyDescent="0.4">
      <c r="B10" s="17" t="s">
        <v>22</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row>
    <row r="12" spans="2:64" x14ac:dyDescent="0.4">
      <c r="B12" s="27" t="s">
        <v>8</v>
      </c>
      <c r="C12" s="26"/>
    </row>
    <row r="14" spans="2:64" x14ac:dyDescent="0.4">
      <c r="B14" s="2" t="s">
        <v>15</v>
      </c>
      <c r="H14" s="2" t="s">
        <v>5</v>
      </c>
      <c r="N14" s="2" t="s">
        <v>6</v>
      </c>
    </row>
    <row r="15" spans="2:64" x14ac:dyDescent="0.4">
      <c r="B15" s="3" t="s">
        <v>16</v>
      </c>
      <c r="D15" s="15" t="s">
        <v>15</v>
      </c>
      <c r="E15" s="15"/>
      <c r="F15" s="15"/>
      <c r="H15" s="3" t="s">
        <v>16</v>
      </c>
      <c r="J15" s="15" t="s">
        <v>5</v>
      </c>
      <c r="K15" s="15"/>
      <c r="L15" s="15"/>
      <c r="N15" s="3" t="s">
        <v>16</v>
      </c>
      <c r="P15" s="15" t="s">
        <v>6</v>
      </c>
      <c r="Q15" s="15"/>
      <c r="R15" s="15"/>
    </row>
    <row r="16" spans="2:64" x14ac:dyDescent="0.4">
      <c r="B16" s="3" t="s">
        <v>17</v>
      </c>
      <c r="D16" s="28" t="s">
        <v>12</v>
      </c>
      <c r="E16" s="28"/>
      <c r="F16" s="28"/>
      <c r="H16" s="3" t="s">
        <v>17</v>
      </c>
      <c r="J16" s="28" t="s">
        <v>72</v>
      </c>
      <c r="K16" s="28"/>
      <c r="L16" s="28"/>
      <c r="N16" s="3" t="s">
        <v>17</v>
      </c>
      <c r="P16" s="28" t="s">
        <v>73</v>
      </c>
      <c r="Q16" s="28"/>
      <c r="R16" s="28"/>
    </row>
    <row r="17" spans="2:20" x14ac:dyDescent="0.4">
      <c r="B17" s="3" t="str">
        <f>"Investment in "&amp;Cockpit!E27</f>
        <v>Investment in EUR</v>
      </c>
      <c r="D17" s="42">
        <v>5000</v>
      </c>
      <c r="E17" s="28"/>
      <c r="F17" s="28"/>
      <c r="H17" s="3" t="str">
        <f>"Investment in "&amp;Cockpit!K29</f>
        <v xml:space="preserve">Investment in </v>
      </c>
      <c r="J17" s="42">
        <v>5000</v>
      </c>
      <c r="K17" s="28"/>
      <c r="L17" s="28"/>
      <c r="N17" s="3" t="str">
        <f>"Investment in "&amp;Cockpit!Q29</f>
        <v xml:space="preserve">Investment in </v>
      </c>
      <c r="P17" s="42">
        <v>5000</v>
      </c>
      <c r="Q17" s="28"/>
      <c r="R17" s="28"/>
    </row>
    <row r="18" spans="2:20" x14ac:dyDescent="0.4">
      <c r="B18" s="3" t="s">
        <v>20</v>
      </c>
      <c r="D18" s="96">
        <v>5000</v>
      </c>
      <c r="E18" s="29"/>
      <c r="F18" s="29"/>
      <c r="H18" s="3" t="s">
        <v>20</v>
      </c>
      <c r="J18" s="42">
        <v>5000</v>
      </c>
      <c r="K18" s="29"/>
      <c r="L18" s="29"/>
      <c r="N18" s="3" t="s">
        <v>20</v>
      </c>
      <c r="P18" s="42">
        <v>5000</v>
      </c>
      <c r="Q18" s="29"/>
      <c r="R18" s="29"/>
    </row>
    <row r="19" spans="2:20" x14ac:dyDescent="0.4">
      <c r="B19" s="3" t="s">
        <v>77</v>
      </c>
      <c r="D19" s="97" t="s">
        <v>78</v>
      </c>
      <c r="E19" s="98"/>
      <c r="F19" s="98"/>
      <c r="H19" s="3" t="s">
        <v>77</v>
      </c>
      <c r="J19" s="97" t="s">
        <v>78</v>
      </c>
      <c r="K19" s="98"/>
      <c r="L19" s="98"/>
      <c r="N19" s="3" t="s">
        <v>77</v>
      </c>
      <c r="P19" s="97" t="s">
        <v>78</v>
      </c>
      <c r="Q19" s="98"/>
      <c r="R19" s="98"/>
    </row>
    <row r="21" spans="2:20" x14ac:dyDescent="0.4">
      <c r="B21" s="2" t="s">
        <v>7</v>
      </c>
      <c r="H21" s="2" t="s">
        <v>21</v>
      </c>
      <c r="N21" s="2" t="s">
        <v>76</v>
      </c>
    </row>
    <row r="22" spans="2:20" x14ac:dyDescent="0.4">
      <c r="B22" s="3" t="s">
        <v>16</v>
      </c>
      <c r="D22" s="15" t="s">
        <v>7</v>
      </c>
      <c r="E22" s="15"/>
      <c r="F22" s="15"/>
      <c r="H22" s="3" t="s">
        <v>16</v>
      </c>
      <c r="J22" s="15" t="s">
        <v>21</v>
      </c>
      <c r="K22" s="15"/>
      <c r="L22" s="15"/>
      <c r="N22" s="3" t="s">
        <v>16</v>
      </c>
      <c r="P22" s="15" t="s">
        <v>80</v>
      </c>
      <c r="Q22" s="15"/>
      <c r="R22" s="15"/>
    </row>
    <row r="23" spans="2:20" x14ac:dyDescent="0.4">
      <c r="B23" s="3" t="s">
        <v>17</v>
      </c>
      <c r="D23" s="28" t="s">
        <v>26</v>
      </c>
      <c r="E23" s="28"/>
      <c r="F23" s="28"/>
      <c r="H23" s="3" t="s">
        <v>17</v>
      </c>
      <c r="J23" s="28" t="s">
        <v>74</v>
      </c>
      <c r="K23" s="28"/>
      <c r="L23" s="28"/>
      <c r="N23" s="3" t="s">
        <v>17</v>
      </c>
      <c r="P23" s="28" t="s">
        <v>76</v>
      </c>
      <c r="Q23" s="28"/>
      <c r="R23" s="28"/>
    </row>
    <row r="24" spans="2:20" x14ac:dyDescent="0.4">
      <c r="B24" s="3" t="str">
        <f>"Investment in "&amp;Cockpit!E36</f>
        <v xml:space="preserve">Investment in </v>
      </c>
      <c r="D24" s="42">
        <v>5000</v>
      </c>
      <c r="E24" s="28"/>
      <c r="F24" s="28"/>
      <c r="H24" s="3" t="str">
        <f>"Investment in "&amp;Cockpit!K36</f>
        <v xml:space="preserve">Investment in </v>
      </c>
      <c r="J24" s="42">
        <v>2500</v>
      </c>
      <c r="K24" s="28"/>
      <c r="L24" s="28"/>
      <c r="N24" s="3" t="str">
        <f>"Investment in "&amp;Cockpit!Q36</f>
        <v xml:space="preserve">Investment in </v>
      </c>
      <c r="P24" s="42">
        <v>2500</v>
      </c>
      <c r="Q24" s="28"/>
      <c r="R24" s="28"/>
    </row>
    <row r="25" spans="2:20" x14ac:dyDescent="0.4">
      <c r="B25" s="3" t="s">
        <v>20</v>
      </c>
      <c r="D25" s="42">
        <v>5000</v>
      </c>
      <c r="E25" s="29"/>
      <c r="F25" s="29"/>
      <c r="H25" s="3" t="s">
        <v>20</v>
      </c>
      <c r="J25" s="42">
        <v>2500</v>
      </c>
      <c r="K25" s="29"/>
      <c r="L25" s="29"/>
      <c r="N25" s="3" t="s">
        <v>20</v>
      </c>
      <c r="P25" s="42">
        <v>2500</v>
      </c>
      <c r="Q25" s="29"/>
      <c r="R25" s="29"/>
    </row>
    <row r="26" spans="2:20" x14ac:dyDescent="0.4">
      <c r="B26" s="3" t="s">
        <v>77</v>
      </c>
      <c r="D26" s="97" t="s">
        <v>78</v>
      </c>
      <c r="E26" s="98"/>
      <c r="F26" s="98"/>
      <c r="H26" s="3" t="s">
        <v>77</v>
      </c>
      <c r="J26" s="97" t="s">
        <v>78</v>
      </c>
      <c r="K26" s="98"/>
      <c r="L26" s="98"/>
      <c r="N26" s="3" t="s">
        <v>77</v>
      </c>
      <c r="P26" s="97" t="s">
        <v>78</v>
      </c>
      <c r="Q26" s="98"/>
      <c r="R26" s="98"/>
    </row>
    <row r="29" spans="2:20" x14ac:dyDescent="0.4">
      <c r="I29" s="5" t="s">
        <v>23</v>
      </c>
      <c r="J29" s="5"/>
      <c r="K29" s="5" t="s">
        <v>17</v>
      </c>
      <c r="L29" s="5"/>
      <c r="M29" s="31" t="s">
        <v>19</v>
      </c>
      <c r="N29" s="31" t="s">
        <v>24</v>
      </c>
      <c r="O29" s="5"/>
      <c r="P29" s="30" t="s">
        <v>18</v>
      </c>
      <c r="Q29" s="36"/>
      <c r="R29" s="30" t="s">
        <v>77</v>
      </c>
      <c r="S29" s="30"/>
      <c r="T29" s="30"/>
    </row>
    <row r="30" spans="2:20" ht="5.25" customHeight="1" x14ac:dyDescent="0.4">
      <c r="P30" s="32"/>
    </row>
    <row r="31" spans="2:20" x14ac:dyDescent="0.4">
      <c r="I31" s="9" t="str">
        <f>D15</f>
        <v>Founder 1</v>
      </c>
      <c r="K31" s="9" t="str">
        <f>D16</f>
        <v>CEO</v>
      </c>
      <c r="M31" s="4">
        <f>D18</f>
        <v>5000</v>
      </c>
      <c r="N31" s="8">
        <f t="shared" ref="N31:N36" si="0">IFERROR(M31/$M$37,"")</f>
        <v>0.2</v>
      </c>
      <c r="P31" s="37">
        <f>D17</f>
        <v>5000</v>
      </c>
      <c r="R31" s="51" t="str">
        <f>D19</f>
        <v>Common Shares</v>
      </c>
    </row>
    <row r="32" spans="2:20" x14ac:dyDescent="0.4">
      <c r="I32" s="33" t="str">
        <f>J15</f>
        <v>Founder 2</v>
      </c>
      <c r="J32" s="6"/>
      <c r="K32" s="33" t="str">
        <f>J16</f>
        <v>CFO</v>
      </c>
      <c r="L32" s="6"/>
      <c r="M32" s="38">
        <f>J18</f>
        <v>5000</v>
      </c>
      <c r="N32" s="39">
        <f t="shared" si="0"/>
        <v>0.2</v>
      </c>
      <c r="O32" s="6"/>
      <c r="P32" s="40">
        <f>J17</f>
        <v>5000</v>
      </c>
      <c r="Q32" s="6"/>
      <c r="R32" s="70" t="str">
        <f>J19</f>
        <v>Common Shares</v>
      </c>
      <c r="S32" s="6"/>
      <c r="T32" s="6"/>
    </row>
    <row r="33" spans="2:64" x14ac:dyDescent="0.4">
      <c r="I33" s="9" t="str">
        <f>P15</f>
        <v>Founder 3</v>
      </c>
      <c r="K33" s="9" t="str">
        <f>P16</f>
        <v>COO</v>
      </c>
      <c r="M33" s="4">
        <f>P18</f>
        <v>5000</v>
      </c>
      <c r="N33" s="8">
        <f t="shared" si="0"/>
        <v>0.2</v>
      </c>
      <c r="P33" s="37">
        <f>P17</f>
        <v>5000</v>
      </c>
      <c r="R33" s="51" t="str">
        <f>P19</f>
        <v>Common Shares</v>
      </c>
    </row>
    <row r="34" spans="2:64" x14ac:dyDescent="0.4">
      <c r="I34" s="33" t="str">
        <f>D22</f>
        <v>Founder 4</v>
      </c>
      <c r="J34" s="6"/>
      <c r="K34" s="33" t="str">
        <f>D23</f>
        <v>CMO</v>
      </c>
      <c r="L34" s="6"/>
      <c r="M34" s="38">
        <f>D25</f>
        <v>5000</v>
      </c>
      <c r="N34" s="39">
        <f t="shared" si="0"/>
        <v>0.2</v>
      </c>
      <c r="O34" s="6"/>
      <c r="P34" s="40">
        <f>D24</f>
        <v>5000</v>
      </c>
      <c r="Q34" s="6"/>
      <c r="R34" s="70" t="str">
        <f>D26</f>
        <v>Common Shares</v>
      </c>
      <c r="S34" s="6"/>
      <c r="T34" s="6"/>
    </row>
    <row r="35" spans="2:64" x14ac:dyDescent="0.4">
      <c r="I35" s="9" t="str">
        <f>J22</f>
        <v>Founder 5</v>
      </c>
      <c r="K35" s="9" t="str">
        <f>J23</f>
        <v>CTO</v>
      </c>
      <c r="M35" s="4">
        <f>J25</f>
        <v>2500</v>
      </c>
      <c r="N35" s="8">
        <f t="shared" si="0"/>
        <v>0.1</v>
      </c>
      <c r="P35" s="37">
        <f>J24</f>
        <v>2500</v>
      </c>
      <c r="R35" s="51" t="str">
        <f>J26</f>
        <v>Common Shares</v>
      </c>
    </row>
    <row r="36" spans="2:64" x14ac:dyDescent="0.4">
      <c r="I36" s="33" t="str">
        <f>P22</f>
        <v>VSOP</v>
      </c>
      <c r="J36" s="6"/>
      <c r="K36" s="33" t="str">
        <f>P23</f>
        <v>Option Pool</v>
      </c>
      <c r="L36" s="6"/>
      <c r="M36" s="38">
        <f>P25</f>
        <v>2500</v>
      </c>
      <c r="N36" s="39">
        <f t="shared" si="0"/>
        <v>0.1</v>
      </c>
      <c r="O36" s="6"/>
      <c r="P36" s="40">
        <f>P24</f>
        <v>2500</v>
      </c>
      <c r="Q36" s="6"/>
      <c r="R36" s="70" t="str">
        <f>P26</f>
        <v>Common Shares</v>
      </c>
      <c r="S36" s="6"/>
      <c r="T36" s="6"/>
    </row>
    <row r="37" spans="2:64" x14ac:dyDescent="0.4">
      <c r="I37" s="34" t="s">
        <v>25</v>
      </c>
      <c r="J37" s="35"/>
      <c r="K37" s="35"/>
      <c r="L37" s="35"/>
      <c r="M37" s="41">
        <f>SUM(M31:M36)</f>
        <v>25000</v>
      </c>
      <c r="N37" s="43">
        <f>SUM(N31:N36)</f>
        <v>1</v>
      </c>
      <c r="O37" s="44"/>
      <c r="P37" s="45">
        <f>SUM(P31:P36)</f>
        <v>25000</v>
      </c>
      <c r="Q37" s="44"/>
      <c r="R37" s="44"/>
      <c r="S37" s="44"/>
      <c r="T37" s="99"/>
    </row>
    <row r="48" spans="2:64" x14ac:dyDescent="0.4">
      <c r="B48" s="17" t="s">
        <v>27</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row>
    <row r="50" spans="2:22" x14ac:dyDescent="0.4">
      <c r="B50" s="27" t="s">
        <v>28</v>
      </c>
      <c r="C50" s="26"/>
      <c r="D50" s="26"/>
      <c r="N50" s="27" t="s">
        <v>33</v>
      </c>
      <c r="O50" s="26"/>
    </row>
    <row r="52" spans="2:22" ht="15" thickBot="1" x14ac:dyDescent="0.45">
      <c r="B52" s="2" t="s">
        <v>29</v>
      </c>
      <c r="H52" s="2" t="s">
        <v>30</v>
      </c>
    </row>
    <row r="53" spans="2:22" x14ac:dyDescent="0.4">
      <c r="B53" s="3" t="s">
        <v>16</v>
      </c>
      <c r="D53" s="15" t="s">
        <v>40</v>
      </c>
      <c r="E53" s="15"/>
      <c r="F53" s="15"/>
      <c r="H53" s="3" t="s">
        <v>16</v>
      </c>
      <c r="J53" s="15" t="s">
        <v>41</v>
      </c>
      <c r="K53" s="15"/>
      <c r="L53" s="15"/>
      <c r="N53" s="54" t="s">
        <v>34</v>
      </c>
      <c r="O53" s="55"/>
      <c r="P53" s="59">
        <v>3500000</v>
      </c>
      <c r="Q53" s="60"/>
    </row>
    <row r="54" spans="2:22" x14ac:dyDescent="0.4">
      <c r="B54" s="3" t="s">
        <v>17</v>
      </c>
      <c r="D54" s="28" t="s">
        <v>39</v>
      </c>
      <c r="E54" s="28"/>
      <c r="F54" s="28"/>
      <c r="H54" s="3" t="s">
        <v>17</v>
      </c>
      <c r="J54" s="28" t="s">
        <v>39</v>
      </c>
      <c r="K54" s="28"/>
      <c r="L54" s="28"/>
      <c r="N54" s="56" t="s">
        <v>35</v>
      </c>
      <c r="P54" s="52">
        <f>P53+P56</f>
        <v>3900000</v>
      </c>
      <c r="Q54" s="61"/>
      <c r="R54" s="50"/>
    </row>
    <row r="55" spans="2:22" x14ac:dyDescent="0.4">
      <c r="B55" s="3" t="str">
        <f>B17</f>
        <v>Investment in EUR</v>
      </c>
      <c r="D55" s="42">
        <v>100000</v>
      </c>
      <c r="E55" s="28"/>
      <c r="F55" s="28"/>
      <c r="H55" s="3" t="str">
        <f>B55</f>
        <v>Investment in EUR</v>
      </c>
      <c r="J55" s="42">
        <v>100000</v>
      </c>
      <c r="K55" s="28"/>
      <c r="L55" s="28"/>
      <c r="N55" s="56"/>
      <c r="Q55" s="57"/>
    </row>
    <row r="56" spans="2:22" ht="15" x14ac:dyDescent="0.4">
      <c r="B56" s="3" t="s">
        <v>77</v>
      </c>
      <c r="D56" s="104" t="s">
        <v>78</v>
      </c>
      <c r="E56" s="105"/>
      <c r="F56" s="105"/>
      <c r="H56" s="3" t="s">
        <v>77</v>
      </c>
      <c r="J56" s="104" t="s">
        <v>78</v>
      </c>
      <c r="K56" s="105"/>
      <c r="L56" s="105"/>
      <c r="N56" s="56" t="s">
        <v>36</v>
      </c>
      <c r="P56" s="51">
        <f>D55+J55+D61+J61</f>
        <v>400000</v>
      </c>
      <c r="Q56" s="57"/>
    </row>
    <row r="57" spans="2:22" x14ac:dyDescent="0.4">
      <c r="N57" s="56"/>
      <c r="Q57" s="57"/>
    </row>
    <row r="58" spans="2:22" x14ac:dyDescent="0.4">
      <c r="B58" s="2" t="s">
        <v>31</v>
      </c>
      <c r="H58" s="2" t="s">
        <v>32</v>
      </c>
      <c r="N58" s="56" t="s">
        <v>37</v>
      </c>
      <c r="P58" s="51">
        <f>P53/M37</f>
        <v>140</v>
      </c>
      <c r="Q58" s="57"/>
    </row>
    <row r="59" spans="2:22" x14ac:dyDescent="0.4">
      <c r="B59" s="3" t="s">
        <v>16</v>
      </c>
      <c r="D59" s="15" t="s">
        <v>42</v>
      </c>
      <c r="E59" s="15"/>
      <c r="F59" s="15"/>
      <c r="H59" s="3" t="s">
        <v>16</v>
      </c>
      <c r="J59" s="15" t="s">
        <v>43</v>
      </c>
      <c r="K59" s="15"/>
      <c r="L59" s="15"/>
      <c r="N59" s="56" t="s">
        <v>38</v>
      </c>
      <c r="P59" s="51">
        <f>P56/P58</f>
        <v>2857.1428571428573</v>
      </c>
      <c r="Q59" s="57"/>
      <c r="V59" s="51"/>
    </row>
    <row r="60" spans="2:22" x14ac:dyDescent="0.4">
      <c r="B60" s="3" t="s">
        <v>17</v>
      </c>
      <c r="D60" s="28" t="s">
        <v>39</v>
      </c>
      <c r="E60" s="28"/>
      <c r="F60" s="28"/>
      <c r="H60" s="3" t="s">
        <v>17</v>
      </c>
      <c r="J60" s="28" t="s">
        <v>39</v>
      </c>
      <c r="K60" s="28"/>
      <c r="L60" s="28"/>
      <c r="N60" s="56"/>
      <c r="Q60" s="57"/>
    </row>
    <row r="61" spans="2:22" ht="15" thickBot="1" x14ac:dyDescent="0.45">
      <c r="B61" s="3" t="str">
        <f>B55</f>
        <v>Investment in EUR</v>
      </c>
      <c r="D61" s="42">
        <v>100000</v>
      </c>
      <c r="E61" s="28"/>
      <c r="F61" s="28"/>
      <c r="H61" s="3" t="str">
        <f>H55</f>
        <v>Investment in EUR</v>
      </c>
      <c r="J61" s="42">
        <v>100000</v>
      </c>
      <c r="K61" s="28"/>
      <c r="L61" s="28"/>
      <c r="N61" s="56"/>
      <c r="Q61" s="58"/>
    </row>
    <row r="62" spans="2:22" ht="15" x14ac:dyDescent="0.4">
      <c r="B62" s="3" t="s">
        <v>77</v>
      </c>
      <c r="D62" s="104" t="s">
        <v>78</v>
      </c>
      <c r="E62" s="105"/>
      <c r="F62" s="105"/>
      <c r="H62" s="3" t="s">
        <v>77</v>
      </c>
      <c r="J62" s="104" t="s">
        <v>78</v>
      </c>
      <c r="K62" s="105"/>
      <c r="L62" s="105"/>
      <c r="N62" s="55"/>
      <c r="O62" s="55"/>
      <c r="P62" s="55"/>
    </row>
    <row r="63" spans="2:22" x14ac:dyDescent="0.4">
      <c r="B63" s="3"/>
      <c r="D63" s="48"/>
      <c r="E63" s="49"/>
      <c r="F63" s="49"/>
      <c r="H63" s="3"/>
      <c r="J63" s="48"/>
      <c r="K63" s="49"/>
      <c r="L63" s="49"/>
    </row>
    <row r="65" spans="9:20" x14ac:dyDescent="0.4">
      <c r="I65" s="5" t="s">
        <v>23</v>
      </c>
      <c r="J65" s="5"/>
      <c r="K65" s="5" t="s">
        <v>17</v>
      </c>
      <c r="L65" s="5"/>
      <c r="M65" s="31" t="s">
        <v>19</v>
      </c>
      <c r="N65" s="31" t="s">
        <v>24</v>
      </c>
      <c r="O65" s="5"/>
      <c r="P65" s="30" t="s">
        <v>18</v>
      </c>
      <c r="Q65" s="36"/>
      <c r="R65" s="30" t="s">
        <v>77</v>
      </c>
      <c r="S65" s="30"/>
      <c r="T65" s="30"/>
    </row>
    <row r="66" spans="9:20" ht="5.25" customHeight="1" x14ac:dyDescent="0.4">
      <c r="P66" s="32"/>
    </row>
    <row r="67" spans="9:20" x14ac:dyDescent="0.4">
      <c r="I67" s="9" t="str">
        <f t="shared" ref="I67:I72" si="1">I31</f>
        <v>Founder 1</v>
      </c>
      <c r="K67" s="9" t="str">
        <f t="shared" ref="K67:K72" si="2">K31</f>
        <v>CEO</v>
      </c>
      <c r="M67" s="4">
        <f t="shared" ref="M67:M72" si="3">M31</f>
        <v>5000</v>
      </c>
      <c r="N67" s="8">
        <f t="shared" ref="N67:N76" si="4">IFERROR(M67/$M$77,"")</f>
        <v>0.17948717948717949</v>
      </c>
      <c r="P67" s="37">
        <f t="shared" ref="P67:P72" si="5">P31</f>
        <v>5000</v>
      </c>
      <c r="R67" s="51" t="str">
        <f>R31</f>
        <v>Common Shares</v>
      </c>
    </row>
    <row r="68" spans="9:20" x14ac:dyDescent="0.4">
      <c r="I68" s="33" t="str">
        <f t="shared" si="1"/>
        <v>Founder 2</v>
      </c>
      <c r="J68" s="6"/>
      <c r="K68" s="33" t="str">
        <f t="shared" si="2"/>
        <v>CFO</v>
      </c>
      <c r="L68" s="6"/>
      <c r="M68" s="38">
        <f t="shared" si="3"/>
        <v>5000</v>
      </c>
      <c r="N68" s="39">
        <f t="shared" si="4"/>
        <v>0.17948717948717949</v>
      </c>
      <c r="O68" s="6"/>
      <c r="P68" s="40">
        <f t="shared" si="5"/>
        <v>5000</v>
      </c>
      <c r="Q68" s="6"/>
      <c r="R68" s="70" t="str">
        <f t="shared" ref="R68:R72" si="6">R32</f>
        <v>Common Shares</v>
      </c>
      <c r="S68" s="6"/>
      <c r="T68" s="6"/>
    </row>
    <row r="69" spans="9:20" x14ac:dyDescent="0.4">
      <c r="I69" s="9" t="str">
        <f t="shared" si="1"/>
        <v>Founder 3</v>
      </c>
      <c r="K69" s="9" t="str">
        <f t="shared" si="2"/>
        <v>COO</v>
      </c>
      <c r="M69" s="4">
        <f t="shared" si="3"/>
        <v>5000</v>
      </c>
      <c r="N69" s="8">
        <f t="shared" si="4"/>
        <v>0.17948717948717949</v>
      </c>
      <c r="P69" s="37">
        <f t="shared" si="5"/>
        <v>5000</v>
      </c>
      <c r="R69" s="51" t="str">
        <f t="shared" si="6"/>
        <v>Common Shares</v>
      </c>
    </row>
    <row r="70" spans="9:20" x14ac:dyDescent="0.4">
      <c r="I70" s="33" t="str">
        <f t="shared" si="1"/>
        <v>Founder 4</v>
      </c>
      <c r="J70" s="6"/>
      <c r="K70" s="33" t="str">
        <f t="shared" si="2"/>
        <v>CMO</v>
      </c>
      <c r="L70" s="6"/>
      <c r="M70" s="38">
        <f t="shared" si="3"/>
        <v>5000</v>
      </c>
      <c r="N70" s="39">
        <f t="shared" si="4"/>
        <v>0.17948717948717949</v>
      </c>
      <c r="O70" s="6"/>
      <c r="P70" s="40">
        <f t="shared" si="5"/>
        <v>5000</v>
      </c>
      <c r="Q70" s="6"/>
      <c r="R70" s="70" t="str">
        <f t="shared" si="6"/>
        <v>Common Shares</v>
      </c>
      <c r="S70" s="6"/>
      <c r="T70" s="6"/>
    </row>
    <row r="71" spans="9:20" x14ac:dyDescent="0.4">
      <c r="I71" s="9" t="str">
        <f t="shared" si="1"/>
        <v>Founder 5</v>
      </c>
      <c r="K71" s="9" t="str">
        <f t="shared" si="2"/>
        <v>CTO</v>
      </c>
      <c r="M71" s="4">
        <f t="shared" si="3"/>
        <v>2500</v>
      </c>
      <c r="N71" s="8">
        <f t="shared" si="4"/>
        <v>8.9743589743589744E-2</v>
      </c>
      <c r="P71" s="37">
        <f t="shared" si="5"/>
        <v>2500</v>
      </c>
      <c r="R71" s="51" t="str">
        <f t="shared" si="6"/>
        <v>Common Shares</v>
      </c>
    </row>
    <row r="72" spans="9:20" x14ac:dyDescent="0.4">
      <c r="I72" s="33" t="str">
        <f t="shared" si="1"/>
        <v>VSOP</v>
      </c>
      <c r="J72" s="6"/>
      <c r="K72" s="33" t="str">
        <f t="shared" si="2"/>
        <v>Option Pool</v>
      </c>
      <c r="L72" s="6"/>
      <c r="M72" s="38">
        <f t="shared" si="3"/>
        <v>2500</v>
      </c>
      <c r="N72" s="39">
        <f t="shared" si="4"/>
        <v>8.9743589743589744E-2</v>
      </c>
      <c r="O72" s="6"/>
      <c r="P72" s="40">
        <f t="shared" si="5"/>
        <v>2500</v>
      </c>
      <c r="Q72" s="6"/>
      <c r="R72" s="70" t="str">
        <f t="shared" si="6"/>
        <v>Common Shares</v>
      </c>
      <c r="S72" s="6"/>
      <c r="T72" s="6"/>
    </row>
    <row r="73" spans="9:20" x14ac:dyDescent="0.4">
      <c r="I73" s="9" t="str">
        <f>D53</f>
        <v>Angel 1</v>
      </c>
      <c r="K73" s="9" t="str">
        <f>D54</f>
        <v>Angel Investor</v>
      </c>
      <c r="M73" s="4">
        <f>D55/P58</f>
        <v>714.28571428571433</v>
      </c>
      <c r="N73" s="8">
        <f t="shared" si="4"/>
        <v>2.564102564102564E-2</v>
      </c>
      <c r="P73" s="37">
        <f>D55</f>
        <v>100000</v>
      </c>
      <c r="Q73" s="2"/>
      <c r="R73" s="51" t="str">
        <f>D56</f>
        <v>Common Shares</v>
      </c>
      <c r="S73" s="2"/>
      <c r="T73" s="2"/>
    </row>
    <row r="74" spans="9:20" x14ac:dyDescent="0.4">
      <c r="I74" s="33" t="str">
        <f>J53</f>
        <v>Angel 2</v>
      </c>
      <c r="J74" s="6"/>
      <c r="K74" s="33" t="str">
        <f>J54</f>
        <v>Angel Investor</v>
      </c>
      <c r="L74" s="6"/>
      <c r="M74" s="38">
        <f>J55/P58</f>
        <v>714.28571428571433</v>
      </c>
      <c r="N74" s="39">
        <f t="shared" si="4"/>
        <v>2.564102564102564E-2</v>
      </c>
      <c r="O74" s="6"/>
      <c r="P74" s="40">
        <f>J55</f>
        <v>100000</v>
      </c>
      <c r="Q74" s="6"/>
      <c r="R74" s="70" t="str">
        <f>J56</f>
        <v>Common Shares</v>
      </c>
      <c r="S74" s="6"/>
      <c r="T74" s="6"/>
    </row>
    <row r="75" spans="9:20" x14ac:dyDescent="0.4">
      <c r="I75" s="9" t="str">
        <f>D59</f>
        <v>Angel 3</v>
      </c>
      <c r="K75" s="9" t="str">
        <f>D60</f>
        <v>Angel Investor</v>
      </c>
      <c r="M75" s="4">
        <f>D61/P58</f>
        <v>714.28571428571433</v>
      </c>
      <c r="N75" s="8">
        <f t="shared" si="4"/>
        <v>2.564102564102564E-2</v>
      </c>
      <c r="P75" s="37">
        <f>D61</f>
        <v>100000</v>
      </c>
      <c r="R75" s="51" t="str">
        <f>D62</f>
        <v>Common Shares</v>
      </c>
    </row>
    <row r="76" spans="9:20" x14ac:dyDescent="0.4">
      <c r="I76" s="33" t="str">
        <f>J59</f>
        <v>Angel 4</v>
      </c>
      <c r="J76" s="6"/>
      <c r="K76" s="33" t="str">
        <f>J60</f>
        <v>Angel Investor</v>
      </c>
      <c r="L76" s="6"/>
      <c r="M76" s="38">
        <f>J61/P58</f>
        <v>714.28571428571433</v>
      </c>
      <c r="N76" s="39">
        <f t="shared" si="4"/>
        <v>2.564102564102564E-2</v>
      </c>
      <c r="O76" s="6"/>
      <c r="P76" s="40">
        <f>J61</f>
        <v>100000</v>
      </c>
      <c r="Q76" s="6"/>
      <c r="R76" s="70" t="str">
        <f>J62</f>
        <v>Common Shares</v>
      </c>
      <c r="S76" s="6"/>
      <c r="T76" s="6"/>
    </row>
    <row r="77" spans="9:20" x14ac:dyDescent="0.4">
      <c r="I77" s="34" t="s">
        <v>25</v>
      </c>
      <c r="J77" s="35"/>
      <c r="K77" s="35"/>
      <c r="L77" s="35"/>
      <c r="M77" s="41">
        <f>M37+P59</f>
        <v>27857.142857142859</v>
      </c>
      <c r="N77" s="43">
        <f>SUM(N67:N76)</f>
        <v>1</v>
      </c>
      <c r="O77" s="44"/>
      <c r="P77" s="45">
        <f>SUM(P67:P76)</f>
        <v>425000</v>
      </c>
      <c r="Q77" s="44"/>
      <c r="R77" s="44"/>
      <c r="S77" s="44"/>
      <c r="T77" s="100"/>
    </row>
    <row r="84" spans="2:64" x14ac:dyDescent="0.4">
      <c r="B84" s="17" t="s">
        <v>44</v>
      </c>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row>
    <row r="86" spans="2:64" x14ac:dyDescent="0.4">
      <c r="B86" s="27" t="s">
        <v>28</v>
      </c>
      <c r="C86" s="26"/>
      <c r="D86" s="26"/>
      <c r="N86" s="27" t="s">
        <v>33</v>
      </c>
      <c r="O86" s="26"/>
    </row>
    <row r="88" spans="2:64" ht="15" thickBot="1" x14ac:dyDescent="0.45">
      <c r="B88" s="2" t="s">
        <v>29</v>
      </c>
      <c r="H88" s="2" t="s">
        <v>30</v>
      </c>
    </row>
    <row r="89" spans="2:64" x14ac:dyDescent="0.4">
      <c r="B89" s="3" t="s">
        <v>16</v>
      </c>
      <c r="D89" s="15" t="s">
        <v>45</v>
      </c>
      <c r="E89" s="15"/>
      <c r="F89" s="15"/>
      <c r="H89" s="3" t="s">
        <v>16</v>
      </c>
      <c r="J89" s="15" t="s">
        <v>46</v>
      </c>
      <c r="K89" s="15"/>
      <c r="L89" s="15"/>
      <c r="N89" s="54" t="s">
        <v>34</v>
      </c>
      <c r="O89" s="55"/>
      <c r="P89" s="59">
        <v>8000000</v>
      </c>
      <c r="Q89" s="60"/>
    </row>
    <row r="90" spans="2:64" x14ac:dyDescent="0.4">
      <c r="B90" s="3" t="s">
        <v>17</v>
      </c>
      <c r="D90" s="28" t="s">
        <v>48</v>
      </c>
      <c r="E90" s="28"/>
      <c r="F90" s="28"/>
      <c r="H90" s="3" t="s">
        <v>17</v>
      </c>
      <c r="J90" s="28" t="s">
        <v>48</v>
      </c>
      <c r="K90" s="28"/>
      <c r="L90" s="28"/>
      <c r="N90" s="56" t="s">
        <v>35</v>
      </c>
      <c r="P90" s="52">
        <f>P89+P92</f>
        <v>9500000</v>
      </c>
      <c r="Q90" s="61"/>
      <c r="R90" s="50"/>
    </row>
    <row r="91" spans="2:64" x14ac:dyDescent="0.4">
      <c r="B91" s="3" t="str">
        <f>B61</f>
        <v>Investment in EUR</v>
      </c>
      <c r="D91" s="42">
        <v>500000</v>
      </c>
      <c r="E91" s="28"/>
      <c r="F91" s="28"/>
      <c r="H91" s="3" t="str">
        <f>B91</f>
        <v>Investment in EUR</v>
      </c>
      <c r="J91" s="42">
        <v>500000</v>
      </c>
      <c r="K91" s="28"/>
      <c r="L91" s="28"/>
      <c r="N91" s="56"/>
      <c r="Q91" s="57"/>
    </row>
    <row r="92" spans="2:64" ht="15" x14ac:dyDescent="0.4">
      <c r="B92" s="3" t="s">
        <v>77</v>
      </c>
      <c r="D92" s="104" t="s">
        <v>78</v>
      </c>
      <c r="E92" s="105"/>
      <c r="F92" s="105"/>
      <c r="H92" s="3" t="s">
        <v>77</v>
      </c>
      <c r="J92" s="104" t="s">
        <v>78</v>
      </c>
      <c r="K92" s="105"/>
      <c r="L92" s="105"/>
      <c r="N92" s="56" t="s">
        <v>36</v>
      </c>
      <c r="P92" s="51">
        <f>D91+J91+D97</f>
        <v>1500000</v>
      </c>
      <c r="Q92" s="57"/>
    </row>
    <row r="93" spans="2:64" x14ac:dyDescent="0.4">
      <c r="N93" s="56"/>
      <c r="Q93" s="57"/>
    </row>
    <row r="94" spans="2:64" x14ac:dyDescent="0.4">
      <c r="B94" s="2" t="s">
        <v>31</v>
      </c>
      <c r="N94" s="56" t="s">
        <v>37</v>
      </c>
      <c r="P94" s="51">
        <f>P89/M77</f>
        <v>287.17948717948718</v>
      </c>
      <c r="Q94" s="57"/>
    </row>
    <row r="95" spans="2:64" x14ac:dyDescent="0.4">
      <c r="B95" s="3" t="s">
        <v>16</v>
      </c>
      <c r="D95" s="15" t="s">
        <v>47</v>
      </c>
      <c r="E95" s="15"/>
      <c r="F95" s="15"/>
      <c r="H95" s="2"/>
      <c r="N95" s="56" t="s">
        <v>38</v>
      </c>
      <c r="P95" s="51">
        <f>P92/P94</f>
        <v>5223.2142857142853</v>
      </c>
      <c r="Q95" s="57"/>
      <c r="V95" s="51"/>
    </row>
    <row r="96" spans="2:64" x14ac:dyDescent="0.4">
      <c r="B96" s="3" t="s">
        <v>17</v>
      </c>
      <c r="D96" s="28" t="s">
        <v>48</v>
      </c>
      <c r="E96" s="28"/>
      <c r="F96" s="28"/>
      <c r="H96" s="3"/>
      <c r="J96" s="46"/>
      <c r="K96" s="46"/>
      <c r="L96" s="46"/>
      <c r="N96" s="56"/>
      <c r="Q96" s="57"/>
    </row>
    <row r="97" spans="2:20" ht="15" thickBot="1" x14ac:dyDescent="0.45">
      <c r="B97" s="3" t="str">
        <f>B91</f>
        <v>Investment in EUR</v>
      </c>
      <c r="D97" s="42">
        <v>500000</v>
      </c>
      <c r="E97" s="28"/>
      <c r="F97" s="28"/>
      <c r="H97" s="3"/>
      <c r="J97" s="47"/>
      <c r="K97" s="47"/>
      <c r="L97" s="47"/>
      <c r="N97" s="56"/>
      <c r="Q97" s="58"/>
    </row>
    <row r="98" spans="2:20" ht="15" x14ac:dyDescent="0.4">
      <c r="B98" s="3" t="s">
        <v>77</v>
      </c>
      <c r="D98" s="104" t="s">
        <v>78</v>
      </c>
      <c r="E98" s="105"/>
      <c r="F98" s="105"/>
      <c r="H98" s="3"/>
      <c r="J98" s="48"/>
      <c r="K98" s="47"/>
      <c r="L98" s="47"/>
      <c r="N98" s="55"/>
      <c r="O98" s="55"/>
      <c r="P98" s="55"/>
    </row>
    <row r="101" spans="2:20" x14ac:dyDescent="0.4">
      <c r="I101" s="5" t="s">
        <v>23</v>
      </c>
      <c r="J101" s="5"/>
      <c r="K101" s="5" t="s">
        <v>17</v>
      </c>
      <c r="L101" s="5"/>
      <c r="M101" s="31" t="s">
        <v>19</v>
      </c>
      <c r="N101" s="31" t="s">
        <v>24</v>
      </c>
      <c r="O101" s="5"/>
      <c r="P101" s="30" t="s">
        <v>18</v>
      </c>
      <c r="Q101" s="36"/>
      <c r="R101" s="30" t="s">
        <v>77</v>
      </c>
      <c r="S101" s="30"/>
      <c r="T101" s="30"/>
    </row>
    <row r="102" spans="2:20" ht="5.25" customHeight="1" x14ac:dyDescent="0.4">
      <c r="P102" s="32"/>
    </row>
    <row r="103" spans="2:20" x14ac:dyDescent="0.4">
      <c r="I103" s="9" t="str">
        <f t="shared" ref="I103:I109" si="7">I67</f>
        <v>Founder 1</v>
      </c>
      <c r="K103" s="9" t="str">
        <f t="shared" ref="K103:K109" si="8">K67</f>
        <v>CEO</v>
      </c>
      <c r="M103" s="4">
        <f t="shared" ref="M103:M109" si="9">M67</f>
        <v>5000</v>
      </c>
      <c r="N103" s="8">
        <f>IFERROR(M103/$M$116,"")</f>
        <v>0.15114709851551955</v>
      </c>
      <c r="P103" s="37">
        <f t="shared" ref="P103:P108" si="10">P67</f>
        <v>5000</v>
      </c>
      <c r="R103" s="51" t="str">
        <f>R67</f>
        <v>Common Shares</v>
      </c>
    </row>
    <row r="104" spans="2:20" x14ac:dyDescent="0.4">
      <c r="I104" s="33" t="str">
        <f t="shared" si="7"/>
        <v>Founder 2</v>
      </c>
      <c r="J104" s="6"/>
      <c r="K104" s="33" t="str">
        <f t="shared" si="8"/>
        <v>CFO</v>
      </c>
      <c r="L104" s="6"/>
      <c r="M104" s="38">
        <f t="shared" si="9"/>
        <v>5000</v>
      </c>
      <c r="N104" s="39">
        <f t="shared" ref="N104:N115" si="11">IFERROR(M104/$M$116,"")</f>
        <v>0.15114709851551955</v>
      </c>
      <c r="O104" s="6"/>
      <c r="P104" s="40">
        <f t="shared" si="10"/>
        <v>5000</v>
      </c>
      <c r="Q104" s="6"/>
      <c r="R104" s="70" t="str">
        <f t="shared" ref="R104:R112" si="12">R68</f>
        <v>Common Shares</v>
      </c>
      <c r="S104" s="6"/>
      <c r="T104" s="6"/>
    </row>
    <row r="105" spans="2:20" x14ac:dyDescent="0.4">
      <c r="I105" s="9" t="str">
        <f t="shared" si="7"/>
        <v>Founder 3</v>
      </c>
      <c r="K105" s="9" t="str">
        <f t="shared" si="8"/>
        <v>COO</v>
      </c>
      <c r="M105" s="4">
        <f t="shared" si="9"/>
        <v>5000</v>
      </c>
      <c r="N105" s="8">
        <f t="shared" si="11"/>
        <v>0.15114709851551955</v>
      </c>
      <c r="P105" s="37">
        <f t="shared" si="10"/>
        <v>5000</v>
      </c>
      <c r="R105" s="51" t="str">
        <f t="shared" si="12"/>
        <v>Common Shares</v>
      </c>
    </row>
    <row r="106" spans="2:20" x14ac:dyDescent="0.4">
      <c r="I106" s="33" t="str">
        <f t="shared" si="7"/>
        <v>Founder 4</v>
      </c>
      <c r="J106" s="6"/>
      <c r="K106" s="33" t="str">
        <f t="shared" si="8"/>
        <v>CMO</v>
      </c>
      <c r="L106" s="6"/>
      <c r="M106" s="38">
        <f t="shared" si="9"/>
        <v>5000</v>
      </c>
      <c r="N106" s="39">
        <f t="shared" si="11"/>
        <v>0.15114709851551955</v>
      </c>
      <c r="O106" s="6"/>
      <c r="P106" s="40">
        <f t="shared" si="10"/>
        <v>5000</v>
      </c>
      <c r="Q106" s="6"/>
      <c r="R106" s="70" t="str">
        <f t="shared" si="12"/>
        <v>Common Shares</v>
      </c>
      <c r="S106" s="6"/>
      <c r="T106" s="6"/>
    </row>
    <row r="107" spans="2:20" x14ac:dyDescent="0.4">
      <c r="I107" s="9" t="str">
        <f t="shared" si="7"/>
        <v>Founder 5</v>
      </c>
      <c r="K107" s="9" t="str">
        <f t="shared" si="8"/>
        <v>CTO</v>
      </c>
      <c r="M107" s="4">
        <f t="shared" si="9"/>
        <v>2500</v>
      </c>
      <c r="N107" s="8">
        <f t="shared" si="11"/>
        <v>7.5573549257759776E-2</v>
      </c>
      <c r="P107" s="37">
        <f t="shared" si="10"/>
        <v>2500</v>
      </c>
      <c r="R107" s="51" t="str">
        <f t="shared" si="12"/>
        <v>Common Shares</v>
      </c>
    </row>
    <row r="108" spans="2:20" x14ac:dyDescent="0.4">
      <c r="I108" s="33" t="str">
        <f t="shared" si="7"/>
        <v>VSOP</v>
      </c>
      <c r="J108" s="6"/>
      <c r="K108" s="33" t="str">
        <f t="shared" si="8"/>
        <v>Option Pool</v>
      </c>
      <c r="L108" s="6"/>
      <c r="M108" s="38">
        <f t="shared" si="9"/>
        <v>2500</v>
      </c>
      <c r="N108" s="39">
        <f t="shared" si="11"/>
        <v>7.5573549257759776E-2</v>
      </c>
      <c r="O108" s="6"/>
      <c r="P108" s="40">
        <f t="shared" si="10"/>
        <v>2500</v>
      </c>
      <c r="Q108" s="6"/>
      <c r="R108" s="70" t="str">
        <f t="shared" si="12"/>
        <v>Common Shares</v>
      </c>
      <c r="S108" s="6"/>
      <c r="T108" s="6"/>
    </row>
    <row r="109" spans="2:20" x14ac:dyDescent="0.4">
      <c r="I109" s="9" t="str">
        <f t="shared" si="7"/>
        <v>Angel 1</v>
      </c>
      <c r="K109" s="9" t="str">
        <f t="shared" si="8"/>
        <v>Angel Investor</v>
      </c>
      <c r="M109" s="4">
        <f t="shared" si="9"/>
        <v>714.28571428571433</v>
      </c>
      <c r="N109" s="8">
        <f t="shared" si="11"/>
        <v>2.1592442645074223E-2</v>
      </c>
      <c r="P109" s="37">
        <f t="shared" ref="P109:P112" si="13">P73</f>
        <v>100000</v>
      </c>
      <c r="Q109" s="2"/>
      <c r="R109" s="51" t="str">
        <f t="shared" si="12"/>
        <v>Common Shares</v>
      </c>
      <c r="S109" s="2"/>
      <c r="T109" s="2"/>
    </row>
    <row r="110" spans="2:20" x14ac:dyDescent="0.4">
      <c r="I110" s="33" t="str">
        <f t="shared" ref="I110:I112" si="14">I74</f>
        <v>Angel 2</v>
      </c>
      <c r="J110" s="6"/>
      <c r="K110" s="33" t="str">
        <f t="shared" ref="K110:K112" si="15">K74</f>
        <v>Angel Investor</v>
      </c>
      <c r="L110" s="6"/>
      <c r="M110" s="38">
        <f t="shared" ref="M110:M112" si="16">M74</f>
        <v>714.28571428571433</v>
      </c>
      <c r="N110" s="39">
        <f t="shared" si="11"/>
        <v>2.1592442645074223E-2</v>
      </c>
      <c r="O110" s="6"/>
      <c r="P110" s="40">
        <f t="shared" si="13"/>
        <v>100000</v>
      </c>
      <c r="Q110" s="6"/>
      <c r="R110" s="70" t="str">
        <f t="shared" si="12"/>
        <v>Common Shares</v>
      </c>
      <c r="S110" s="6"/>
      <c r="T110" s="6"/>
    </row>
    <row r="111" spans="2:20" x14ac:dyDescent="0.4">
      <c r="I111" s="9" t="str">
        <f t="shared" si="14"/>
        <v>Angel 3</v>
      </c>
      <c r="K111" s="9" t="str">
        <f t="shared" si="15"/>
        <v>Angel Investor</v>
      </c>
      <c r="M111" s="4">
        <f t="shared" si="16"/>
        <v>714.28571428571433</v>
      </c>
      <c r="N111" s="8">
        <f t="shared" si="11"/>
        <v>2.1592442645074223E-2</v>
      </c>
      <c r="P111" s="37">
        <f t="shared" si="13"/>
        <v>100000</v>
      </c>
      <c r="R111" s="51" t="str">
        <f t="shared" si="12"/>
        <v>Common Shares</v>
      </c>
    </row>
    <row r="112" spans="2:20" x14ac:dyDescent="0.4">
      <c r="I112" s="33" t="str">
        <f t="shared" si="14"/>
        <v>Angel 4</v>
      </c>
      <c r="J112" s="6"/>
      <c r="K112" s="33" t="str">
        <f t="shared" si="15"/>
        <v>Angel Investor</v>
      </c>
      <c r="L112" s="6"/>
      <c r="M112" s="38">
        <f t="shared" si="16"/>
        <v>714.28571428571433</v>
      </c>
      <c r="N112" s="39">
        <f t="shared" si="11"/>
        <v>2.1592442645074223E-2</v>
      </c>
      <c r="O112" s="6"/>
      <c r="P112" s="40">
        <f t="shared" si="13"/>
        <v>100000</v>
      </c>
      <c r="Q112" s="6"/>
      <c r="R112" s="70" t="str">
        <f t="shared" si="12"/>
        <v>Common Shares</v>
      </c>
      <c r="S112" s="6"/>
      <c r="T112" s="6"/>
    </row>
    <row r="113" spans="2:64" x14ac:dyDescent="0.4">
      <c r="I113" s="9" t="str">
        <f>D89</f>
        <v>Seed 1</v>
      </c>
      <c r="K113" s="9" t="str">
        <f>D90</f>
        <v>Seed VC</v>
      </c>
      <c r="M113" s="4">
        <f>D91/P94</f>
        <v>1741.0714285714284</v>
      </c>
      <c r="N113" s="8">
        <f t="shared" si="11"/>
        <v>5.2631578947368411E-2</v>
      </c>
      <c r="P113" s="37">
        <f>D91</f>
        <v>500000</v>
      </c>
      <c r="Q113" s="2"/>
      <c r="R113" s="51" t="str">
        <f>D92</f>
        <v>Common Shares</v>
      </c>
      <c r="S113" s="2"/>
    </row>
    <row r="114" spans="2:64" x14ac:dyDescent="0.4">
      <c r="I114" s="33" t="str">
        <f>J89</f>
        <v>Seed 2</v>
      </c>
      <c r="J114" s="6"/>
      <c r="K114" s="33" t="str">
        <f>J90</f>
        <v>Seed VC</v>
      </c>
      <c r="L114" s="6"/>
      <c r="M114" s="38">
        <f>J91/P94</f>
        <v>1741.0714285714284</v>
      </c>
      <c r="N114" s="39">
        <f t="shared" si="11"/>
        <v>5.2631578947368411E-2</v>
      </c>
      <c r="O114" s="6"/>
      <c r="P114" s="40">
        <f>J91</f>
        <v>500000</v>
      </c>
      <c r="Q114" s="6"/>
      <c r="R114" s="70" t="str">
        <f>J92</f>
        <v>Common Shares</v>
      </c>
      <c r="S114" s="6"/>
      <c r="T114" s="6"/>
    </row>
    <row r="115" spans="2:64" x14ac:dyDescent="0.4">
      <c r="I115" s="9" t="str">
        <f>D95</f>
        <v>Seed 3</v>
      </c>
      <c r="K115" s="9" t="str">
        <f>D96</f>
        <v>Seed VC</v>
      </c>
      <c r="M115" s="4">
        <f>D97/P94</f>
        <v>1741.0714285714284</v>
      </c>
      <c r="N115" s="8">
        <f t="shared" si="11"/>
        <v>5.2631578947368411E-2</v>
      </c>
      <c r="P115" s="37">
        <f>D97</f>
        <v>500000</v>
      </c>
      <c r="R115" s="51" t="str">
        <f>D98</f>
        <v>Common Shares</v>
      </c>
    </row>
    <row r="116" spans="2:64" x14ac:dyDescent="0.4">
      <c r="I116" s="34" t="s">
        <v>25</v>
      </c>
      <c r="J116" s="35"/>
      <c r="K116" s="35"/>
      <c r="L116" s="35"/>
      <c r="M116" s="41">
        <f>M77+P95</f>
        <v>33080.357142857145</v>
      </c>
      <c r="N116" s="43">
        <f>SUM(N103:N115)</f>
        <v>0.99999999999999978</v>
      </c>
      <c r="O116" s="44"/>
      <c r="P116" s="45">
        <f>SUM(P103:P115)</f>
        <v>1925000</v>
      </c>
      <c r="Q116" s="44"/>
      <c r="R116" s="44"/>
      <c r="S116" s="44"/>
      <c r="T116" s="100"/>
    </row>
    <row r="122" spans="2:64" x14ac:dyDescent="0.4">
      <c r="B122" s="17" t="s">
        <v>49</v>
      </c>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row>
    <row r="124" spans="2:64" x14ac:dyDescent="0.4">
      <c r="B124" s="27" t="s">
        <v>28</v>
      </c>
      <c r="C124" s="26"/>
      <c r="D124" s="26"/>
      <c r="N124" s="27" t="s">
        <v>33</v>
      </c>
      <c r="O124" s="26"/>
    </row>
    <row r="126" spans="2:64" ht="15" thickBot="1" x14ac:dyDescent="0.45">
      <c r="B126" s="2" t="s">
        <v>29</v>
      </c>
      <c r="H126" s="2" t="s">
        <v>30</v>
      </c>
    </row>
    <row r="127" spans="2:64" x14ac:dyDescent="0.4">
      <c r="B127" s="3" t="s">
        <v>16</v>
      </c>
      <c r="D127" s="15" t="s">
        <v>50</v>
      </c>
      <c r="E127" s="15"/>
      <c r="F127" s="15"/>
      <c r="H127" s="3" t="s">
        <v>16</v>
      </c>
      <c r="J127" s="15" t="s">
        <v>51</v>
      </c>
      <c r="K127" s="15"/>
      <c r="L127" s="15"/>
      <c r="N127" s="54" t="s">
        <v>34</v>
      </c>
      <c r="O127" s="55"/>
      <c r="P127" s="59">
        <v>15000000</v>
      </c>
      <c r="Q127" s="60"/>
    </row>
    <row r="128" spans="2:64" x14ac:dyDescent="0.4">
      <c r="B128" s="3" t="s">
        <v>17</v>
      </c>
      <c r="D128" s="28" t="s">
        <v>53</v>
      </c>
      <c r="E128" s="28"/>
      <c r="F128" s="28"/>
      <c r="H128" s="3" t="s">
        <v>17</v>
      </c>
      <c r="J128" s="28" t="s">
        <v>53</v>
      </c>
      <c r="K128" s="28"/>
      <c r="L128" s="28"/>
      <c r="N128" s="56" t="s">
        <v>35</v>
      </c>
      <c r="P128" s="52">
        <f>P127+P130</f>
        <v>18000000</v>
      </c>
      <c r="Q128" s="61"/>
      <c r="R128" s="50"/>
    </row>
    <row r="129" spans="2:22" x14ac:dyDescent="0.4">
      <c r="B129" s="3" t="str">
        <f>B91</f>
        <v>Investment in EUR</v>
      </c>
      <c r="D129" s="42">
        <v>1000000</v>
      </c>
      <c r="E129" s="28"/>
      <c r="F129" s="28"/>
      <c r="H129" s="3" t="str">
        <f>B129</f>
        <v>Investment in EUR</v>
      </c>
      <c r="J129" s="42">
        <v>1000000</v>
      </c>
      <c r="K129" s="28"/>
      <c r="L129" s="28"/>
      <c r="N129" s="56"/>
      <c r="Q129" s="57"/>
    </row>
    <row r="130" spans="2:22" ht="15" x14ac:dyDescent="0.4">
      <c r="B130" s="3" t="s">
        <v>77</v>
      </c>
      <c r="D130" s="104" t="s">
        <v>78</v>
      </c>
      <c r="E130" s="105"/>
      <c r="F130" s="105"/>
      <c r="H130" s="3" t="s">
        <v>77</v>
      </c>
      <c r="J130" s="104" t="s">
        <v>78</v>
      </c>
      <c r="K130" s="105"/>
      <c r="L130" s="105"/>
      <c r="N130" s="56" t="s">
        <v>36</v>
      </c>
      <c r="P130" s="51">
        <f>D129+J129+D135</f>
        <v>3000000</v>
      </c>
      <c r="Q130" s="57"/>
    </row>
    <row r="131" spans="2:22" x14ac:dyDescent="0.4">
      <c r="N131" s="56"/>
      <c r="Q131" s="57"/>
    </row>
    <row r="132" spans="2:22" x14ac:dyDescent="0.4">
      <c r="B132" s="2" t="s">
        <v>31</v>
      </c>
      <c r="N132" s="56" t="s">
        <v>37</v>
      </c>
      <c r="P132" s="51">
        <f>P127/M116</f>
        <v>453.44129554655865</v>
      </c>
      <c r="Q132" s="57"/>
    </row>
    <row r="133" spans="2:22" x14ac:dyDescent="0.4">
      <c r="B133" s="3" t="s">
        <v>16</v>
      </c>
      <c r="D133" s="15" t="s">
        <v>52</v>
      </c>
      <c r="E133" s="15"/>
      <c r="F133" s="15"/>
      <c r="H133" s="2"/>
      <c r="N133" s="56" t="s">
        <v>38</v>
      </c>
      <c r="P133" s="51">
        <f>P130/P132</f>
        <v>6616.0714285714294</v>
      </c>
      <c r="Q133" s="57"/>
      <c r="V133" s="51"/>
    </row>
    <row r="134" spans="2:22" x14ac:dyDescent="0.4">
      <c r="B134" s="3" t="s">
        <v>17</v>
      </c>
      <c r="D134" s="28" t="s">
        <v>53</v>
      </c>
      <c r="E134" s="28"/>
      <c r="F134" s="28"/>
      <c r="H134" s="3"/>
      <c r="J134" s="46"/>
      <c r="K134" s="46"/>
      <c r="L134" s="46"/>
      <c r="N134" s="56"/>
      <c r="Q134" s="57"/>
    </row>
    <row r="135" spans="2:22" ht="15" thickBot="1" x14ac:dyDescent="0.45">
      <c r="B135" s="3" t="str">
        <f>B129</f>
        <v>Investment in EUR</v>
      </c>
      <c r="D135" s="42">
        <v>1000000</v>
      </c>
      <c r="E135" s="28"/>
      <c r="F135" s="28"/>
      <c r="H135" s="3"/>
      <c r="J135" s="47"/>
      <c r="K135" s="47"/>
      <c r="L135" s="47"/>
      <c r="N135" s="56"/>
      <c r="Q135" s="58"/>
    </row>
    <row r="136" spans="2:22" ht="15" x14ac:dyDescent="0.4">
      <c r="B136" s="3" t="s">
        <v>77</v>
      </c>
      <c r="D136" s="104" t="s">
        <v>78</v>
      </c>
      <c r="E136" s="105"/>
      <c r="F136" s="105"/>
      <c r="H136" s="3"/>
      <c r="J136" s="48"/>
      <c r="K136" s="47"/>
      <c r="L136" s="47"/>
      <c r="N136" s="55"/>
      <c r="O136" s="55"/>
      <c r="P136" s="55"/>
    </row>
    <row r="139" spans="2:22" x14ac:dyDescent="0.4">
      <c r="I139" s="5" t="s">
        <v>23</v>
      </c>
      <c r="J139" s="5"/>
      <c r="K139" s="5" t="s">
        <v>17</v>
      </c>
      <c r="L139" s="5"/>
      <c r="M139" s="31" t="s">
        <v>19</v>
      </c>
      <c r="N139" s="31" t="s">
        <v>24</v>
      </c>
      <c r="O139" s="5"/>
      <c r="P139" s="30" t="s">
        <v>18</v>
      </c>
      <c r="Q139" s="36"/>
      <c r="R139" s="30" t="s">
        <v>77</v>
      </c>
      <c r="S139" s="30"/>
      <c r="T139" s="30"/>
    </row>
    <row r="140" spans="2:22" ht="5.25" customHeight="1" x14ac:dyDescent="0.4">
      <c r="P140" s="32"/>
    </row>
    <row r="141" spans="2:22" x14ac:dyDescent="0.4">
      <c r="I141" s="9" t="str">
        <f>I103</f>
        <v>Founder 1</v>
      </c>
      <c r="K141" s="9" t="str">
        <f>K103</f>
        <v>CEO</v>
      </c>
      <c r="M141" s="4">
        <f>M103</f>
        <v>5000</v>
      </c>
      <c r="N141" s="8">
        <f>IFERROR(M141/$M$157,"")</f>
        <v>0.12595591542959964</v>
      </c>
      <c r="P141" s="37">
        <f>P103</f>
        <v>5000</v>
      </c>
      <c r="R141" s="51" t="str">
        <f>R103</f>
        <v>Common Shares</v>
      </c>
    </row>
    <row r="142" spans="2:22" x14ac:dyDescent="0.4">
      <c r="I142" s="33" t="str">
        <f t="shared" ref="I142:I153" si="17">I104</f>
        <v>Founder 2</v>
      </c>
      <c r="J142" s="6"/>
      <c r="K142" s="33" t="str">
        <f t="shared" ref="K142:K153" si="18">K104</f>
        <v>CFO</v>
      </c>
      <c r="L142" s="6"/>
      <c r="M142" s="38">
        <f t="shared" ref="M142:M153" si="19">M104</f>
        <v>5000</v>
      </c>
      <c r="N142" s="39">
        <f t="shared" ref="N142:N156" si="20">IFERROR(M142/$M$157,"")</f>
        <v>0.12595591542959964</v>
      </c>
      <c r="O142" s="6"/>
      <c r="P142" s="40">
        <f t="shared" ref="P142:P153" si="21">P104</f>
        <v>5000</v>
      </c>
      <c r="Q142" s="6"/>
      <c r="R142" s="70" t="str">
        <f t="shared" ref="R142:R153" si="22">R104</f>
        <v>Common Shares</v>
      </c>
      <c r="S142" s="6"/>
      <c r="T142" s="6"/>
    </row>
    <row r="143" spans="2:22" x14ac:dyDescent="0.4">
      <c r="I143" s="9" t="str">
        <f t="shared" si="17"/>
        <v>Founder 3</v>
      </c>
      <c r="K143" s="9" t="str">
        <f t="shared" si="18"/>
        <v>COO</v>
      </c>
      <c r="M143" s="4">
        <f t="shared" si="19"/>
        <v>5000</v>
      </c>
      <c r="N143" s="8">
        <f t="shared" si="20"/>
        <v>0.12595591542959964</v>
      </c>
      <c r="P143" s="37">
        <f t="shared" si="21"/>
        <v>5000</v>
      </c>
      <c r="R143" s="51" t="str">
        <f t="shared" si="22"/>
        <v>Common Shares</v>
      </c>
    </row>
    <row r="144" spans="2:22" x14ac:dyDescent="0.4">
      <c r="I144" s="33" t="str">
        <f t="shared" si="17"/>
        <v>Founder 4</v>
      </c>
      <c r="J144" s="6"/>
      <c r="K144" s="33" t="str">
        <f t="shared" si="18"/>
        <v>CMO</v>
      </c>
      <c r="L144" s="6"/>
      <c r="M144" s="38">
        <f t="shared" si="19"/>
        <v>5000</v>
      </c>
      <c r="N144" s="39">
        <f t="shared" si="20"/>
        <v>0.12595591542959964</v>
      </c>
      <c r="O144" s="6"/>
      <c r="P144" s="40">
        <f t="shared" si="21"/>
        <v>5000</v>
      </c>
      <c r="Q144" s="6"/>
      <c r="R144" s="70" t="str">
        <f t="shared" si="22"/>
        <v>Common Shares</v>
      </c>
      <c r="S144" s="6"/>
      <c r="T144" s="6"/>
    </row>
    <row r="145" spans="9:20" x14ac:dyDescent="0.4">
      <c r="I145" s="9" t="str">
        <f t="shared" si="17"/>
        <v>Founder 5</v>
      </c>
      <c r="K145" s="9" t="str">
        <f t="shared" si="18"/>
        <v>CTO</v>
      </c>
      <c r="M145" s="4">
        <f t="shared" si="19"/>
        <v>2500</v>
      </c>
      <c r="N145" s="8">
        <f t="shared" si="20"/>
        <v>6.2977957714799818E-2</v>
      </c>
      <c r="P145" s="37">
        <f t="shared" si="21"/>
        <v>2500</v>
      </c>
      <c r="R145" s="51" t="str">
        <f t="shared" si="22"/>
        <v>Common Shares</v>
      </c>
    </row>
    <row r="146" spans="9:20" x14ac:dyDescent="0.4">
      <c r="I146" s="33" t="str">
        <f t="shared" si="17"/>
        <v>VSOP</v>
      </c>
      <c r="J146" s="6"/>
      <c r="K146" s="33" t="str">
        <f t="shared" si="18"/>
        <v>Option Pool</v>
      </c>
      <c r="L146" s="6"/>
      <c r="M146" s="38">
        <f t="shared" si="19"/>
        <v>2500</v>
      </c>
      <c r="N146" s="39">
        <f t="shared" si="20"/>
        <v>6.2977957714799818E-2</v>
      </c>
      <c r="O146" s="6"/>
      <c r="P146" s="40">
        <f t="shared" si="21"/>
        <v>2500</v>
      </c>
      <c r="Q146" s="6"/>
      <c r="R146" s="70" t="str">
        <f t="shared" si="22"/>
        <v>Common Shares</v>
      </c>
      <c r="S146" s="6"/>
      <c r="T146" s="6"/>
    </row>
    <row r="147" spans="9:20" x14ac:dyDescent="0.4">
      <c r="I147" s="9" t="str">
        <f t="shared" si="17"/>
        <v>Angel 1</v>
      </c>
      <c r="K147" s="9" t="str">
        <f t="shared" si="18"/>
        <v>Angel Investor</v>
      </c>
      <c r="M147" s="4">
        <f t="shared" si="19"/>
        <v>714.28571428571433</v>
      </c>
      <c r="N147" s="8">
        <f t="shared" si="20"/>
        <v>1.799370220422852E-2</v>
      </c>
      <c r="P147" s="37">
        <f t="shared" si="21"/>
        <v>100000</v>
      </c>
      <c r="Q147" s="2"/>
      <c r="R147" s="51" t="str">
        <f t="shared" si="22"/>
        <v>Common Shares</v>
      </c>
      <c r="S147" s="2"/>
      <c r="T147" s="2"/>
    </row>
    <row r="148" spans="9:20" x14ac:dyDescent="0.4">
      <c r="I148" s="33" t="str">
        <f t="shared" si="17"/>
        <v>Angel 2</v>
      </c>
      <c r="J148" s="6"/>
      <c r="K148" s="33" t="str">
        <f t="shared" si="18"/>
        <v>Angel Investor</v>
      </c>
      <c r="L148" s="6"/>
      <c r="M148" s="38">
        <f t="shared" si="19"/>
        <v>714.28571428571433</v>
      </c>
      <c r="N148" s="39">
        <f t="shared" si="20"/>
        <v>1.799370220422852E-2</v>
      </c>
      <c r="O148" s="6"/>
      <c r="P148" s="40">
        <f t="shared" si="21"/>
        <v>100000</v>
      </c>
      <c r="Q148" s="6"/>
      <c r="R148" s="70" t="str">
        <f t="shared" si="22"/>
        <v>Common Shares</v>
      </c>
      <c r="S148" s="6"/>
      <c r="T148" s="6"/>
    </row>
    <row r="149" spans="9:20" x14ac:dyDescent="0.4">
      <c r="I149" s="9" t="str">
        <f t="shared" si="17"/>
        <v>Angel 3</v>
      </c>
      <c r="K149" s="9" t="str">
        <f t="shared" si="18"/>
        <v>Angel Investor</v>
      </c>
      <c r="M149" s="4">
        <f t="shared" si="19"/>
        <v>714.28571428571433</v>
      </c>
      <c r="N149" s="8">
        <f t="shared" si="20"/>
        <v>1.799370220422852E-2</v>
      </c>
      <c r="P149" s="37">
        <f t="shared" si="21"/>
        <v>100000</v>
      </c>
      <c r="R149" s="51" t="str">
        <f t="shared" si="22"/>
        <v>Common Shares</v>
      </c>
    </row>
    <row r="150" spans="9:20" x14ac:dyDescent="0.4">
      <c r="I150" s="33" t="str">
        <f t="shared" si="17"/>
        <v>Angel 4</v>
      </c>
      <c r="J150" s="6"/>
      <c r="K150" s="33" t="str">
        <f t="shared" si="18"/>
        <v>Angel Investor</v>
      </c>
      <c r="L150" s="6"/>
      <c r="M150" s="38">
        <f t="shared" si="19"/>
        <v>714.28571428571433</v>
      </c>
      <c r="N150" s="39">
        <f t="shared" si="20"/>
        <v>1.799370220422852E-2</v>
      </c>
      <c r="O150" s="6"/>
      <c r="P150" s="40">
        <f t="shared" si="21"/>
        <v>100000</v>
      </c>
      <c r="Q150" s="6"/>
      <c r="R150" s="70" t="str">
        <f t="shared" si="22"/>
        <v>Common Shares</v>
      </c>
      <c r="S150" s="6"/>
      <c r="T150" s="6"/>
    </row>
    <row r="151" spans="9:20" x14ac:dyDescent="0.4">
      <c r="I151" s="9" t="str">
        <f t="shared" si="17"/>
        <v>Seed 1</v>
      </c>
      <c r="K151" s="9" t="str">
        <f t="shared" si="18"/>
        <v>Seed VC</v>
      </c>
      <c r="M151" s="4">
        <f t="shared" si="19"/>
        <v>1741.0714285714284</v>
      </c>
      <c r="N151" s="8">
        <f t="shared" si="20"/>
        <v>4.3859649122807015E-2</v>
      </c>
      <c r="P151" s="37">
        <f t="shared" si="21"/>
        <v>500000</v>
      </c>
      <c r="Q151" s="2"/>
      <c r="R151" s="51" t="str">
        <f t="shared" si="22"/>
        <v>Common Shares</v>
      </c>
      <c r="S151" s="2"/>
    </row>
    <row r="152" spans="9:20" x14ac:dyDescent="0.4">
      <c r="I152" s="33" t="str">
        <f t="shared" si="17"/>
        <v>Seed 2</v>
      </c>
      <c r="J152" s="6"/>
      <c r="K152" s="33" t="str">
        <f t="shared" si="18"/>
        <v>Seed VC</v>
      </c>
      <c r="L152" s="6"/>
      <c r="M152" s="38">
        <f t="shared" si="19"/>
        <v>1741.0714285714284</v>
      </c>
      <c r="N152" s="39">
        <f t="shared" si="20"/>
        <v>4.3859649122807015E-2</v>
      </c>
      <c r="O152" s="6"/>
      <c r="P152" s="40">
        <f t="shared" si="21"/>
        <v>500000</v>
      </c>
      <c r="Q152" s="6"/>
      <c r="R152" s="70" t="str">
        <f t="shared" si="22"/>
        <v>Common Shares</v>
      </c>
      <c r="S152" s="6"/>
      <c r="T152" s="6"/>
    </row>
    <row r="153" spans="9:20" x14ac:dyDescent="0.4">
      <c r="I153" s="9" t="str">
        <f t="shared" si="17"/>
        <v>Seed 3</v>
      </c>
      <c r="K153" s="9" t="str">
        <f t="shared" si="18"/>
        <v>Seed VC</v>
      </c>
      <c r="M153" s="4">
        <f t="shared" si="19"/>
        <v>1741.0714285714284</v>
      </c>
      <c r="N153" s="8">
        <f t="shared" si="20"/>
        <v>4.3859649122807015E-2</v>
      </c>
      <c r="P153" s="37">
        <f t="shared" si="21"/>
        <v>500000</v>
      </c>
      <c r="R153" s="51" t="str">
        <f t="shared" si="22"/>
        <v>Common Shares</v>
      </c>
    </row>
    <row r="154" spans="9:20" x14ac:dyDescent="0.4">
      <c r="I154" s="33" t="str">
        <f>D127</f>
        <v>VC 1</v>
      </c>
      <c r="J154" s="6"/>
      <c r="K154" s="33" t="str">
        <f>D128</f>
        <v>Series A VC</v>
      </c>
      <c r="L154" s="6"/>
      <c r="M154" s="38">
        <f>D129/P132</f>
        <v>2205.3571428571431</v>
      </c>
      <c r="N154" s="39">
        <f t="shared" si="20"/>
        <v>5.5555555555555559E-2</v>
      </c>
      <c r="O154" s="6"/>
      <c r="P154" s="40">
        <f>D129</f>
        <v>1000000</v>
      </c>
      <c r="Q154" s="6"/>
      <c r="R154" s="70" t="str">
        <f>D130</f>
        <v>Common Shares</v>
      </c>
      <c r="S154" s="6"/>
      <c r="T154" s="6"/>
    </row>
    <row r="155" spans="9:20" x14ac:dyDescent="0.4">
      <c r="I155" s="9" t="str">
        <f>J127</f>
        <v>VC 2</v>
      </c>
      <c r="K155" s="9" t="str">
        <f>J128</f>
        <v>Series A VC</v>
      </c>
      <c r="M155" s="4">
        <f>J129/P132</f>
        <v>2205.3571428571431</v>
      </c>
      <c r="N155" s="8">
        <f t="shared" si="20"/>
        <v>5.5555555555555559E-2</v>
      </c>
      <c r="P155" s="37">
        <f>J129</f>
        <v>1000000</v>
      </c>
      <c r="R155" s="51" t="str">
        <f>J130</f>
        <v>Common Shares</v>
      </c>
    </row>
    <row r="156" spans="9:20" x14ac:dyDescent="0.4">
      <c r="I156" s="33" t="str">
        <f>D133</f>
        <v>VC 3</v>
      </c>
      <c r="J156" s="6"/>
      <c r="K156" s="33" t="str">
        <f>D134</f>
        <v>Series A VC</v>
      </c>
      <c r="L156" s="6"/>
      <c r="M156" s="38">
        <f>D135/P132</f>
        <v>2205.3571428571431</v>
      </c>
      <c r="N156" s="39">
        <f t="shared" si="20"/>
        <v>5.5555555555555559E-2</v>
      </c>
      <c r="O156" s="6"/>
      <c r="P156" s="40">
        <f>D135</f>
        <v>1000000</v>
      </c>
      <c r="Q156" s="6"/>
      <c r="R156" s="70" t="str">
        <f>D136</f>
        <v>Common Shares</v>
      </c>
      <c r="S156" s="6"/>
      <c r="T156" s="6"/>
    </row>
    <row r="157" spans="9:20" x14ac:dyDescent="0.4">
      <c r="I157" s="34" t="s">
        <v>25</v>
      </c>
      <c r="J157" s="35"/>
      <c r="K157" s="35"/>
      <c r="L157" s="35"/>
      <c r="M157" s="41">
        <f>M116+P133</f>
        <v>39696.428571428572</v>
      </c>
      <c r="N157" s="43">
        <f>SUM(N141:N156)</f>
        <v>1</v>
      </c>
      <c r="O157" s="44"/>
      <c r="P157" s="45">
        <f>SUM(P141:P156)</f>
        <v>4925000</v>
      </c>
      <c r="Q157" s="44"/>
      <c r="R157" s="44"/>
      <c r="S157" s="44"/>
      <c r="T157" s="100"/>
    </row>
    <row r="164" spans="2:64" x14ac:dyDescent="0.4">
      <c r="B164" s="17" t="s">
        <v>54</v>
      </c>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row>
    <row r="166" spans="2:64" x14ac:dyDescent="0.4">
      <c r="B166" s="27" t="s">
        <v>28</v>
      </c>
      <c r="C166" s="26"/>
      <c r="D166" s="26"/>
      <c r="N166" s="27" t="s">
        <v>33</v>
      </c>
      <c r="O166" s="26"/>
    </row>
    <row r="168" spans="2:64" ht="15" thickBot="1" x14ac:dyDescent="0.45">
      <c r="B168" s="2" t="s">
        <v>29</v>
      </c>
      <c r="H168" s="2" t="s">
        <v>30</v>
      </c>
    </row>
    <row r="169" spans="2:64" x14ac:dyDescent="0.4">
      <c r="B169" s="3" t="s">
        <v>16</v>
      </c>
      <c r="D169" s="15" t="s">
        <v>55</v>
      </c>
      <c r="E169" s="15"/>
      <c r="F169" s="15"/>
      <c r="H169" s="3" t="s">
        <v>16</v>
      </c>
      <c r="J169" s="15" t="s">
        <v>56</v>
      </c>
      <c r="K169" s="15"/>
      <c r="L169" s="15"/>
      <c r="N169" s="54" t="s">
        <v>34</v>
      </c>
      <c r="O169" s="55"/>
      <c r="P169" s="59">
        <v>25000000</v>
      </c>
      <c r="Q169" s="60"/>
    </row>
    <row r="170" spans="2:64" x14ac:dyDescent="0.4">
      <c r="B170" s="3" t="s">
        <v>17</v>
      </c>
      <c r="D170" s="28" t="s">
        <v>58</v>
      </c>
      <c r="E170" s="28"/>
      <c r="F170" s="28"/>
      <c r="H170" s="3" t="s">
        <v>17</v>
      </c>
      <c r="J170" s="28" t="s">
        <v>58</v>
      </c>
      <c r="K170" s="28"/>
      <c r="L170" s="28"/>
      <c r="N170" s="56" t="s">
        <v>35</v>
      </c>
      <c r="P170" s="52">
        <f>P169+P172</f>
        <v>31000000</v>
      </c>
      <c r="Q170" s="61"/>
      <c r="R170" s="50"/>
    </row>
    <row r="171" spans="2:64" x14ac:dyDescent="0.4">
      <c r="B171" s="3" t="str">
        <f>B129</f>
        <v>Investment in EUR</v>
      </c>
      <c r="D171" s="42">
        <v>2000000</v>
      </c>
      <c r="E171" s="28"/>
      <c r="F171" s="28"/>
      <c r="H171" s="3" t="str">
        <f>B171</f>
        <v>Investment in EUR</v>
      </c>
      <c r="J171" s="42">
        <v>2000000</v>
      </c>
      <c r="K171" s="28"/>
      <c r="L171" s="28"/>
      <c r="N171" s="56"/>
      <c r="Q171" s="57"/>
    </row>
    <row r="172" spans="2:64" ht="15" x14ac:dyDescent="0.4">
      <c r="B172" s="3" t="s">
        <v>77</v>
      </c>
      <c r="D172" s="104" t="s">
        <v>78</v>
      </c>
      <c r="E172" s="105"/>
      <c r="F172" s="105"/>
      <c r="H172" s="3" t="s">
        <v>77</v>
      </c>
      <c r="J172" s="104" t="s">
        <v>78</v>
      </c>
      <c r="K172" s="105"/>
      <c r="L172" s="105"/>
      <c r="N172" s="56" t="s">
        <v>36</v>
      </c>
      <c r="P172" s="51">
        <f>D171+J171+D177</f>
        <v>6000000</v>
      </c>
      <c r="Q172" s="57"/>
    </row>
    <row r="173" spans="2:64" x14ac:dyDescent="0.4">
      <c r="N173" s="56"/>
      <c r="Q173" s="57"/>
    </row>
    <row r="174" spans="2:64" x14ac:dyDescent="0.4">
      <c r="B174" s="2" t="s">
        <v>31</v>
      </c>
      <c r="N174" s="56" t="s">
        <v>37</v>
      </c>
      <c r="P174" s="51">
        <f>P169/M157</f>
        <v>629.77957714799822</v>
      </c>
      <c r="Q174" s="57"/>
    </row>
    <row r="175" spans="2:64" x14ac:dyDescent="0.4">
      <c r="B175" s="3" t="s">
        <v>16</v>
      </c>
      <c r="D175" s="15" t="s">
        <v>57</v>
      </c>
      <c r="E175" s="15"/>
      <c r="F175" s="15"/>
      <c r="H175" s="2"/>
      <c r="N175" s="56" t="s">
        <v>38</v>
      </c>
      <c r="P175" s="51">
        <f>P172/P174</f>
        <v>9527.1428571428569</v>
      </c>
      <c r="Q175" s="57"/>
      <c r="V175" s="51"/>
    </row>
    <row r="176" spans="2:64" x14ac:dyDescent="0.4">
      <c r="B176" s="3" t="s">
        <v>17</v>
      </c>
      <c r="D176" s="28" t="s">
        <v>58</v>
      </c>
      <c r="E176" s="28"/>
      <c r="F176" s="28"/>
      <c r="H176" s="3"/>
      <c r="J176" s="46"/>
      <c r="K176" s="46"/>
      <c r="L176" s="46"/>
      <c r="N176" s="56"/>
      <c r="Q176" s="57"/>
    </row>
    <row r="177" spans="2:20" ht="15" thickBot="1" x14ac:dyDescent="0.45">
      <c r="B177" s="3" t="str">
        <f>B171</f>
        <v>Investment in EUR</v>
      </c>
      <c r="D177" s="42">
        <v>2000000</v>
      </c>
      <c r="E177" s="28"/>
      <c r="F177" s="28"/>
      <c r="H177" s="3"/>
      <c r="J177" s="47"/>
      <c r="K177" s="47"/>
      <c r="L177" s="47"/>
      <c r="N177" s="56"/>
      <c r="Q177" s="58"/>
    </row>
    <row r="178" spans="2:20" ht="15" x14ac:dyDescent="0.4">
      <c r="B178" s="3" t="s">
        <v>77</v>
      </c>
      <c r="D178" s="104" t="s">
        <v>78</v>
      </c>
      <c r="E178" s="105"/>
      <c r="F178" s="105"/>
      <c r="H178" s="3"/>
      <c r="J178" s="48"/>
      <c r="K178" s="47"/>
      <c r="L178" s="47"/>
      <c r="N178" s="55"/>
      <c r="O178" s="55"/>
      <c r="P178" s="55"/>
    </row>
    <row r="181" spans="2:20" x14ac:dyDescent="0.4">
      <c r="I181" s="5" t="s">
        <v>23</v>
      </c>
      <c r="J181" s="5"/>
      <c r="K181" s="5" t="s">
        <v>17</v>
      </c>
      <c r="L181" s="5"/>
      <c r="M181" s="31" t="s">
        <v>19</v>
      </c>
      <c r="N181" s="31" t="s">
        <v>24</v>
      </c>
      <c r="O181" s="5"/>
      <c r="P181" s="30" t="s">
        <v>18</v>
      </c>
      <c r="Q181" s="36"/>
      <c r="R181" s="30" t="s">
        <v>77</v>
      </c>
      <c r="S181" s="30"/>
      <c r="T181" s="30"/>
    </row>
    <row r="182" spans="2:20" ht="5.25" customHeight="1" x14ac:dyDescent="0.4">
      <c r="P182" s="32"/>
    </row>
    <row r="183" spans="2:20" x14ac:dyDescent="0.4">
      <c r="I183" s="9" t="str">
        <f t="shared" ref="I183:I198" si="23">I141</f>
        <v>Founder 1</v>
      </c>
      <c r="K183" s="9" t="str">
        <f t="shared" ref="K183:K198" si="24">K141</f>
        <v>CEO</v>
      </c>
      <c r="M183" s="4">
        <f t="shared" ref="M183:M198" si="25">M141</f>
        <v>5000</v>
      </c>
      <c r="N183" s="8">
        <f>IFERROR(M183/$M$202,"")</f>
        <v>0.10157735115290294</v>
      </c>
      <c r="P183" s="37">
        <f t="shared" ref="P183:P198" si="26">P141</f>
        <v>5000</v>
      </c>
      <c r="R183" s="51" t="str">
        <f>R141</f>
        <v>Common Shares</v>
      </c>
    </row>
    <row r="184" spans="2:20" x14ac:dyDescent="0.4">
      <c r="I184" s="33" t="str">
        <f t="shared" si="23"/>
        <v>Founder 2</v>
      </c>
      <c r="J184" s="6"/>
      <c r="K184" s="33" t="str">
        <f t="shared" si="24"/>
        <v>CFO</v>
      </c>
      <c r="L184" s="6"/>
      <c r="M184" s="38">
        <f t="shared" si="25"/>
        <v>5000</v>
      </c>
      <c r="N184" s="39">
        <f t="shared" ref="N184:N201" si="27">IFERROR(M184/$M$202,"")</f>
        <v>0.10157735115290294</v>
      </c>
      <c r="O184" s="6"/>
      <c r="P184" s="40">
        <f t="shared" si="26"/>
        <v>5000</v>
      </c>
      <c r="Q184" s="6"/>
      <c r="R184" s="70" t="str">
        <f t="shared" ref="R184:R198" si="28">R142</f>
        <v>Common Shares</v>
      </c>
      <c r="S184" s="6"/>
      <c r="T184" s="6"/>
    </row>
    <row r="185" spans="2:20" x14ac:dyDescent="0.4">
      <c r="I185" s="9" t="str">
        <f t="shared" si="23"/>
        <v>Founder 3</v>
      </c>
      <c r="K185" s="9" t="str">
        <f t="shared" si="24"/>
        <v>COO</v>
      </c>
      <c r="M185" s="4">
        <f t="shared" si="25"/>
        <v>5000</v>
      </c>
      <c r="N185" s="8">
        <f t="shared" si="27"/>
        <v>0.10157735115290294</v>
      </c>
      <c r="P185" s="37">
        <f t="shared" si="26"/>
        <v>5000</v>
      </c>
      <c r="R185" s="51" t="str">
        <f t="shared" si="28"/>
        <v>Common Shares</v>
      </c>
    </row>
    <row r="186" spans="2:20" x14ac:dyDescent="0.4">
      <c r="I186" s="33" t="str">
        <f t="shared" si="23"/>
        <v>Founder 4</v>
      </c>
      <c r="J186" s="6"/>
      <c r="K186" s="33" t="str">
        <f t="shared" si="24"/>
        <v>CMO</v>
      </c>
      <c r="L186" s="6"/>
      <c r="M186" s="38">
        <f t="shared" si="25"/>
        <v>5000</v>
      </c>
      <c r="N186" s="39">
        <f t="shared" si="27"/>
        <v>0.10157735115290294</v>
      </c>
      <c r="O186" s="6"/>
      <c r="P186" s="40">
        <f t="shared" si="26"/>
        <v>5000</v>
      </c>
      <c r="Q186" s="6"/>
      <c r="R186" s="70" t="str">
        <f t="shared" si="28"/>
        <v>Common Shares</v>
      </c>
      <c r="S186" s="6"/>
      <c r="T186" s="6"/>
    </row>
    <row r="187" spans="2:20" x14ac:dyDescent="0.4">
      <c r="I187" s="9" t="str">
        <f t="shared" si="23"/>
        <v>Founder 5</v>
      </c>
      <c r="K187" s="9" t="str">
        <f t="shared" si="24"/>
        <v>CTO</v>
      </c>
      <c r="M187" s="4">
        <f t="shared" si="25"/>
        <v>2500</v>
      </c>
      <c r="N187" s="8">
        <f t="shared" si="27"/>
        <v>5.0788675576451468E-2</v>
      </c>
      <c r="P187" s="37">
        <f t="shared" si="26"/>
        <v>2500</v>
      </c>
      <c r="R187" s="51" t="str">
        <f t="shared" si="28"/>
        <v>Common Shares</v>
      </c>
    </row>
    <row r="188" spans="2:20" x14ac:dyDescent="0.4">
      <c r="I188" s="33" t="str">
        <f t="shared" si="23"/>
        <v>VSOP</v>
      </c>
      <c r="J188" s="6"/>
      <c r="K188" s="33" t="str">
        <f t="shared" si="24"/>
        <v>Option Pool</v>
      </c>
      <c r="L188" s="6"/>
      <c r="M188" s="38">
        <f t="shared" si="25"/>
        <v>2500</v>
      </c>
      <c r="N188" s="39">
        <f t="shared" si="27"/>
        <v>5.0788675576451468E-2</v>
      </c>
      <c r="O188" s="6"/>
      <c r="P188" s="40">
        <f t="shared" si="26"/>
        <v>2500</v>
      </c>
      <c r="Q188" s="6"/>
      <c r="R188" s="70" t="str">
        <f t="shared" si="28"/>
        <v>Common Shares</v>
      </c>
      <c r="S188" s="6"/>
      <c r="T188" s="6"/>
    </row>
    <row r="189" spans="2:20" x14ac:dyDescent="0.4">
      <c r="I189" s="9" t="str">
        <f t="shared" si="23"/>
        <v>Angel 1</v>
      </c>
      <c r="K189" s="9" t="str">
        <f t="shared" si="24"/>
        <v>Angel Investor</v>
      </c>
      <c r="M189" s="4">
        <f t="shared" si="25"/>
        <v>714.28571428571433</v>
      </c>
      <c r="N189" s="8">
        <f t="shared" si="27"/>
        <v>1.4511050164700421E-2</v>
      </c>
      <c r="P189" s="37">
        <f t="shared" si="26"/>
        <v>100000</v>
      </c>
      <c r="Q189" s="2"/>
      <c r="R189" s="51" t="str">
        <f t="shared" si="28"/>
        <v>Common Shares</v>
      </c>
      <c r="S189" s="2"/>
      <c r="T189" s="2"/>
    </row>
    <row r="190" spans="2:20" x14ac:dyDescent="0.4">
      <c r="I190" s="33" t="str">
        <f t="shared" si="23"/>
        <v>Angel 2</v>
      </c>
      <c r="J190" s="6"/>
      <c r="K190" s="33" t="str">
        <f t="shared" si="24"/>
        <v>Angel Investor</v>
      </c>
      <c r="L190" s="6"/>
      <c r="M190" s="38">
        <f t="shared" si="25"/>
        <v>714.28571428571433</v>
      </c>
      <c r="N190" s="39">
        <f t="shared" si="27"/>
        <v>1.4511050164700421E-2</v>
      </c>
      <c r="O190" s="6"/>
      <c r="P190" s="40">
        <f t="shared" si="26"/>
        <v>100000</v>
      </c>
      <c r="Q190" s="6"/>
      <c r="R190" s="70" t="str">
        <f t="shared" si="28"/>
        <v>Common Shares</v>
      </c>
      <c r="S190" s="6"/>
      <c r="T190" s="6"/>
    </row>
    <row r="191" spans="2:20" x14ac:dyDescent="0.4">
      <c r="I191" s="9" t="str">
        <f t="shared" si="23"/>
        <v>Angel 3</v>
      </c>
      <c r="K191" s="9" t="str">
        <f t="shared" si="24"/>
        <v>Angel Investor</v>
      </c>
      <c r="M191" s="4">
        <f t="shared" si="25"/>
        <v>714.28571428571433</v>
      </c>
      <c r="N191" s="8">
        <f t="shared" si="27"/>
        <v>1.4511050164700421E-2</v>
      </c>
      <c r="P191" s="37">
        <f t="shared" si="26"/>
        <v>100000</v>
      </c>
      <c r="R191" s="51" t="str">
        <f t="shared" si="28"/>
        <v>Common Shares</v>
      </c>
    </row>
    <row r="192" spans="2:20" x14ac:dyDescent="0.4">
      <c r="I192" s="33" t="str">
        <f t="shared" si="23"/>
        <v>Angel 4</v>
      </c>
      <c r="J192" s="6"/>
      <c r="K192" s="33" t="str">
        <f t="shared" si="24"/>
        <v>Angel Investor</v>
      </c>
      <c r="L192" s="6"/>
      <c r="M192" s="38">
        <f t="shared" si="25"/>
        <v>714.28571428571433</v>
      </c>
      <c r="N192" s="39">
        <f t="shared" si="27"/>
        <v>1.4511050164700421E-2</v>
      </c>
      <c r="O192" s="6"/>
      <c r="P192" s="40">
        <f t="shared" si="26"/>
        <v>100000</v>
      </c>
      <c r="Q192" s="6"/>
      <c r="R192" s="70" t="str">
        <f t="shared" si="28"/>
        <v>Common Shares</v>
      </c>
      <c r="S192" s="6"/>
      <c r="T192" s="6"/>
    </row>
    <row r="193" spans="9:20" x14ac:dyDescent="0.4">
      <c r="I193" s="9" t="str">
        <f t="shared" si="23"/>
        <v>Seed 1</v>
      </c>
      <c r="K193" s="9" t="str">
        <f t="shared" si="24"/>
        <v>Seed VC</v>
      </c>
      <c r="M193" s="4">
        <f t="shared" si="25"/>
        <v>1741.0714285714284</v>
      </c>
      <c r="N193" s="8">
        <f t="shared" si="27"/>
        <v>3.5370684776457273E-2</v>
      </c>
      <c r="P193" s="37">
        <f t="shared" si="26"/>
        <v>500000</v>
      </c>
      <c r="Q193" s="2"/>
      <c r="R193" s="51" t="str">
        <f t="shared" si="28"/>
        <v>Common Shares</v>
      </c>
      <c r="S193" s="2"/>
    </row>
    <row r="194" spans="9:20" x14ac:dyDescent="0.4">
      <c r="I194" s="33" t="str">
        <f t="shared" si="23"/>
        <v>Seed 2</v>
      </c>
      <c r="J194" s="6"/>
      <c r="K194" s="33" t="str">
        <f t="shared" si="24"/>
        <v>Seed VC</v>
      </c>
      <c r="L194" s="6"/>
      <c r="M194" s="38">
        <f t="shared" si="25"/>
        <v>1741.0714285714284</v>
      </c>
      <c r="N194" s="39">
        <f t="shared" si="27"/>
        <v>3.5370684776457273E-2</v>
      </c>
      <c r="O194" s="6"/>
      <c r="P194" s="40">
        <f t="shared" si="26"/>
        <v>500000</v>
      </c>
      <c r="Q194" s="6"/>
      <c r="R194" s="70" t="str">
        <f t="shared" si="28"/>
        <v>Common Shares</v>
      </c>
      <c r="S194" s="6"/>
      <c r="T194" s="6"/>
    </row>
    <row r="195" spans="9:20" x14ac:dyDescent="0.4">
      <c r="I195" s="9" t="str">
        <f t="shared" si="23"/>
        <v>Seed 3</v>
      </c>
      <c r="K195" s="9" t="str">
        <f t="shared" si="24"/>
        <v>Seed VC</v>
      </c>
      <c r="M195" s="4">
        <f t="shared" si="25"/>
        <v>1741.0714285714284</v>
      </c>
      <c r="N195" s="8">
        <f t="shared" si="27"/>
        <v>3.5370684776457273E-2</v>
      </c>
      <c r="P195" s="37">
        <f t="shared" si="26"/>
        <v>500000</v>
      </c>
      <c r="R195" s="51" t="str">
        <f t="shared" si="28"/>
        <v>Common Shares</v>
      </c>
    </row>
    <row r="196" spans="9:20" x14ac:dyDescent="0.4">
      <c r="I196" s="33" t="str">
        <f t="shared" si="23"/>
        <v>VC 1</v>
      </c>
      <c r="J196" s="6"/>
      <c r="K196" s="33" t="str">
        <f t="shared" si="24"/>
        <v>Series A VC</v>
      </c>
      <c r="L196" s="6"/>
      <c r="M196" s="38">
        <f t="shared" si="25"/>
        <v>2205.3571428571431</v>
      </c>
      <c r="N196" s="39">
        <f t="shared" si="27"/>
        <v>4.4802867383512551E-2</v>
      </c>
      <c r="O196" s="6"/>
      <c r="P196" s="40">
        <f t="shared" si="26"/>
        <v>1000000</v>
      </c>
      <c r="Q196" s="6"/>
      <c r="R196" s="70" t="str">
        <f t="shared" si="28"/>
        <v>Common Shares</v>
      </c>
      <c r="S196" s="6"/>
      <c r="T196" s="6"/>
    </row>
    <row r="197" spans="9:20" x14ac:dyDescent="0.4">
      <c r="I197" s="9" t="str">
        <f t="shared" si="23"/>
        <v>VC 2</v>
      </c>
      <c r="K197" s="9" t="str">
        <f t="shared" si="24"/>
        <v>Series A VC</v>
      </c>
      <c r="M197" s="4">
        <f t="shared" si="25"/>
        <v>2205.3571428571431</v>
      </c>
      <c r="N197" s="8">
        <f t="shared" si="27"/>
        <v>4.4802867383512551E-2</v>
      </c>
      <c r="P197" s="37">
        <f t="shared" si="26"/>
        <v>1000000</v>
      </c>
      <c r="R197" s="51" t="str">
        <f t="shared" si="28"/>
        <v>Common Shares</v>
      </c>
    </row>
    <row r="198" spans="9:20" x14ac:dyDescent="0.4">
      <c r="I198" s="33" t="str">
        <f t="shared" si="23"/>
        <v>VC 3</v>
      </c>
      <c r="J198" s="6"/>
      <c r="K198" s="33" t="str">
        <f t="shared" si="24"/>
        <v>Series A VC</v>
      </c>
      <c r="L198" s="6"/>
      <c r="M198" s="38">
        <f t="shared" si="25"/>
        <v>2205.3571428571431</v>
      </c>
      <c r="N198" s="39">
        <f t="shared" si="27"/>
        <v>4.4802867383512551E-2</v>
      </c>
      <c r="O198" s="6"/>
      <c r="P198" s="40">
        <f t="shared" si="26"/>
        <v>1000000</v>
      </c>
      <c r="Q198" s="6"/>
      <c r="R198" s="70" t="str">
        <f t="shared" si="28"/>
        <v>Common Shares</v>
      </c>
      <c r="S198" s="6"/>
      <c r="T198" s="6"/>
    </row>
    <row r="199" spans="9:20" x14ac:dyDescent="0.4">
      <c r="I199" s="9" t="str">
        <f>D169</f>
        <v>VC 4</v>
      </c>
      <c r="K199" s="9" t="str">
        <f>D170</f>
        <v>Series B VC</v>
      </c>
      <c r="M199" s="4">
        <f>D171/P174</f>
        <v>3175.7142857142858</v>
      </c>
      <c r="N199" s="8">
        <f t="shared" si="27"/>
        <v>6.4516129032258063E-2</v>
      </c>
      <c r="P199" s="37">
        <f>D171</f>
        <v>2000000</v>
      </c>
      <c r="Q199" s="2"/>
      <c r="R199" s="51" t="str">
        <f>D172</f>
        <v>Common Shares</v>
      </c>
      <c r="S199" s="2"/>
    </row>
    <row r="200" spans="9:20" x14ac:dyDescent="0.4">
      <c r="I200" s="33" t="str">
        <f>J169</f>
        <v>VC 5</v>
      </c>
      <c r="J200" s="6"/>
      <c r="K200" s="33" t="str">
        <f>J170</f>
        <v>Series B VC</v>
      </c>
      <c r="L200" s="6"/>
      <c r="M200" s="38">
        <f>J171/P174</f>
        <v>3175.7142857142858</v>
      </c>
      <c r="N200" s="39">
        <f t="shared" si="27"/>
        <v>6.4516129032258063E-2</v>
      </c>
      <c r="O200" s="6"/>
      <c r="P200" s="40">
        <f>J171</f>
        <v>2000000</v>
      </c>
      <c r="Q200" s="6"/>
      <c r="R200" s="70" t="str">
        <f>J172</f>
        <v>Common Shares</v>
      </c>
      <c r="S200" s="6"/>
      <c r="T200" s="6"/>
    </row>
    <row r="201" spans="9:20" x14ac:dyDescent="0.4">
      <c r="I201" s="9" t="str">
        <f>D175</f>
        <v>VC 6</v>
      </c>
      <c r="K201" s="9" t="str">
        <f>D176</f>
        <v>Series B VC</v>
      </c>
      <c r="M201" s="4">
        <f>D177/P174</f>
        <v>3175.7142857142858</v>
      </c>
      <c r="N201" s="8">
        <f t="shared" si="27"/>
        <v>6.4516129032258063E-2</v>
      </c>
      <c r="P201" s="37">
        <f>D177</f>
        <v>2000000</v>
      </c>
      <c r="R201" s="51" t="str">
        <f>D178</f>
        <v>Common Shares</v>
      </c>
    </row>
    <row r="202" spans="9:20" x14ac:dyDescent="0.4">
      <c r="I202" s="34" t="s">
        <v>25</v>
      </c>
      <c r="J202" s="35"/>
      <c r="K202" s="35"/>
      <c r="L202" s="35"/>
      <c r="M202" s="41">
        <f>M157+P175</f>
        <v>49223.571428571428</v>
      </c>
      <c r="N202" s="43">
        <f>SUM(N183:N201)</f>
        <v>1</v>
      </c>
      <c r="O202" s="44"/>
      <c r="P202" s="45">
        <f>SUM(P183:P201)</f>
        <v>10925000</v>
      </c>
      <c r="Q202" s="44"/>
      <c r="R202" s="44"/>
      <c r="S202" s="44"/>
      <c r="T202" s="100"/>
    </row>
  </sheetData>
  <mergeCells count="13">
    <mergeCell ref="D178:F178"/>
    <mergeCell ref="D98:F98"/>
    <mergeCell ref="D130:F130"/>
    <mergeCell ref="J130:L130"/>
    <mergeCell ref="D136:F136"/>
    <mergeCell ref="D172:F172"/>
    <mergeCell ref="J172:L172"/>
    <mergeCell ref="D56:F56"/>
    <mergeCell ref="J56:L56"/>
    <mergeCell ref="D62:F62"/>
    <mergeCell ref="J62:L62"/>
    <mergeCell ref="D92:F92"/>
    <mergeCell ref="J92:L92"/>
  </mergeCells>
  <dataValidations count="4">
    <dataValidation type="list" allowBlank="1" showInputMessage="1" showErrorMessage="1" sqref="D56:F56 J56:L56 D62:F62 J62:L62" xr:uid="{FC4734FA-2C08-4938-A74F-3F4CFF85291B}">
      <formula1>"Common Shares, Pre-Seed Preferred Shares"</formula1>
    </dataValidation>
    <dataValidation type="list" allowBlank="1" showInputMessage="1" showErrorMessage="1" sqref="D92:F92 J92:L92 D98:F98" xr:uid="{77576F3B-E38A-4D0A-933D-3DBE8A3DD013}">
      <formula1>"Common Shares, Pre-Seed Preferred Shares, Seed Preferred Shares"</formula1>
    </dataValidation>
    <dataValidation type="list" allowBlank="1" showInputMessage="1" showErrorMessage="1" sqref="D130:F130 J130:L130 D136:F136" xr:uid="{3B404AF5-F81D-47B0-9BD0-71A55E8DE450}">
      <formula1>"Common Shares, Pre-Seed Preferred Shares, Seed Preferred Shares, Series A Preferred Shares"</formula1>
    </dataValidation>
    <dataValidation type="list" allowBlank="1" showInputMessage="1" showErrorMessage="1" sqref="D172:F172 J172:L172 D178:F178" xr:uid="{CC64C184-A22A-4787-A754-4ECE92C4A37D}">
      <formula1>"Common Shares, Pre-Seed Preferred Shares, Seed Preferred Shares, Series A Preferred Shares, Series B Preferred Shares"</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CBB8-BCC5-4796-AB24-AFC809346EE7}">
  <sheetPr>
    <tabColor theme="5"/>
  </sheetPr>
  <dimension ref="B1:AO137"/>
  <sheetViews>
    <sheetView showGridLines="0" zoomScaleNormal="100" workbookViewId="0"/>
  </sheetViews>
  <sheetFormatPr defaultColWidth="9" defaultRowHeight="14.5" zeroHeight="1" x14ac:dyDescent="0.4"/>
  <cols>
    <col min="1" max="1" width="2.1796875" style="1" customWidth="1"/>
    <col min="2" max="27" width="9" style="1" customWidth="1"/>
    <col min="28" max="31" width="9" style="1"/>
    <col min="32" max="32" width="10.81640625" style="1" bestFit="1" customWidth="1"/>
    <col min="33" max="16384" width="9" style="1"/>
  </cols>
  <sheetData>
    <row r="1" spans="2:34" x14ac:dyDescent="0.4"/>
    <row r="2" spans="2:34" x14ac:dyDescent="0.4">
      <c r="B2" s="21" t="s">
        <v>69</v>
      </c>
      <c r="C2" s="22"/>
      <c r="D2" s="22"/>
    </row>
    <row r="3" spans="2:34" x14ac:dyDescent="0.4">
      <c r="B3" s="3" t="str">
        <f>'CapTable - Input'!B3</f>
        <v>Company Unicorn - Version 1</v>
      </c>
    </row>
    <row r="4" spans="2:34" x14ac:dyDescent="0.4">
      <c r="B4" s="3"/>
    </row>
    <row r="5" spans="2:34" x14ac:dyDescent="0.4">
      <c r="B5" s="3"/>
    </row>
    <row r="6" spans="2:34" x14ac:dyDescent="0.4">
      <c r="B6" s="3"/>
    </row>
    <row r="7" spans="2:34" x14ac:dyDescent="0.4">
      <c r="B7" s="3"/>
    </row>
    <row r="8" spans="2:34" x14ac:dyDescent="0.4">
      <c r="B8" s="3"/>
    </row>
    <row r="9" spans="2:34" x14ac:dyDescent="0.4">
      <c r="B9" s="3"/>
    </row>
    <row r="10" spans="2:34" x14ac:dyDescent="0.4">
      <c r="B10" s="17" t="s">
        <v>70</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row>
    <row r="11" spans="2:34" x14ac:dyDescent="0.4">
      <c r="B11" s="95"/>
    </row>
    <row r="12" spans="2:34" x14ac:dyDescent="0.4"/>
    <row r="13" spans="2:34" x14ac:dyDescent="0.4"/>
    <row r="14" spans="2:34" x14ac:dyDescent="0.4"/>
    <row r="15" spans="2:34" x14ac:dyDescent="0.4"/>
    <row r="16" spans="2:34" x14ac:dyDescent="0.4"/>
    <row r="17" spans="3:3" x14ac:dyDescent="0.4">
      <c r="C17" s="12"/>
    </row>
    <row r="18" spans="3:3" x14ac:dyDescent="0.4"/>
    <row r="19" spans="3:3" x14ac:dyDescent="0.4"/>
    <row r="20" spans="3:3" x14ac:dyDescent="0.4"/>
    <row r="21" spans="3:3" x14ac:dyDescent="0.4"/>
    <row r="22" spans="3:3" x14ac:dyDescent="0.4"/>
    <row r="23" spans="3:3" x14ac:dyDescent="0.4"/>
    <row r="24" spans="3:3" x14ac:dyDescent="0.4"/>
    <row r="25" spans="3:3" x14ac:dyDescent="0.4"/>
    <row r="26" spans="3:3" x14ac:dyDescent="0.4"/>
    <row r="27" spans="3:3" x14ac:dyDescent="0.4"/>
    <row r="28" spans="3:3" x14ac:dyDescent="0.4"/>
    <row r="29" spans="3:3" x14ac:dyDescent="0.4"/>
    <row r="30" spans="3:3" x14ac:dyDescent="0.4"/>
    <row r="31" spans="3:3" x14ac:dyDescent="0.4"/>
    <row r="32" spans="3:3" x14ac:dyDescent="0.4"/>
    <row r="33" spans="2:34" x14ac:dyDescent="0.4"/>
    <row r="34" spans="2:34" x14ac:dyDescent="0.4"/>
    <row r="35" spans="2:34" x14ac:dyDescent="0.4"/>
    <row r="36" spans="2:34" x14ac:dyDescent="0.4"/>
    <row r="37" spans="2:34" x14ac:dyDescent="0.4"/>
    <row r="38" spans="2:34" x14ac:dyDescent="0.4"/>
    <row r="39" spans="2:34" x14ac:dyDescent="0.4"/>
    <row r="40" spans="2:34" x14ac:dyDescent="0.4"/>
    <row r="41" spans="2:34" x14ac:dyDescent="0.4"/>
    <row r="42" spans="2:34" x14ac:dyDescent="0.4"/>
    <row r="43" spans="2:34" x14ac:dyDescent="0.4"/>
    <row r="44" spans="2:34" x14ac:dyDescent="0.4"/>
    <row r="45" spans="2:34" x14ac:dyDescent="0.4"/>
    <row r="46" spans="2:34" x14ac:dyDescent="0.4"/>
    <row r="47" spans="2:34" x14ac:dyDescent="0.4">
      <c r="B47" s="17" t="s">
        <v>71</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2:34" x14ac:dyDescent="0.4"/>
    <row r="49" spans="2:41" x14ac:dyDescent="0.4"/>
    <row r="50" spans="2:41" ht="15" x14ac:dyDescent="0.4">
      <c r="D50" s="64"/>
      <c r="E50" s="64"/>
      <c r="F50" s="65"/>
      <c r="G50" s="65"/>
      <c r="H50" s="65"/>
      <c r="I50" s="108" t="s">
        <v>59</v>
      </c>
      <c r="J50" s="109"/>
      <c r="K50" s="109"/>
      <c r="L50" s="109"/>
      <c r="M50" s="109"/>
      <c r="N50" s="110" t="s">
        <v>60</v>
      </c>
      <c r="O50" s="111"/>
      <c r="P50" s="111"/>
      <c r="Q50" s="111"/>
      <c r="R50" s="111"/>
      <c r="S50" s="108" t="s">
        <v>61</v>
      </c>
      <c r="T50" s="109"/>
      <c r="U50" s="109"/>
      <c r="V50" s="109"/>
      <c r="W50" s="109"/>
      <c r="X50" s="112" t="s">
        <v>62</v>
      </c>
      <c r="Y50" s="111"/>
      <c r="Z50" s="111"/>
      <c r="AA50" s="111"/>
      <c r="AB50" s="111"/>
      <c r="AC50" s="108" t="s">
        <v>63</v>
      </c>
      <c r="AD50" s="109"/>
      <c r="AE50" s="109"/>
      <c r="AF50" s="109"/>
      <c r="AG50" s="109"/>
      <c r="AH50" s="106"/>
      <c r="AI50" s="107"/>
      <c r="AJ50" s="107"/>
      <c r="AK50" s="107"/>
      <c r="AL50" s="107"/>
      <c r="AM50" s="63"/>
      <c r="AN50" s="63"/>
      <c r="AO50" s="63"/>
    </row>
    <row r="51" spans="2:41" x14ac:dyDescent="0.4">
      <c r="B51" s="5" t="str">
        <f>'CapTable - Input'!I181</f>
        <v>Shareholder</v>
      </c>
      <c r="C51" s="5"/>
      <c r="D51" s="5" t="str">
        <f>'CapTable - Input'!K181</f>
        <v>Position</v>
      </c>
      <c r="E51" s="5"/>
      <c r="F51" s="5" t="s">
        <v>77</v>
      </c>
      <c r="G51" s="5"/>
      <c r="H51" s="5"/>
      <c r="I51" s="66" t="str">
        <f>'CapTable - Input'!M181</f>
        <v>Shares</v>
      </c>
      <c r="J51" s="66" t="str">
        <f>'CapTable - Input'!N181</f>
        <v>Stake</v>
      </c>
      <c r="K51" s="67"/>
      <c r="L51" s="68" t="str">
        <f>'CapTable - Input'!P181</f>
        <v>Investment</v>
      </c>
      <c r="M51" s="69"/>
      <c r="N51" s="5" t="str">
        <f>I51</f>
        <v>Shares</v>
      </c>
      <c r="O51" s="5" t="str">
        <f t="shared" ref="O51:Q51" si="0">J51</f>
        <v>Stake</v>
      </c>
      <c r="P51" s="5"/>
      <c r="Q51" s="5" t="str">
        <f t="shared" si="0"/>
        <v>Investment</v>
      </c>
      <c r="R51" s="5"/>
      <c r="S51" s="67" t="str">
        <f>N51</f>
        <v>Shares</v>
      </c>
      <c r="T51" s="67" t="str">
        <f t="shared" ref="T51" si="1">O51</f>
        <v>Stake</v>
      </c>
      <c r="U51" s="67"/>
      <c r="V51" s="67" t="str">
        <f t="shared" ref="V51" si="2">Q51</f>
        <v>Investment</v>
      </c>
      <c r="W51" s="67"/>
      <c r="X51" s="5" t="str">
        <f>S51</f>
        <v>Shares</v>
      </c>
      <c r="Y51" s="5" t="str">
        <f t="shared" ref="Y51" si="3">T51</f>
        <v>Stake</v>
      </c>
      <c r="Z51" s="5"/>
      <c r="AA51" s="5" t="str">
        <f t="shared" ref="AA51" si="4">V51</f>
        <v>Investment</v>
      </c>
      <c r="AB51" s="30"/>
      <c r="AC51" s="67" t="str">
        <f>X51</f>
        <v>Shares</v>
      </c>
      <c r="AD51" s="67" t="str">
        <f t="shared" ref="AD51" si="5">Y51</f>
        <v>Stake</v>
      </c>
      <c r="AE51" s="67"/>
      <c r="AF51" s="67" t="str">
        <f t="shared" ref="AF51" si="6">AA51</f>
        <v>Investment</v>
      </c>
      <c r="AG51" s="72"/>
      <c r="AH51" s="2"/>
      <c r="AI51" s="2"/>
      <c r="AJ51" s="2"/>
      <c r="AK51" s="2"/>
      <c r="AL51" s="53"/>
      <c r="AM51" s="2"/>
      <c r="AN51" s="2"/>
    </row>
    <row r="52" spans="2:41" ht="4.5" customHeight="1" x14ac:dyDescent="0.4">
      <c r="I52" s="6"/>
      <c r="J52" s="6"/>
      <c r="K52" s="6"/>
      <c r="L52" s="6"/>
      <c r="M52" s="6"/>
      <c r="S52" s="6"/>
      <c r="T52" s="6"/>
      <c r="U52" s="6"/>
      <c r="V52" s="6"/>
      <c r="W52" s="6"/>
      <c r="AC52" s="6"/>
      <c r="AD52" s="6"/>
      <c r="AE52" s="6"/>
      <c r="AF52" s="6"/>
      <c r="AG52" s="6"/>
    </row>
    <row r="53" spans="2:41" x14ac:dyDescent="0.4">
      <c r="B53" s="2" t="str">
        <f>'CapTable - Input'!I183</f>
        <v>Founder 1</v>
      </c>
      <c r="D53" s="1" t="str">
        <f>'CapTable - Input'!K183</f>
        <v>CEO</v>
      </c>
      <c r="F53" s="51" t="str">
        <f>'CapTable - Input'!R183</f>
        <v>Common Shares</v>
      </c>
      <c r="I53" s="51">
        <f>'CapTable - Input'!M31</f>
        <v>5000</v>
      </c>
      <c r="J53" s="62">
        <f>'CapTable - Input'!N31</f>
        <v>0.2</v>
      </c>
      <c r="K53" s="51"/>
      <c r="L53" s="51">
        <f>'CapTable - Input'!P31</f>
        <v>5000</v>
      </c>
      <c r="N53" s="51">
        <f>'CapTable - Input'!M67</f>
        <v>5000</v>
      </c>
      <c r="O53" s="62">
        <f>'CapTable - Input'!N67</f>
        <v>0.17948717948717949</v>
      </c>
      <c r="P53" s="51"/>
      <c r="Q53" s="51">
        <f>'CapTable - Input'!P67</f>
        <v>5000</v>
      </c>
      <c r="R53" s="51"/>
      <c r="S53" s="51">
        <f>'CapTable - Input'!M103</f>
        <v>5000</v>
      </c>
      <c r="T53" s="62">
        <f>'CapTable - Input'!N103</f>
        <v>0.15114709851551955</v>
      </c>
      <c r="U53" s="51"/>
      <c r="V53" s="51">
        <f>'CapTable - Input'!P103</f>
        <v>5000</v>
      </c>
      <c r="W53" s="51"/>
      <c r="X53" s="51">
        <f>'CapTable - Input'!M141</f>
        <v>5000</v>
      </c>
      <c r="Y53" s="62">
        <f>'CapTable - Input'!N141</f>
        <v>0.12595591542959964</v>
      </c>
      <c r="Z53" s="51"/>
      <c r="AA53" s="51">
        <f>'CapTable - Input'!P141</f>
        <v>5000</v>
      </c>
      <c r="AB53" s="51"/>
      <c r="AC53" s="51">
        <f>'CapTable - Input'!M183</f>
        <v>5000</v>
      </c>
      <c r="AD53" s="62">
        <f>'CapTable - Input'!N183</f>
        <v>0.10157735115290294</v>
      </c>
      <c r="AE53" s="51"/>
      <c r="AF53" s="51">
        <f>'CapTable - Input'!P183</f>
        <v>5000</v>
      </c>
      <c r="AG53" s="51"/>
    </row>
    <row r="54" spans="2:41" x14ac:dyDescent="0.4">
      <c r="B54" s="93" t="str">
        <f>'CapTable - Input'!I184</f>
        <v>Founder 2</v>
      </c>
      <c r="C54" s="6"/>
      <c r="D54" s="6" t="str">
        <f>'CapTable - Input'!K184</f>
        <v>CFO</v>
      </c>
      <c r="E54" s="6"/>
      <c r="F54" s="70" t="str">
        <f>'CapTable - Input'!R184</f>
        <v>Common Shares</v>
      </c>
      <c r="G54" s="6"/>
      <c r="H54" s="6"/>
      <c r="I54" s="73">
        <f>'CapTable - Input'!M32</f>
        <v>5000</v>
      </c>
      <c r="J54" s="74">
        <f>'CapTable - Input'!N32</f>
        <v>0.2</v>
      </c>
      <c r="K54" s="73"/>
      <c r="L54" s="73">
        <f>'CapTable - Input'!P32</f>
        <v>5000</v>
      </c>
      <c r="M54" s="75"/>
      <c r="N54" s="70">
        <f>'CapTable - Input'!M68</f>
        <v>5000</v>
      </c>
      <c r="O54" s="71">
        <f>'CapTable - Input'!N68</f>
        <v>0.17948717948717949</v>
      </c>
      <c r="P54" s="70"/>
      <c r="Q54" s="70">
        <f>'CapTable - Input'!P68</f>
        <v>5000</v>
      </c>
      <c r="R54" s="70"/>
      <c r="S54" s="73">
        <f>'CapTable - Input'!M104</f>
        <v>5000</v>
      </c>
      <c r="T54" s="74">
        <f>'CapTable - Input'!N104</f>
        <v>0.15114709851551955</v>
      </c>
      <c r="U54" s="73"/>
      <c r="V54" s="73">
        <f>'CapTable - Input'!P104</f>
        <v>5000</v>
      </c>
      <c r="W54" s="73"/>
      <c r="X54" s="70">
        <f>'CapTable - Input'!M142</f>
        <v>5000</v>
      </c>
      <c r="Y54" s="71">
        <f>'CapTable - Input'!N142</f>
        <v>0.12595591542959964</v>
      </c>
      <c r="Z54" s="70"/>
      <c r="AA54" s="70">
        <f>'CapTable - Input'!P142</f>
        <v>5000</v>
      </c>
      <c r="AB54" s="70"/>
      <c r="AC54" s="73">
        <f>'CapTable - Input'!M184</f>
        <v>5000</v>
      </c>
      <c r="AD54" s="74">
        <f>'CapTable - Input'!N184</f>
        <v>0.10157735115290294</v>
      </c>
      <c r="AE54" s="73"/>
      <c r="AF54" s="73">
        <f>'CapTable - Input'!P184</f>
        <v>5000</v>
      </c>
      <c r="AG54" s="73"/>
    </row>
    <row r="55" spans="2:41" x14ac:dyDescent="0.4">
      <c r="B55" s="2" t="str">
        <f>'CapTable - Input'!I185</f>
        <v>Founder 3</v>
      </c>
      <c r="D55" s="1" t="str">
        <f>'CapTable - Input'!K185</f>
        <v>COO</v>
      </c>
      <c r="F55" s="51" t="str">
        <f>'CapTable - Input'!R185</f>
        <v>Common Shares</v>
      </c>
      <c r="I55" s="51">
        <f>'CapTable - Input'!M33</f>
        <v>5000</v>
      </c>
      <c r="J55" s="62">
        <f>'CapTable - Input'!N33</f>
        <v>0.2</v>
      </c>
      <c r="K55" s="51"/>
      <c r="L55" s="51">
        <f>'CapTable - Input'!P33</f>
        <v>5000</v>
      </c>
      <c r="N55" s="51">
        <f>'CapTable - Input'!M69</f>
        <v>5000</v>
      </c>
      <c r="O55" s="62">
        <f>'CapTable - Input'!N69</f>
        <v>0.17948717948717949</v>
      </c>
      <c r="P55" s="51"/>
      <c r="Q55" s="51">
        <f>'CapTable - Input'!P69</f>
        <v>5000</v>
      </c>
      <c r="R55" s="51"/>
      <c r="S55" s="51">
        <f>'CapTable - Input'!M105</f>
        <v>5000</v>
      </c>
      <c r="T55" s="62">
        <f>'CapTable - Input'!N105</f>
        <v>0.15114709851551955</v>
      </c>
      <c r="U55" s="51"/>
      <c r="V55" s="51">
        <f>'CapTable - Input'!P105</f>
        <v>5000</v>
      </c>
      <c r="W55" s="51"/>
      <c r="X55" s="51">
        <f>'CapTable - Input'!M143</f>
        <v>5000</v>
      </c>
      <c r="Y55" s="62">
        <f>'CapTable - Input'!N143</f>
        <v>0.12595591542959964</v>
      </c>
      <c r="Z55" s="51"/>
      <c r="AA55" s="51">
        <f>'CapTable - Input'!P143</f>
        <v>5000</v>
      </c>
      <c r="AB55" s="51"/>
      <c r="AC55" s="51">
        <f>'CapTable - Input'!M185</f>
        <v>5000</v>
      </c>
      <c r="AD55" s="62">
        <f>'CapTable - Input'!N185</f>
        <v>0.10157735115290294</v>
      </c>
      <c r="AE55" s="51"/>
      <c r="AF55" s="51">
        <f>'CapTable - Input'!P185</f>
        <v>5000</v>
      </c>
      <c r="AG55" s="51"/>
    </row>
    <row r="56" spans="2:41" x14ac:dyDescent="0.4">
      <c r="B56" s="93" t="str">
        <f>'CapTable - Input'!I186</f>
        <v>Founder 4</v>
      </c>
      <c r="C56" s="6"/>
      <c r="D56" s="6" t="str">
        <f>'CapTable - Input'!K186</f>
        <v>CMO</v>
      </c>
      <c r="E56" s="6"/>
      <c r="F56" s="70" t="str">
        <f>'CapTable - Input'!R186</f>
        <v>Common Shares</v>
      </c>
      <c r="G56" s="6"/>
      <c r="H56" s="6"/>
      <c r="I56" s="73">
        <f>'CapTable - Input'!M34</f>
        <v>5000</v>
      </c>
      <c r="J56" s="74">
        <f>'CapTable - Input'!N34</f>
        <v>0.2</v>
      </c>
      <c r="K56" s="73"/>
      <c r="L56" s="73">
        <f>'CapTable - Input'!P34</f>
        <v>5000</v>
      </c>
      <c r="M56" s="75"/>
      <c r="N56" s="70">
        <f>'CapTable - Input'!M70</f>
        <v>5000</v>
      </c>
      <c r="O56" s="71">
        <f>'CapTable - Input'!N70</f>
        <v>0.17948717948717949</v>
      </c>
      <c r="P56" s="70"/>
      <c r="Q56" s="70">
        <f>'CapTable - Input'!P70</f>
        <v>5000</v>
      </c>
      <c r="R56" s="70"/>
      <c r="S56" s="73">
        <f>'CapTable - Input'!M106</f>
        <v>5000</v>
      </c>
      <c r="T56" s="74">
        <f>'CapTable - Input'!N106</f>
        <v>0.15114709851551955</v>
      </c>
      <c r="U56" s="73"/>
      <c r="V56" s="73">
        <f>'CapTable - Input'!P106</f>
        <v>5000</v>
      </c>
      <c r="W56" s="73"/>
      <c r="X56" s="70">
        <f>'CapTable - Input'!M144</f>
        <v>5000</v>
      </c>
      <c r="Y56" s="71">
        <f>'CapTable - Input'!N144</f>
        <v>0.12595591542959964</v>
      </c>
      <c r="Z56" s="70"/>
      <c r="AA56" s="70">
        <f>'CapTable - Input'!P144</f>
        <v>5000</v>
      </c>
      <c r="AB56" s="70"/>
      <c r="AC56" s="73">
        <f>'CapTable - Input'!M186</f>
        <v>5000</v>
      </c>
      <c r="AD56" s="74">
        <f>'CapTable - Input'!N186</f>
        <v>0.10157735115290294</v>
      </c>
      <c r="AE56" s="73"/>
      <c r="AF56" s="73">
        <f>'CapTable - Input'!P186</f>
        <v>5000</v>
      </c>
      <c r="AG56" s="73"/>
    </row>
    <row r="57" spans="2:41" x14ac:dyDescent="0.4">
      <c r="B57" s="2" t="str">
        <f>'CapTable - Input'!I187</f>
        <v>Founder 5</v>
      </c>
      <c r="D57" s="1" t="str">
        <f>'CapTable - Input'!K187</f>
        <v>CTO</v>
      </c>
      <c r="F57" s="51" t="str">
        <f>'CapTable - Input'!R187</f>
        <v>Common Shares</v>
      </c>
      <c r="I57" s="51">
        <f>'CapTable - Input'!M35</f>
        <v>2500</v>
      </c>
      <c r="J57" s="62">
        <f>'CapTable - Input'!N35</f>
        <v>0.1</v>
      </c>
      <c r="K57" s="51"/>
      <c r="L57" s="51">
        <f>'CapTable - Input'!P35</f>
        <v>2500</v>
      </c>
      <c r="N57" s="51">
        <f>'CapTable - Input'!M71</f>
        <v>2500</v>
      </c>
      <c r="O57" s="62">
        <f>'CapTable - Input'!N71</f>
        <v>8.9743589743589744E-2</v>
      </c>
      <c r="P57" s="51"/>
      <c r="Q57" s="51">
        <f>'CapTable - Input'!P71</f>
        <v>2500</v>
      </c>
      <c r="R57" s="51"/>
      <c r="S57" s="51">
        <f>'CapTable - Input'!M107</f>
        <v>2500</v>
      </c>
      <c r="T57" s="62">
        <f>'CapTable - Input'!N107</f>
        <v>7.5573549257759776E-2</v>
      </c>
      <c r="U57" s="51"/>
      <c r="V57" s="51">
        <f>'CapTable - Input'!P107</f>
        <v>2500</v>
      </c>
      <c r="W57" s="51"/>
      <c r="X57" s="51">
        <f>'CapTable - Input'!M145</f>
        <v>2500</v>
      </c>
      <c r="Y57" s="62">
        <f>'CapTable - Input'!N145</f>
        <v>6.2977957714799818E-2</v>
      </c>
      <c r="Z57" s="51"/>
      <c r="AA57" s="51">
        <f>'CapTable - Input'!P145</f>
        <v>2500</v>
      </c>
      <c r="AB57" s="51"/>
      <c r="AC57" s="51">
        <f>'CapTable - Input'!M187</f>
        <v>2500</v>
      </c>
      <c r="AD57" s="62">
        <f>'CapTable - Input'!N187</f>
        <v>5.0788675576451468E-2</v>
      </c>
      <c r="AE57" s="51"/>
      <c r="AF57" s="51">
        <f>'CapTable - Input'!P187</f>
        <v>2500</v>
      </c>
      <c r="AG57" s="51"/>
    </row>
    <row r="58" spans="2:41" x14ac:dyDescent="0.4">
      <c r="B58" s="93" t="str">
        <f>'CapTable - Input'!I188</f>
        <v>VSOP</v>
      </c>
      <c r="C58" s="6"/>
      <c r="D58" s="6" t="str">
        <f>'CapTable - Input'!K188</f>
        <v>Option Pool</v>
      </c>
      <c r="E58" s="6"/>
      <c r="F58" s="70" t="str">
        <f>'CapTable - Input'!R188</f>
        <v>Common Shares</v>
      </c>
      <c r="G58" s="6"/>
      <c r="H58" s="6"/>
      <c r="I58" s="73">
        <f>'CapTable - Input'!M36</f>
        <v>2500</v>
      </c>
      <c r="J58" s="74">
        <f>'CapTable - Input'!N36</f>
        <v>0.1</v>
      </c>
      <c r="K58" s="73"/>
      <c r="L58" s="73">
        <f>'CapTable - Input'!P36</f>
        <v>2500</v>
      </c>
      <c r="M58" s="75"/>
      <c r="N58" s="70">
        <f>'CapTable - Input'!M72</f>
        <v>2500</v>
      </c>
      <c r="O58" s="71">
        <f>'CapTable - Input'!N72</f>
        <v>8.9743589743589744E-2</v>
      </c>
      <c r="P58" s="70"/>
      <c r="Q58" s="70">
        <f>'CapTable - Input'!P72</f>
        <v>2500</v>
      </c>
      <c r="R58" s="70"/>
      <c r="S58" s="73">
        <f>'CapTable - Input'!M108</f>
        <v>2500</v>
      </c>
      <c r="T58" s="74">
        <f>'CapTable - Input'!N108</f>
        <v>7.5573549257759776E-2</v>
      </c>
      <c r="U58" s="73"/>
      <c r="V58" s="73">
        <f>'CapTable - Input'!P108</f>
        <v>2500</v>
      </c>
      <c r="W58" s="73"/>
      <c r="X58" s="70">
        <f>'CapTable - Input'!M146</f>
        <v>2500</v>
      </c>
      <c r="Y58" s="71">
        <f>'CapTable - Input'!N146</f>
        <v>6.2977957714799818E-2</v>
      </c>
      <c r="Z58" s="70"/>
      <c r="AA58" s="70">
        <f>'CapTable - Input'!P146</f>
        <v>2500</v>
      </c>
      <c r="AB58" s="70"/>
      <c r="AC58" s="73">
        <f>'CapTable - Input'!M188</f>
        <v>2500</v>
      </c>
      <c r="AD58" s="74">
        <f>'CapTable - Input'!N188</f>
        <v>5.0788675576451468E-2</v>
      </c>
      <c r="AE58" s="73"/>
      <c r="AF58" s="73">
        <f>'CapTable - Input'!P188</f>
        <v>2500</v>
      </c>
      <c r="AG58" s="73"/>
    </row>
    <row r="59" spans="2:41" x14ac:dyDescent="0.4">
      <c r="B59" s="2" t="str">
        <f>'CapTable - Input'!I189</f>
        <v>Angel 1</v>
      </c>
      <c r="D59" s="1" t="str">
        <f>'CapTable - Input'!K189</f>
        <v>Angel Investor</v>
      </c>
      <c r="F59" s="51" t="str">
        <f>'CapTable - Input'!R189</f>
        <v>Common Shares</v>
      </c>
      <c r="I59" s="76"/>
      <c r="J59" s="77"/>
      <c r="K59" s="76"/>
      <c r="L59" s="76"/>
      <c r="M59" s="78"/>
      <c r="N59" s="51">
        <f>'CapTable - Input'!M73</f>
        <v>714.28571428571433</v>
      </c>
      <c r="O59" s="62">
        <f>'CapTable - Input'!N73</f>
        <v>2.564102564102564E-2</v>
      </c>
      <c r="P59" s="51"/>
      <c r="Q59" s="51">
        <f>'CapTable - Input'!P73</f>
        <v>100000</v>
      </c>
      <c r="R59" s="51"/>
      <c r="S59" s="51">
        <f>'CapTable - Input'!M109</f>
        <v>714.28571428571433</v>
      </c>
      <c r="T59" s="62">
        <f>'CapTable - Input'!N109</f>
        <v>2.1592442645074223E-2</v>
      </c>
      <c r="U59" s="51"/>
      <c r="V59" s="51">
        <f>'CapTable - Input'!P109</f>
        <v>100000</v>
      </c>
      <c r="W59" s="51"/>
      <c r="X59" s="51">
        <f>'CapTable - Input'!M147</f>
        <v>714.28571428571433</v>
      </c>
      <c r="Y59" s="62">
        <f>'CapTable - Input'!N147</f>
        <v>1.799370220422852E-2</v>
      </c>
      <c r="Z59" s="51"/>
      <c r="AA59" s="51">
        <f>'CapTable - Input'!P147</f>
        <v>100000</v>
      </c>
      <c r="AB59" s="51"/>
      <c r="AC59" s="51">
        <f>'CapTable - Input'!M189</f>
        <v>714.28571428571433</v>
      </c>
      <c r="AD59" s="62">
        <f>'CapTable - Input'!N189</f>
        <v>1.4511050164700421E-2</v>
      </c>
      <c r="AE59" s="51"/>
      <c r="AF59" s="51">
        <f>'CapTable - Input'!P189</f>
        <v>100000</v>
      </c>
      <c r="AG59" s="51"/>
    </row>
    <row r="60" spans="2:41" x14ac:dyDescent="0.4">
      <c r="B60" s="93" t="str">
        <f>'CapTable - Input'!I190</f>
        <v>Angel 2</v>
      </c>
      <c r="C60" s="6"/>
      <c r="D60" s="6" t="str">
        <f>'CapTable - Input'!K190</f>
        <v>Angel Investor</v>
      </c>
      <c r="E60" s="6"/>
      <c r="F60" s="70" t="str">
        <f>'CapTable - Input'!R190</f>
        <v>Common Shares</v>
      </c>
      <c r="G60" s="6"/>
      <c r="H60" s="6"/>
      <c r="M60" s="79"/>
      <c r="N60" s="70">
        <f>'CapTable - Input'!M74</f>
        <v>714.28571428571433</v>
      </c>
      <c r="O60" s="71">
        <f>'CapTable - Input'!N74</f>
        <v>2.564102564102564E-2</v>
      </c>
      <c r="P60" s="70"/>
      <c r="Q60" s="70">
        <f>'CapTable - Input'!P74</f>
        <v>100000</v>
      </c>
      <c r="R60" s="70"/>
      <c r="S60" s="73">
        <f>'CapTable - Input'!M110</f>
        <v>714.28571428571433</v>
      </c>
      <c r="T60" s="74">
        <f>'CapTable - Input'!N110</f>
        <v>2.1592442645074223E-2</v>
      </c>
      <c r="U60" s="73"/>
      <c r="V60" s="73">
        <f>'CapTable - Input'!P110</f>
        <v>100000</v>
      </c>
      <c r="W60" s="73"/>
      <c r="X60" s="70">
        <f>'CapTable - Input'!M148</f>
        <v>714.28571428571433</v>
      </c>
      <c r="Y60" s="71">
        <f>'CapTable - Input'!N148</f>
        <v>1.799370220422852E-2</v>
      </c>
      <c r="Z60" s="70"/>
      <c r="AA60" s="70">
        <f>'CapTable - Input'!P148</f>
        <v>100000</v>
      </c>
      <c r="AB60" s="70"/>
      <c r="AC60" s="73">
        <f>'CapTable - Input'!M190</f>
        <v>714.28571428571433</v>
      </c>
      <c r="AD60" s="74">
        <f>'CapTable - Input'!N190</f>
        <v>1.4511050164700421E-2</v>
      </c>
      <c r="AE60" s="73"/>
      <c r="AF60" s="73">
        <f>'CapTable - Input'!P190</f>
        <v>100000</v>
      </c>
      <c r="AG60" s="73"/>
    </row>
    <row r="61" spans="2:41" x14ac:dyDescent="0.4">
      <c r="B61" s="2" t="str">
        <f>'CapTable - Input'!I191</f>
        <v>Angel 3</v>
      </c>
      <c r="D61" s="1" t="str">
        <f>'CapTable - Input'!K191</f>
        <v>Angel Investor</v>
      </c>
      <c r="F61" s="51" t="str">
        <f>'CapTable - Input'!R191</f>
        <v>Common Shares</v>
      </c>
      <c r="M61" s="79"/>
      <c r="N61" s="51">
        <f>'CapTable - Input'!M75</f>
        <v>714.28571428571433</v>
      </c>
      <c r="O61" s="62">
        <f>'CapTable - Input'!N75</f>
        <v>2.564102564102564E-2</v>
      </c>
      <c r="P61" s="51"/>
      <c r="Q61" s="51">
        <f>'CapTable - Input'!P75</f>
        <v>100000</v>
      </c>
      <c r="R61" s="51"/>
      <c r="S61" s="51">
        <f>'CapTable - Input'!M111</f>
        <v>714.28571428571433</v>
      </c>
      <c r="T61" s="62">
        <f>'CapTable - Input'!N111</f>
        <v>2.1592442645074223E-2</v>
      </c>
      <c r="U61" s="51"/>
      <c r="V61" s="51">
        <f>'CapTable - Input'!P111</f>
        <v>100000</v>
      </c>
      <c r="W61" s="51"/>
      <c r="X61" s="51">
        <f>'CapTable - Input'!M149</f>
        <v>714.28571428571433</v>
      </c>
      <c r="Y61" s="62">
        <f>'CapTable - Input'!N149</f>
        <v>1.799370220422852E-2</v>
      </c>
      <c r="Z61" s="51"/>
      <c r="AA61" s="51">
        <f>'CapTable - Input'!P149</f>
        <v>100000</v>
      </c>
      <c r="AB61" s="51"/>
      <c r="AC61" s="51">
        <f>'CapTable - Input'!M191</f>
        <v>714.28571428571433</v>
      </c>
      <c r="AD61" s="62">
        <f>'CapTable - Input'!N191</f>
        <v>1.4511050164700421E-2</v>
      </c>
      <c r="AE61" s="51"/>
      <c r="AF61" s="51">
        <f>'CapTable - Input'!P191</f>
        <v>100000</v>
      </c>
      <c r="AG61" s="51"/>
    </row>
    <row r="62" spans="2:41" x14ac:dyDescent="0.4">
      <c r="B62" s="93" t="str">
        <f>'CapTable - Input'!I192</f>
        <v>Angel 4</v>
      </c>
      <c r="C62" s="6"/>
      <c r="D62" s="6" t="str">
        <f>'CapTable - Input'!K192</f>
        <v>Angel Investor</v>
      </c>
      <c r="E62" s="6"/>
      <c r="F62" s="70" t="str">
        <f>'CapTable - Input'!R192</f>
        <v>Common Shares</v>
      </c>
      <c r="G62" s="6"/>
      <c r="H62" s="6"/>
      <c r="M62" s="79"/>
      <c r="N62" s="70">
        <f>'CapTable - Input'!M76</f>
        <v>714.28571428571433</v>
      </c>
      <c r="O62" s="71">
        <f>'CapTable - Input'!N76</f>
        <v>2.564102564102564E-2</v>
      </c>
      <c r="P62" s="70"/>
      <c r="Q62" s="70">
        <f>'CapTable - Input'!P76</f>
        <v>100000</v>
      </c>
      <c r="R62" s="70"/>
      <c r="S62" s="73">
        <f>'CapTable - Input'!M112</f>
        <v>714.28571428571433</v>
      </c>
      <c r="T62" s="74">
        <f>'CapTable - Input'!N112</f>
        <v>2.1592442645074223E-2</v>
      </c>
      <c r="U62" s="73"/>
      <c r="V62" s="73">
        <f>'CapTable - Input'!P112</f>
        <v>100000</v>
      </c>
      <c r="W62" s="73"/>
      <c r="X62" s="70">
        <f>'CapTable - Input'!M150</f>
        <v>714.28571428571433</v>
      </c>
      <c r="Y62" s="71">
        <f>'CapTable - Input'!N150</f>
        <v>1.799370220422852E-2</v>
      </c>
      <c r="Z62" s="70"/>
      <c r="AA62" s="70">
        <f>'CapTable - Input'!P150</f>
        <v>100000</v>
      </c>
      <c r="AB62" s="70"/>
      <c r="AC62" s="73">
        <f>'CapTable - Input'!M192</f>
        <v>714.28571428571433</v>
      </c>
      <c r="AD62" s="74">
        <f>'CapTable - Input'!N192</f>
        <v>1.4511050164700421E-2</v>
      </c>
      <c r="AE62" s="73"/>
      <c r="AF62" s="73">
        <f>'CapTable - Input'!P192</f>
        <v>100000</v>
      </c>
      <c r="AG62" s="73"/>
    </row>
    <row r="63" spans="2:41" x14ac:dyDescent="0.4">
      <c r="B63" s="2" t="str">
        <f>'CapTable - Input'!I193</f>
        <v>Seed 1</v>
      </c>
      <c r="D63" s="1" t="str">
        <f>'CapTable - Input'!K193</f>
        <v>Seed VC</v>
      </c>
      <c r="F63" s="51" t="str">
        <f>'CapTable - Input'!R193</f>
        <v>Common Shares</v>
      </c>
      <c r="N63" s="76"/>
      <c r="O63" s="77"/>
      <c r="P63" s="80"/>
      <c r="Q63" s="80"/>
      <c r="R63" s="78"/>
      <c r="S63" s="51">
        <f>'CapTable - Input'!M113</f>
        <v>1741.0714285714284</v>
      </c>
      <c r="T63" s="62">
        <f>'CapTable - Input'!N113</f>
        <v>5.2631578947368411E-2</v>
      </c>
      <c r="U63" s="51"/>
      <c r="V63" s="51">
        <f>'CapTable - Input'!P113</f>
        <v>500000</v>
      </c>
      <c r="W63" s="51"/>
      <c r="X63" s="51">
        <f>'CapTable - Input'!M151</f>
        <v>1741.0714285714284</v>
      </c>
      <c r="Y63" s="62">
        <f>'CapTable - Input'!N151</f>
        <v>4.3859649122807015E-2</v>
      </c>
      <c r="Z63" s="51"/>
      <c r="AA63" s="51">
        <f>'CapTable - Input'!P151</f>
        <v>500000</v>
      </c>
      <c r="AB63" s="51"/>
      <c r="AC63" s="51">
        <f>'CapTable - Input'!M193</f>
        <v>1741.0714285714284</v>
      </c>
      <c r="AD63" s="62">
        <f>'CapTable - Input'!N193</f>
        <v>3.5370684776457273E-2</v>
      </c>
      <c r="AE63" s="51"/>
      <c r="AF63" s="51">
        <f>'CapTable - Input'!P193</f>
        <v>500000</v>
      </c>
      <c r="AG63" s="51"/>
    </row>
    <row r="64" spans="2:41" x14ac:dyDescent="0.4">
      <c r="B64" s="93" t="str">
        <f>'CapTable - Input'!I194</f>
        <v>Seed 2</v>
      </c>
      <c r="C64" s="6"/>
      <c r="D64" s="6" t="str">
        <f>'CapTable - Input'!K194</f>
        <v>Seed VC</v>
      </c>
      <c r="E64" s="6"/>
      <c r="F64" s="70" t="str">
        <f>'CapTable - Input'!R194</f>
        <v>Common Shares</v>
      </c>
      <c r="G64" s="6"/>
      <c r="H64" s="6"/>
      <c r="R64" s="79"/>
      <c r="S64" s="73">
        <f>'CapTable - Input'!M114</f>
        <v>1741.0714285714284</v>
      </c>
      <c r="T64" s="74">
        <f>'CapTable - Input'!N114</f>
        <v>5.2631578947368411E-2</v>
      </c>
      <c r="U64" s="73"/>
      <c r="V64" s="73">
        <f>'CapTable - Input'!P114</f>
        <v>500000</v>
      </c>
      <c r="W64" s="73"/>
      <c r="X64" s="70">
        <f>'CapTable - Input'!M152</f>
        <v>1741.0714285714284</v>
      </c>
      <c r="Y64" s="71">
        <f>'CapTable - Input'!N152</f>
        <v>4.3859649122807015E-2</v>
      </c>
      <c r="Z64" s="70"/>
      <c r="AA64" s="70">
        <f>'CapTable - Input'!P152</f>
        <v>500000</v>
      </c>
      <c r="AB64" s="70"/>
      <c r="AC64" s="73">
        <f>'CapTable - Input'!M194</f>
        <v>1741.0714285714284</v>
      </c>
      <c r="AD64" s="74">
        <f>'CapTable - Input'!N194</f>
        <v>3.5370684776457273E-2</v>
      </c>
      <c r="AE64" s="73"/>
      <c r="AF64" s="73">
        <f>'CapTable - Input'!P194</f>
        <v>500000</v>
      </c>
      <c r="AG64" s="73"/>
    </row>
    <row r="65" spans="2:33" x14ac:dyDescent="0.4">
      <c r="B65" s="2" t="str">
        <f>'CapTable - Input'!I195</f>
        <v>Seed 3</v>
      </c>
      <c r="D65" s="1" t="str">
        <f>'CapTable - Input'!K195</f>
        <v>Seed VC</v>
      </c>
      <c r="F65" s="51" t="str">
        <f>'CapTable - Input'!R195</f>
        <v>Common Shares</v>
      </c>
      <c r="R65" s="79"/>
      <c r="S65" s="51">
        <f>'CapTable - Input'!M115</f>
        <v>1741.0714285714284</v>
      </c>
      <c r="T65" s="62">
        <f>'CapTable - Input'!N115</f>
        <v>5.2631578947368411E-2</v>
      </c>
      <c r="U65" s="51"/>
      <c r="V65" s="51">
        <f>'CapTable - Input'!P115</f>
        <v>500000</v>
      </c>
      <c r="W65" s="51"/>
      <c r="X65" s="51">
        <f>'CapTable - Input'!M153</f>
        <v>1741.0714285714284</v>
      </c>
      <c r="Y65" s="62">
        <f>'CapTable - Input'!N153</f>
        <v>4.3859649122807015E-2</v>
      </c>
      <c r="Z65" s="51"/>
      <c r="AA65" s="51">
        <f>'CapTable - Input'!P153</f>
        <v>500000</v>
      </c>
      <c r="AB65" s="51"/>
      <c r="AC65" s="51">
        <f>'CapTable - Input'!M195</f>
        <v>1741.0714285714284</v>
      </c>
      <c r="AD65" s="62">
        <f>'CapTable - Input'!N195</f>
        <v>3.5370684776457273E-2</v>
      </c>
      <c r="AE65" s="51"/>
      <c r="AF65" s="51">
        <f>'CapTable - Input'!P195</f>
        <v>500000</v>
      </c>
      <c r="AG65" s="51"/>
    </row>
    <row r="66" spans="2:33" x14ac:dyDescent="0.4">
      <c r="B66" s="93" t="str">
        <f>'CapTable - Input'!I196</f>
        <v>VC 1</v>
      </c>
      <c r="C66" s="6"/>
      <c r="D66" s="6" t="str">
        <f>'CapTable - Input'!K196</f>
        <v>Series A VC</v>
      </c>
      <c r="E66" s="6"/>
      <c r="F66" s="70" t="str">
        <f>'CapTable - Input'!R196</f>
        <v>Common Shares</v>
      </c>
      <c r="G66" s="6"/>
      <c r="H66" s="6"/>
      <c r="S66" s="76"/>
      <c r="T66" s="76"/>
      <c r="U66" s="76"/>
      <c r="V66" s="76"/>
      <c r="W66" s="81"/>
      <c r="X66" s="70">
        <f>'CapTable - Input'!M154</f>
        <v>2205.3571428571431</v>
      </c>
      <c r="Y66" s="71">
        <f>'CapTable - Input'!N154</f>
        <v>5.5555555555555559E-2</v>
      </c>
      <c r="Z66" s="70"/>
      <c r="AA66" s="70">
        <f>'CapTable - Input'!P154</f>
        <v>1000000</v>
      </c>
      <c r="AB66" s="70"/>
      <c r="AC66" s="73">
        <f>'CapTable - Input'!M196</f>
        <v>2205.3571428571431</v>
      </c>
      <c r="AD66" s="74">
        <f>'CapTable - Input'!N196</f>
        <v>4.4802867383512551E-2</v>
      </c>
      <c r="AE66" s="73"/>
      <c r="AF66" s="73">
        <f>'CapTable - Input'!P196</f>
        <v>1000000</v>
      </c>
      <c r="AG66" s="73"/>
    </row>
    <row r="67" spans="2:33" x14ac:dyDescent="0.4">
      <c r="B67" s="2" t="str">
        <f>'CapTable - Input'!I197</f>
        <v>VC 2</v>
      </c>
      <c r="D67" s="1" t="str">
        <f>'CapTable - Input'!K197</f>
        <v>Series A VC</v>
      </c>
      <c r="F67" s="51" t="str">
        <f>'CapTable - Input'!R197</f>
        <v>Common Shares</v>
      </c>
      <c r="W67" s="79"/>
      <c r="X67" s="51">
        <f>'CapTable - Input'!M155</f>
        <v>2205.3571428571431</v>
      </c>
      <c r="Y67" s="62">
        <f>'CapTable - Input'!N155</f>
        <v>5.5555555555555559E-2</v>
      </c>
      <c r="Z67" s="51"/>
      <c r="AA67" s="51">
        <f>'CapTable - Input'!P155</f>
        <v>1000000</v>
      </c>
      <c r="AB67" s="51"/>
      <c r="AC67" s="51">
        <f>'CapTable - Input'!M197</f>
        <v>2205.3571428571431</v>
      </c>
      <c r="AD67" s="62">
        <f>'CapTable - Input'!N197</f>
        <v>4.4802867383512551E-2</v>
      </c>
      <c r="AE67" s="51"/>
      <c r="AF67" s="51">
        <f>'CapTable - Input'!P197</f>
        <v>1000000</v>
      </c>
      <c r="AG67" s="51"/>
    </row>
    <row r="68" spans="2:33" x14ac:dyDescent="0.4">
      <c r="B68" s="93" t="str">
        <f>'CapTable - Input'!I198</f>
        <v>VC 3</v>
      </c>
      <c r="C68" s="6"/>
      <c r="D68" s="6" t="str">
        <f>'CapTable - Input'!K198</f>
        <v>Series A VC</v>
      </c>
      <c r="E68" s="6"/>
      <c r="F68" s="70" t="str">
        <f>'CapTable - Input'!R198</f>
        <v>Common Shares</v>
      </c>
      <c r="G68" s="6"/>
      <c r="H68" s="6"/>
      <c r="W68" s="79"/>
      <c r="X68" s="70">
        <f>'CapTable - Input'!M156</f>
        <v>2205.3571428571431</v>
      </c>
      <c r="Y68" s="71">
        <f>'CapTable - Input'!N156</f>
        <v>5.5555555555555559E-2</v>
      </c>
      <c r="Z68" s="70"/>
      <c r="AA68" s="70">
        <f>'CapTable - Input'!P156</f>
        <v>1000000</v>
      </c>
      <c r="AB68" s="70"/>
      <c r="AC68" s="73">
        <f>'CapTable - Input'!M198</f>
        <v>2205.3571428571431</v>
      </c>
      <c r="AD68" s="74">
        <f>'CapTable - Input'!N198</f>
        <v>4.4802867383512551E-2</v>
      </c>
      <c r="AE68" s="73"/>
      <c r="AF68" s="73">
        <f>'CapTable - Input'!P198</f>
        <v>1000000</v>
      </c>
      <c r="AG68" s="73"/>
    </row>
    <row r="69" spans="2:33" x14ac:dyDescent="0.4">
      <c r="B69" s="2" t="str">
        <f>'CapTable - Input'!I199</f>
        <v>VC 4</v>
      </c>
      <c r="D69" s="1" t="str">
        <f>'CapTable - Input'!K199</f>
        <v>Series B VC</v>
      </c>
      <c r="F69" s="51" t="str">
        <f>'CapTable - Input'!R199</f>
        <v>Common Shares</v>
      </c>
      <c r="X69" s="76"/>
      <c r="Y69" s="80"/>
      <c r="Z69" s="80"/>
      <c r="AA69" s="80"/>
      <c r="AB69" s="78"/>
      <c r="AC69" s="51">
        <f>'CapTable - Input'!M199</f>
        <v>3175.7142857142858</v>
      </c>
      <c r="AD69" s="62">
        <f>'CapTable - Input'!N199</f>
        <v>6.4516129032258063E-2</v>
      </c>
      <c r="AE69" s="51"/>
      <c r="AF69" s="51">
        <f>'CapTable - Input'!P199</f>
        <v>2000000</v>
      </c>
      <c r="AG69" s="51"/>
    </row>
    <row r="70" spans="2:33" x14ac:dyDescent="0.4">
      <c r="B70" s="93" t="str">
        <f>'CapTable - Input'!I200</f>
        <v>VC 5</v>
      </c>
      <c r="C70" s="6"/>
      <c r="D70" s="6" t="str">
        <f>'CapTable - Input'!K200</f>
        <v>Series B VC</v>
      </c>
      <c r="E70" s="6"/>
      <c r="F70" s="70" t="str">
        <f>'CapTable - Input'!R200</f>
        <v>Common Shares</v>
      </c>
      <c r="G70" s="6"/>
      <c r="H70" s="6"/>
      <c r="AB70" s="79"/>
      <c r="AC70" s="73">
        <f>'CapTable - Input'!M200</f>
        <v>3175.7142857142858</v>
      </c>
      <c r="AD70" s="74">
        <f>'CapTable - Input'!N200</f>
        <v>6.4516129032258063E-2</v>
      </c>
      <c r="AE70" s="73"/>
      <c r="AF70" s="73">
        <f>'CapTable - Input'!P200</f>
        <v>2000000</v>
      </c>
      <c r="AG70" s="73"/>
    </row>
    <row r="71" spans="2:33" ht="15" thickBot="1" x14ac:dyDescent="0.45">
      <c r="B71" s="2" t="str">
        <f>'CapTable - Input'!I201</f>
        <v>VC 6</v>
      </c>
      <c r="D71" s="1" t="str">
        <f>'CapTable - Input'!K201</f>
        <v>Series B VC</v>
      </c>
      <c r="F71" s="51" t="str">
        <f>'CapTable - Input'!R201</f>
        <v>Common Shares</v>
      </c>
      <c r="AB71" s="79"/>
      <c r="AC71" s="94">
        <f>'CapTable - Input'!M201</f>
        <v>3175.7142857142858</v>
      </c>
      <c r="AD71" s="62">
        <f>'CapTable - Input'!N201</f>
        <v>6.4516129032258063E-2</v>
      </c>
      <c r="AE71" s="51"/>
      <c r="AF71" s="51">
        <f>'CapTable - Input'!P201</f>
        <v>2000000</v>
      </c>
      <c r="AG71" s="51"/>
    </row>
    <row r="72" spans="2:33" ht="15" thickBot="1" x14ac:dyDescent="0.45">
      <c r="B72" s="82" t="s">
        <v>25</v>
      </c>
      <c r="C72" s="83"/>
      <c r="D72" s="83"/>
      <c r="E72" s="83"/>
      <c r="F72" s="83"/>
      <c r="G72" s="83"/>
      <c r="H72" s="83"/>
      <c r="I72" s="87">
        <f>SUM(I53:I71)</f>
        <v>25000</v>
      </c>
      <c r="J72" s="88">
        <f>SUM(J53:J71)</f>
        <v>1</v>
      </c>
      <c r="K72" s="89"/>
      <c r="L72" s="87">
        <f>SUM(L53:L71)</f>
        <v>25000</v>
      </c>
      <c r="M72" s="89"/>
      <c r="N72" s="84">
        <f>SUM(N53:N71)</f>
        <v>27857.142857142855</v>
      </c>
      <c r="O72" s="85">
        <f>SUM(O53:O71)</f>
        <v>1</v>
      </c>
      <c r="P72" s="86"/>
      <c r="Q72" s="84">
        <f>SUM(Q53:Q71)</f>
        <v>425000</v>
      </c>
      <c r="R72" s="86"/>
      <c r="S72" s="87">
        <f>SUM(S53:S71)</f>
        <v>33080.357142857138</v>
      </c>
      <c r="T72" s="88">
        <f>SUM(T53:T71)</f>
        <v>0.99999999999999978</v>
      </c>
      <c r="U72" s="89"/>
      <c r="V72" s="87">
        <f>SUM(V53:V71)</f>
        <v>1925000</v>
      </c>
      <c r="W72" s="89"/>
      <c r="X72" s="84">
        <f>SUM(X53:X71)</f>
        <v>39696.428571428572</v>
      </c>
      <c r="Y72" s="85">
        <f>SUM(Y53:Y71)</f>
        <v>1</v>
      </c>
      <c r="Z72" s="86"/>
      <c r="AA72" s="84">
        <f>SUM(AA53:AA71)</f>
        <v>4925000</v>
      </c>
      <c r="AB72" s="86"/>
      <c r="AC72" s="87">
        <f>SUM(AC53:AC71)</f>
        <v>49223.57142857142</v>
      </c>
      <c r="AD72" s="88">
        <f>SUM(AD53:AD71)</f>
        <v>1</v>
      </c>
      <c r="AE72" s="89"/>
      <c r="AF72" s="87">
        <f>SUM(AF53:AF71)</f>
        <v>10925000</v>
      </c>
      <c r="AG72" s="90"/>
    </row>
    <row r="73" spans="2:33" x14ac:dyDescent="0.4"/>
    <row r="74" spans="2:33" x14ac:dyDescent="0.4"/>
    <row r="75" spans="2:33" x14ac:dyDescent="0.4"/>
    <row r="76" spans="2:33" x14ac:dyDescent="0.4"/>
    <row r="77" spans="2:33" x14ac:dyDescent="0.4"/>
    <row r="78" spans="2:33" x14ac:dyDescent="0.4"/>
    <row r="79" spans="2:33" x14ac:dyDescent="0.4"/>
    <row r="80" spans="2:33" x14ac:dyDescent="0.4">
      <c r="B80" s="91" t="s">
        <v>65</v>
      </c>
      <c r="C80" s="91"/>
      <c r="D80" s="91">
        <f>'CapTable - Input'!D17/'CapTable - Input'!D18</f>
        <v>1</v>
      </c>
      <c r="E80" s="91"/>
    </row>
    <row r="81" spans="2:5" x14ac:dyDescent="0.4">
      <c r="B81" s="91" t="s">
        <v>64</v>
      </c>
      <c r="C81" s="91"/>
      <c r="D81" s="92">
        <f>'CapTable - Input'!P58</f>
        <v>140</v>
      </c>
      <c r="E81" s="92"/>
    </row>
    <row r="82" spans="2:5" x14ac:dyDescent="0.4">
      <c r="B82" s="91" t="s">
        <v>66</v>
      </c>
      <c r="C82" s="91"/>
      <c r="D82" s="92">
        <f>'CapTable - Input'!P94</f>
        <v>287.17948717948718</v>
      </c>
      <c r="E82" s="92"/>
    </row>
    <row r="83" spans="2:5" x14ac:dyDescent="0.4">
      <c r="B83" s="91" t="s">
        <v>62</v>
      </c>
      <c r="C83" s="91"/>
      <c r="D83" s="92">
        <f>'CapTable - Input'!P132</f>
        <v>453.44129554655865</v>
      </c>
      <c r="E83" s="92"/>
    </row>
    <row r="84" spans="2:5" x14ac:dyDescent="0.4">
      <c r="B84" s="91" t="s">
        <v>63</v>
      </c>
      <c r="C84" s="91"/>
      <c r="D84" s="92">
        <f>'CapTable - Input'!P174</f>
        <v>629.77957714799822</v>
      </c>
      <c r="E84" s="92"/>
    </row>
    <row r="85" spans="2:5" x14ac:dyDescent="0.4">
      <c r="B85" s="91"/>
      <c r="C85" s="91"/>
      <c r="D85" s="91"/>
      <c r="E85" s="91"/>
    </row>
    <row r="86" spans="2:5" x14ac:dyDescent="0.4">
      <c r="B86" s="91"/>
      <c r="C86" s="91"/>
      <c r="D86" s="91"/>
      <c r="E86" s="91"/>
    </row>
    <row r="87" spans="2:5" x14ac:dyDescent="0.4"/>
    <row r="88" spans="2:5" x14ac:dyDescent="0.4"/>
    <row r="89" spans="2:5" x14ac:dyDescent="0.4"/>
    <row r="90" spans="2:5" x14ac:dyDescent="0.4"/>
    <row r="91" spans="2:5" x14ac:dyDescent="0.4"/>
    <row r="92" spans="2:5" x14ac:dyDescent="0.4"/>
    <row r="93" spans="2:5" x14ac:dyDescent="0.4"/>
    <row r="94" spans="2:5" x14ac:dyDescent="0.4"/>
    <row r="95" spans="2:5" x14ac:dyDescent="0.4"/>
    <row r="96" spans="2:5" x14ac:dyDescent="0.4"/>
    <row r="97" spans="4:6" x14ac:dyDescent="0.4"/>
    <row r="98" spans="4:6" x14ac:dyDescent="0.4"/>
    <row r="99" spans="4:6" x14ac:dyDescent="0.4"/>
    <row r="100" spans="4:6" x14ac:dyDescent="0.4"/>
    <row r="101" spans="4:6" x14ac:dyDescent="0.4"/>
    <row r="102" spans="4:6" x14ac:dyDescent="0.4"/>
    <row r="103" spans="4:6" x14ac:dyDescent="0.4"/>
    <row r="104" spans="4:6" x14ac:dyDescent="0.4">
      <c r="D104" s="11"/>
      <c r="E104" s="11"/>
      <c r="F104" s="11"/>
    </row>
    <row r="105" spans="4:6" x14ac:dyDescent="0.4">
      <c r="D105" s="13"/>
      <c r="E105" s="13"/>
      <c r="F105" s="13"/>
    </row>
    <row r="106" spans="4:6" x14ac:dyDescent="0.4">
      <c r="D106" s="13"/>
      <c r="E106" s="13"/>
      <c r="F106" s="13"/>
    </row>
    <row r="107" spans="4:6" x14ac:dyDescent="0.4">
      <c r="D107" s="13"/>
      <c r="E107" s="13"/>
      <c r="F107" s="13"/>
    </row>
    <row r="108" spans="4:6" x14ac:dyDescent="0.4">
      <c r="D108" s="13"/>
      <c r="E108" s="13"/>
      <c r="F108" s="13"/>
    </row>
    <row r="109" spans="4:6" x14ac:dyDescent="0.4">
      <c r="D109" s="13"/>
      <c r="E109" s="13"/>
      <c r="F109" s="13"/>
    </row>
    <row r="110" spans="4:6" x14ac:dyDescent="0.4">
      <c r="D110" s="13"/>
      <c r="E110" s="13"/>
      <c r="F110" s="13"/>
    </row>
    <row r="111" spans="4:6" x14ac:dyDescent="0.4">
      <c r="D111" s="13"/>
      <c r="E111" s="13"/>
      <c r="F111" s="13"/>
    </row>
    <row r="112" spans="4:6" x14ac:dyDescent="0.4"/>
    <row r="113" x14ac:dyDescent="0.4"/>
    <row r="114" x14ac:dyDescent="0.4"/>
    <row r="115" x14ac:dyDescent="0.4"/>
    <row r="116" x14ac:dyDescent="0.4"/>
    <row r="117" x14ac:dyDescent="0.4"/>
    <row r="118" x14ac:dyDescent="0.4"/>
    <row r="119" x14ac:dyDescent="0.4"/>
    <row r="120" x14ac:dyDescent="0.4"/>
    <row r="121" x14ac:dyDescent="0.4"/>
    <row r="122" x14ac:dyDescent="0.4"/>
    <row r="123" x14ac:dyDescent="0.4"/>
    <row r="124" x14ac:dyDescent="0.4"/>
    <row r="125" x14ac:dyDescent="0.4"/>
    <row r="126" x14ac:dyDescent="0.4"/>
    <row r="127" x14ac:dyDescent="0.4"/>
    <row r="128" x14ac:dyDescent="0.4"/>
    <row r="129" spans="4:6" x14ac:dyDescent="0.4"/>
    <row r="130" spans="4:6" x14ac:dyDescent="0.4"/>
    <row r="131" spans="4:6" x14ac:dyDescent="0.4"/>
    <row r="132" spans="4:6" x14ac:dyDescent="0.4"/>
    <row r="133" spans="4:6" x14ac:dyDescent="0.4"/>
    <row r="134" spans="4:6" x14ac:dyDescent="0.4"/>
    <row r="135" spans="4:6" x14ac:dyDescent="0.4"/>
    <row r="136" spans="4:6" hidden="1" x14ac:dyDescent="0.4">
      <c r="D136" s="11"/>
      <c r="E136" s="11"/>
      <c r="F136" s="11"/>
    </row>
    <row r="137" spans="4:6" x14ac:dyDescent="0.4"/>
  </sheetData>
  <mergeCells count="6">
    <mergeCell ref="AH50:AL50"/>
    <mergeCell ref="I50:M50"/>
    <mergeCell ref="N50:R50"/>
    <mergeCell ref="S50:W50"/>
    <mergeCell ref="X50:AB50"/>
    <mergeCell ref="AC50:AG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Cockpit</vt:lpstr>
      <vt:lpstr>CapTable - Input</vt:lpstr>
      <vt:lpstr>CapTable -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Eric Strawbridge</cp:lastModifiedBy>
  <cp:lastPrinted>2021-04-19T17:37:10Z</cp:lastPrinted>
  <dcterms:created xsi:type="dcterms:W3CDTF">2021-02-28T08:19:28Z</dcterms:created>
  <dcterms:modified xsi:type="dcterms:W3CDTF">2024-10-19T14:36:12Z</dcterms:modified>
</cp:coreProperties>
</file>