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ath_000\Documents\Heather\Dog stuff\Butler County Kennel Club\Show Info\2021 Shows\"/>
    </mc:Choice>
  </mc:AlternateContent>
  <xr:revisionPtr revIDLastSave="0" documentId="13_ncr:1_{2BD3E5AB-1F46-4E24-878F-1BB52844B008}" xr6:coauthVersionLast="47" xr6:coauthVersionMax="47" xr10:uidLastSave="{00000000-0000-0000-0000-000000000000}"/>
  <bookViews>
    <workbookView xWindow="-120" yWindow="-120" windowWidth="29040" windowHeight="15840" activeTab="7" xr2:uid="{DF0E86B6-EF4F-9A4F-99AF-869BFC19C44E}"/>
  </bookViews>
  <sheets>
    <sheet name="Trailer-Home Inventory" sheetId="15" r:id="rId1"/>
    <sheet name="Summary" sheetId="1" r:id="rId2"/>
    <sheet name="Club Table" sheetId="12" r:id="rId3"/>
    <sheet name="MB-F" sheetId="11" r:id="rId4"/>
    <sheet name="Supported" sheetId="13" r:id="rId5"/>
    <sheet name="Fairgrounds" sheetId="2" r:id="rId6"/>
    <sheet name="Gate" sheetId="9" r:id="rId7"/>
    <sheet name="Hopsitality" sheetId="7" r:id="rId8"/>
    <sheet name="Judges" sheetId="5" r:id="rId9"/>
    <sheet name="Operations" sheetId="10" r:id="rId10"/>
    <sheet name="Advertising" sheetId="14" r:id="rId11"/>
    <sheet name="Personnel" sheetId="6" r:id="rId12"/>
    <sheet name="RVs" sheetId="8" r:id="rId13"/>
    <sheet name="Trophies" sheetId="3" r:id="rId14"/>
    <sheet name="Vendors" sheetId="4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2" i="7" l="1"/>
  <c r="F16" i="1"/>
  <c r="C16" i="1"/>
  <c r="H16" i="1" s="1"/>
  <c r="F1" i="14"/>
  <c r="B1" i="14"/>
  <c r="I1" i="14" l="1"/>
  <c r="H7" i="13"/>
  <c r="G7" i="13"/>
  <c r="G6" i="13"/>
  <c r="H6" i="13" s="1"/>
  <c r="G5" i="13"/>
  <c r="H5" i="13" s="1"/>
  <c r="B1" i="13"/>
  <c r="C15" i="1" s="1"/>
  <c r="G1" i="13" l="1"/>
  <c r="F15" i="1" s="1"/>
  <c r="H15" i="1" s="1"/>
  <c r="J1" i="13"/>
  <c r="H6" i="2"/>
  <c r="H16" i="9"/>
  <c r="G8" i="10"/>
  <c r="F14" i="9"/>
  <c r="J57" i="8"/>
  <c r="J58" i="8"/>
  <c r="G6" i="8"/>
  <c r="G5" i="8"/>
  <c r="E62" i="8"/>
  <c r="B60" i="8"/>
  <c r="H60" i="8" s="1"/>
  <c r="J60" i="8" s="1"/>
  <c r="B59" i="8"/>
  <c r="H59" i="8" s="1"/>
  <c r="J59" i="8" s="1"/>
  <c r="J62" i="8" s="1"/>
  <c r="F13" i="9" s="1"/>
  <c r="B58" i="8"/>
  <c r="H58" i="8" s="1"/>
  <c r="B57" i="8" l="1"/>
  <c r="B62" i="8" s="1"/>
  <c r="G1" i="12"/>
  <c r="F14" i="1" s="1"/>
  <c r="B1" i="12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" i="8"/>
  <c r="G1" i="11"/>
  <c r="F13" i="1" s="1"/>
  <c r="B1" i="11"/>
  <c r="C7" i="1"/>
  <c r="F1" i="4"/>
  <c r="F12" i="1" s="1"/>
  <c r="B1" i="4"/>
  <c r="F1" i="3"/>
  <c r="F11" i="1" s="1"/>
  <c r="B1" i="3"/>
  <c r="F1" i="8"/>
  <c r="F10" i="1" s="1"/>
  <c r="B1" i="8"/>
  <c r="F1" i="6"/>
  <c r="F9" i="1" s="1"/>
  <c r="B1" i="6"/>
  <c r="C9" i="1" s="1"/>
  <c r="H9" i="1" s="1"/>
  <c r="F1" i="10"/>
  <c r="F8" i="1" s="1"/>
  <c r="B1" i="10"/>
  <c r="C8" i="1" s="1"/>
  <c r="F1" i="5"/>
  <c r="F7" i="1" s="1"/>
  <c r="H7" i="1" s="1"/>
  <c r="B1" i="5"/>
  <c r="F2" i="7"/>
  <c r="F6" i="1" s="1"/>
  <c r="B2" i="7"/>
  <c r="C6" i="1" s="1"/>
  <c r="F1" i="9"/>
  <c r="F5" i="1" s="1"/>
  <c r="B1" i="9"/>
  <c r="G1" i="2"/>
  <c r="B1" i="2"/>
  <c r="C4" i="1" s="1"/>
  <c r="H6" i="1" l="1"/>
  <c r="H18" i="1" s="1"/>
  <c r="C18" i="1"/>
  <c r="K1" i="1"/>
  <c r="F18" i="1"/>
  <c r="M1" i="1"/>
  <c r="J1" i="2"/>
  <c r="H8" i="1"/>
  <c r="H57" i="8"/>
  <c r="H62" i="8" s="1"/>
  <c r="I1" i="4"/>
  <c r="I1" i="9"/>
  <c r="I1" i="8"/>
  <c r="C5" i="1"/>
  <c r="J1" i="12"/>
  <c r="C14" i="1"/>
  <c r="H14" i="1" s="1"/>
  <c r="C10" i="1"/>
  <c r="H10" i="1" s="1"/>
  <c r="J1" i="11"/>
  <c r="C13" i="1"/>
  <c r="H13" i="1" s="1"/>
  <c r="F4" i="1"/>
  <c r="H4" i="1" s="1"/>
  <c r="I1" i="10"/>
  <c r="I1" i="3"/>
  <c r="I1" i="5"/>
  <c r="I1" i="6"/>
  <c r="C12" i="1"/>
  <c r="H12" i="1" s="1"/>
  <c r="I2" i="7"/>
  <c r="C11" i="1"/>
  <c r="H11" i="1" s="1"/>
  <c r="H5" i="1" l="1"/>
  <c r="F16" i="9"/>
  <c r="F18" i="9" s="1"/>
  <c r="O1" i="1" l="1"/>
</calcChain>
</file>

<file path=xl/sharedStrings.xml><?xml version="1.0" encoding="utf-8"?>
<sst xmlns="http://schemas.openxmlformats.org/spreadsheetml/2006/main" count="598" uniqueCount="335">
  <si>
    <t>Income</t>
  </si>
  <si>
    <t>Expenses</t>
  </si>
  <si>
    <t>Total:</t>
  </si>
  <si>
    <t>Expense</t>
  </si>
  <si>
    <t>Date</t>
  </si>
  <si>
    <t>Source</t>
  </si>
  <si>
    <t>Amount</t>
  </si>
  <si>
    <t>Towards</t>
  </si>
  <si>
    <t>Vendors</t>
  </si>
  <si>
    <t>Full</t>
  </si>
  <si>
    <t>Camping</t>
  </si>
  <si>
    <t>Chk 1012: AKC Event Applicationn Fee</t>
  </si>
  <si>
    <t>Chk 1028: Golf Carts Unlimited</t>
  </si>
  <si>
    <t>Nestor - Bassets</t>
  </si>
  <si>
    <t>Pet Wants</t>
  </si>
  <si>
    <t>Penn Town Dogs</t>
  </si>
  <si>
    <t>Sharpener</t>
  </si>
  <si>
    <t>Net</t>
  </si>
  <si>
    <t>BCKC 2021 Show Balance</t>
  </si>
  <si>
    <t>Debts</t>
  </si>
  <si>
    <t>Credits</t>
  </si>
  <si>
    <t>Fairgrounds</t>
  </si>
  <si>
    <t>Gate</t>
  </si>
  <si>
    <t>Hospitality</t>
  </si>
  <si>
    <t>Judges</t>
  </si>
  <si>
    <t>Operations</t>
  </si>
  <si>
    <t>Personnel</t>
  </si>
  <si>
    <t>RVs</t>
  </si>
  <si>
    <t>Trophies</t>
  </si>
  <si>
    <t>Donley - Collies</t>
  </si>
  <si>
    <t>Huber - Groups</t>
  </si>
  <si>
    <t>Marquez - Tervs</t>
  </si>
  <si>
    <t>Start Up Cash</t>
  </si>
  <si>
    <t>Sat. Morning Cash</t>
  </si>
  <si>
    <t>Pies</t>
  </si>
  <si>
    <t>Cash Return</t>
  </si>
  <si>
    <t>Penn Town Dogs - Balance</t>
  </si>
  <si>
    <t>Be Your Own Dog</t>
  </si>
  <si>
    <t>Scentsy</t>
  </si>
  <si>
    <t>(Check for $215, included RV)</t>
  </si>
  <si>
    <t>F and G Catering</t>
  </si>
  <si>
    <t>Ross Chapin</t>
  </si>
  <si>
    <t>(Masks from Rite Aid)</t>
  </si>
  <si>
    <t>Katherine Mayle</t>
  </si>
  <si>
    <t>Newcaster Security Services</t>
  </si>
  <si>
    <t>Ring Stewards</t>
  </si>
  <si>
    <t>Paula Thomas (Announcer)</t>
  </si>
  <si>
    <t>Karen Kushmu (EMT)</t>
  </si>
  <si>
    <t>Abigail Davidson (Vet)</t>
  </si>
  <si>
    <t>Asgard Acres Apacas (4H)</t>
  </si>
  <si>
    <t>Debra Thornton</t>
  </si>
  <si>
    <t>Tim Catterson</t>
  </si>
  <si>
    <t>Anthony Cavallo</t>
  </si>
  <si>
    <t>Peggy Beisel McIlwaine</t>
  </si>
  <si>
    <t>Carolyn Alexander</t>
  </si>
  <si>
    <t>Edy Dykstra Blum</t>
  </si>
  <si>
    <t>Donnelle Richards</t>
  </si>
  <si>
    <t>Del Richards</t>
  </si>
  <si>
    <t>Margie Marquez - BIS Trophies</t>
  </si>
  <si>
    <t>Chk 1033: R Nesbit Portable Toilets</t>
  </si>
  <si>
    <t>Classic Ink (Breed Shirts)</t>
  </si>
  <si>
    <t>LCF Deposit</t>
  </si>
  <si>
    <t>Keystone Specialties (Bags)</t>
  </si>
  <si>
    <t>Keystone Specialties (Powerbanks)</t>
  </si>
  <si>
    <t>MB-F</t>
  </si>
  <si>
    <t>Club Income</t>
  </si>
  <si>
    <t>Contract Services</t>
  </si>
  <si>
    <t>Postage and Freight</t>
  </si>
  <si>
    <t>Payments for Club</t>
  </si>
  <si>
    <t>W/held Final Settlement</t>
  </si>
  <si>
    <t>Abate</t>
  </si>
  <si>
    <t>Elizabeth</t>
  </si>
  <si>
    <t>Beaver</t>
  </si>
  <si>
    <t>Jay</t>
  </si>
  <si>
    <t>Bell</t>
  </si>
  <si>
    <t>Rita</t>
  </si>
  <si>
    <t>Donn (Sue)</t>
  </si>
  <si>
    <t>Bevelhymer</t>
  </si>
  <si>
    <t>Darrell</t>
  </si>
  <si>
    <t>Brown,</t>
  </si>
  <si>
    <t>William C.</t>
  </si>
  <si>
    <t>Buchwald</t>
  </si>
  <si>
    <t>Dan</t>
  </si>
  <si>
    <t>Coffman</t>
  </si>
  <si>
    <t>Cheryl</t>
  </si>
  <si>
    <t>Davis</t>
  </si>
  <si>
    <t>Tom</t>
  </si>
  <si>
    <t>Digby-McCord</t>
  </si>
  <si>
    <t>Suzanne</t>
  </si>
  <si>
    <t>Dreslinski</t>
  </si>
  <si>
    <t>Gesele</t>
  </si>
  <si>
    <t>Farley</t>
  </si>
  <si>
    <t>Terry</t>
  </si>
  <si>
    <t>Fielden</t>
  </si>
  <si>
    <t>Debbie</t>
  </si>
  <si>
    <t>Filer</t>
  </si>
  <si>
    <t>Carol</t>
  </si>
  <si>
    <t>Fordyce</t>
  </si>
  <si>
    <t>Nancy &amp; Blaine</t>
  </si>
  <si>
    <t>Graham</t>
  </si>
  <si>
    <t>Fran</t>
  </si>
  <si>
    <t>Halcomb</t>
  </si>
  <si>
    <t>Denise</t>
  </si>
  <si>
    <t>Hammon</t>
  </si>
  <si>
    <t>Constance J.</t>
  </si>
  <si>
    <t>Harris</t>
  </si>
  <si>
    <t>Kimberly</t>
  </si>
  <si>
    <t>Hartman</t>
  </si>
  <si>
    <t>Jenn</t>
  </si>
  <si>
    <t>Hills</t>
  </si>
  <si>
    <t>Mark &amp; Carlene</t>
  </si>
  <si>
    <t>Huber</t>
  </si>
  <si>
    <t>Howard</t>
  </si>
  <si>
    <t>Johnson</t>
  </si>
  <si>
    <t>Ed &amp; Linda</t>
  </si>
  <si>
    <t>Kocab</t>
  </si>
  <si>
    <t>Mark</t>
  </si>
  <si>
    <t>Lasater</t>
  </si>
  <si>
    <t>Janet</t>
  </si>
  <si>
    <t>Leemhuis</t>
  </si>
  <si>
    <t>Lipinski</t>
  </si>
  <si>
    <t>Carol &amp; Walt</t>
  </si>
  <si>
    <t>Logan</t>
  </si>
  <si>
    <t>Dawn &amp; Brad</t>
  </si>
  <si>
    <t>Luster</t>
  </si>
  <si>
    <t>Heather</t>
  </si>
  <si>
    <t>Magoss</t>
  </si>
  <si>
    <t>Susan &amp; Adam</t>
  </si>
  <si>
    <t>Mammano</t>
  </si>
  <si>
    <t>Karen</t>
  </si>
  <si>
    <t>Mann</t>
  </si>
  <si>
    <t>Mary</t>
  </si>
  <si>
    <t>Miller</t>
  </si>
  <si>
    <t>Jill</t>
  </si>
  <si>
    <t>Mucci</t>
  </si>
  <si>
    <t>Annette</t>
  </si>
  <si>
    <t>Nagy</t>
  </si>
  <si>
    <t>Gary</t>
  </si>
  <si>
    <t>Phelps</t>
  </si>
  <si>
    <t>Jennifer</t>
  </si>
  <si>
    <t>Piszczek</t>
  </si>
  <si>
    <t>Kimberly &amp; Dale</t>
  </si>
  <si>
    <t>Plott</t>
  </si>
  <si>
    <t>Gina</t>
  </si>
  <si>
    <t>Putzback</t>
  </si>
  <si>
    <t>Louise</t>
  </si>
  <si>
    <t>Radzinski</t>
  </si>
  <si>
    <t>Ed &amp; Sherry</t>
  </si>
  <si>
    <t>Rudge</t>
  </si>
  <si>
    <t>Sherry</t>
  </si>
  <si>
    <t>Schupp</t>
  </si>
  <si>
    <t>Kelly</t>
  </si>
  <si>
    <t>Sunderman</t>
  </si>
  <si>
    <t>Allison</t>
  </si>
  <si>
    <t>Torge</t>
  </si>
  <si>
    <t>Judy</t>
  </si>
  <si>
    <t>Tresnak</t>
  </si>
  <si>
    <t>White Sennett</t>
  </si>
  <si>
    <t>Diane</t>
  </si>
  <si>
    <t>Woodward</t>
  </si>
  <si>
    <t>Leslie</t>
  </si>
  <si>
    <t>Wynieski</t>
  </si>
  <si>
    <t>Mary Lynn</t>
  </si>
  <si>
    <t>Zalac</t>
  </si>
  <si>
    <t>Ted</t>
  </si>
  <si>
    <t>Zeitz</t>
  </si>
  <si>
    <t>Tim</t>
  </si>
  <si>
    <t>Name</t>
  </si>
  <si>
    <t>Type</t>
  </si>
  <si>
    <t>Full 3</t>
  </si>
  <si>
    <t>E&amp;W</t>
  </si>
  <si>
    <t>Full 22</t>
  </si>
  <si>
    <t>Full 6</t>
  </si>
  <si>
    <t>Full 7</t>
  </si>
  <si>
    <t>Full 15</t>
  </si>
  <si>
    <t>Full 9</t>
  </si>
  <si>
    <t>Full 5</t>
  </si>
  <si>
    <t>Full 4</t>
  </si>
  <si>
    <t>Full 20</t>
  </si>
  <si>
    <t>Full 8</t>
  </si>
  <si>
    <t>Full 19</t>
  </si>
  <si>
    <t>Full 12</t>
  </si>
  <si>
    <t>Full 1</t>
  </si>
  <si>
    <t>Full 30</t>
  </si>
  <si>
    <t>Full 13</t>
  </si>
  <si>
    <t>Full 23</t>
  </si>
  <si>
    <t>Day Electric</t>
  </si>
  <si>
    <t>Full 2</t>
  </si>
  <si>
    <t>Full 10</t>
  </si>
  <si>
    <t>Full 17</t>
  </si>
  <si>
    <t>Full 24</t>
  </si>
  <si>
    <t>Full 14</t>
  </si>
  <si>
    <t>Full 16</t>
  </si>
  <si>
    <t>Full 11</t>
  </si>
  <si>
    <t>Full 18</t>
  </si>
  <si>
    <t>Full 21</t>
  </si>
  <si>
    <t>See Note</t>
  </si>
  <si>
    <t>Club Table</t>
  </si>
  <si>
    <t>Start Up</t>
  </si>
  <si>
    <t>Final Cash</t>
  </si>
  <si>
    <t>Day</t>
  </si>
  <si>
    <t>Prepaid</t>
  </si>
  <si>
    <t>Total</t>
  </si>
  <si>
    <t>At Gate</t>
  </si>
  <si>
    <t>1 move up &amp; 2 @ gate</t>
  </si>
  <si>
    <t>Fairgrounds E&amp;W ($25 / Night)</t>
  </si>
  <si>
    <t>(2 1 night)</t>
  </si>
  <si>
    <t>Turley</t>
  </si>
  <si>
    <t>RV Cash</t>
  </si>
  <si>
    <t>Catalog Sales (estimate 30)</t>
  </si>
  <si>
    <t>Cars Total:</t>
  </si>
  <si>
    <t>Tax @ 7%:</t>
  </si>
  <si>
    <t>Parking Pass Printing</t>
  </si>
  <si>
    <t>T-Shirt Slips Printing</t>
  </si>
  <si>
    <t>#</t>
  </si>
  <si>
    <t>Miller-Marquez HardWare</t>
  </si>
  <si>
    <t>Tax</t>
  </si>
  <si>
    <t>Leads Galore</t>
  </si>
  <si>
    <t>Final Asettlement</t>
  </si>
  <si>
    <t>Supported Entries</t>
  </si>
  <si>
    <t>Sat + Sun Entries</t>
  </si>
  <si>
    <t>Western Pennsylvania Dachshund Club</t>
  </si>
  <si>
    <t>Lake Shore Doberman Pinscher Club</t>
  </si>
  <si>
    <t>American Chesapeake Club</t>
  </si>
  <si>
    <t>Fairground Full ($35 / Night)</t>
  </si>
  <si>
    <t>Thornton -Car</t>
  </si>
  <si>
    <t>Jean Kroll (Hotel)</t>
  </si>
  <si>
    <t>Kroll (Ink)</t>
  </si>
  <si>
    <t>Final Rental</t>
  </si>
  <si>
    <t>Electric</t>
  </si>
  <si>
    <t>Winter Storage</t>
  </si>
  <si>
    <t>Armstrong</t>
  </si>
  <si>
    <t>Butler Eagle</t>
  </si>
  <si>
    <t>New Castle News</t>
  </si>
  <si>
    <t>Advertising</t>
  </si>
  <si>
    <t>FINAL</t>
  </si>
  <si>
    <t>Totals</t>
  </si>
  <si>
    <t>Summary</t>
  </si>
  <si>
    <t>Itemized</t>
  </si>
  <si>
    <t>Item</t>
  </si>
  <si>
    <t>Giant Eagle Cake</t>
  </si>
  <si>
    <t>9 Pies</t>
  </si>
  <si>
    <t>3 Pizzas</t>
  </si>
  <si>
    <t>2 Dozen Donuts - good amount</t>
  </si>
  <si>
    <t>2 Dozen Donuts - get 1 next time</t>
  </si>
  <si>
    <t>Ice - 5 22lb bags - used 4?  Cold year</t>
  </si>
  <si>
    <t>6 Salt/Pepper Shakers</t>
  </si>
  <si>
    <t>7 Bags Starlight Peppermints - 5 next year</t>
  </si>
  <si>
    <t>2 12 oz Cans Coffee</t>
  </si>
  <si>
    <t>1 12 oz Can Decaf Coffee</t>
  </si>
  <si>
    <t>Sweet n low (100 ct), Splenda (50 ct)</t>
  </si>
  <si>
    <t>5 24 ct Individual creamers</t>
  </si>
  <si>
    <t>1 22 ct Hot Cocoa Packets</t>
  </si>
  <si>
    <t>10 1 gallon jugs water (for coffee)</t>
  </si>
  <si>
    <t>2 orange juices</t>
  </si>
  <si>
    <t>3 very large bags popcorn (already popped)</t>
  </si>
  <si>
    <t>10 cases water - used 6 - cold year</t>
  </si>
  <si>
    <t>3 cases sprite - used 1</t>
  </si>
  <si>
    <t>2 cases diet coke - used 1</t>
  </si>
  <si>
    <t>2 cases coke - used 1</t>
  </si>
  <si>
    <t>Set of Aluminum pans/lids (for leftovers)</t>
  </si>
  <si>
    <t>Big 9 ct paper towels - lots leftover in trailer, need for rings and kitchen</t>
  </si>
  <si>
    <t>2 jugs odoban - way too much, still have for next year</t>
  </si>
  <si>
    <t>1 dish soap for kitchen</t>
  </si>
  <si>
    <t>1 comet cleaner</t>
  </si>
  <si>
    <t>1 bag plastic disposable gloves</t>
  </si>
  <si>
    <t>Saran Wrap and Aluminum Foil</t>
  </si>
  <si>
    <t>20 ct Contractor Bags</t>
  </si>
  <si>
    <t>Scotch Tape</t>
  </si>
  <si>
    <t>Cable Ties</t>
  </si>
  <si>
    <t>2 Drink/Popcorn Tubs - in trailer</t>
  </si>
  <si>
    <t>1 Hammer - Heavy - in Trailer</t>
  </si>
  <si>
    <t xml:space="preserve">Masks </t>
  </si>
  <si>
    <t>Items in Trailer End of 2021 Shows</t>
  </si>
  <si>
    <t>Butler County Kennel Club</t>
  </si>
  <si>
    <t>Quantity</t>
  </si>
  <si>
    <t>6 Boxes of Chairs, 4 each Box - under shelving</t>
  </si>
  <si>
    <t>Large Wrought Iron Easel - on shelf</t>
  </si>
  <si>
    <t>Bath Tubs for out on grounds for people to use</t>
  </si>
  <si>
    <t>Large Fans for pavillion</t>
  </si>
  <si>
    <t>Small Metal Easel</t>
  </si>
  <si>
    <t>Mr. Coffee coffee maker</t>
  </si>
  <si>
    <t>Tea Kettle</t>
  </si>
  <si>
    <t>???</t>
  </si>
  <si>
    <t>Bale of wood chips</t>
  </si>
  <si>
    <t>Wicker Baskets</t>
  </si>
  <si>
    <t>Plastic Baskets</t>
  </si>
  <si>
    <t>Ringside Coolers</t>
  </si>
  <si>
    <t>get one for up by gate next year</t>
  </si>
  <si>
    <t>Folding Chairs</t>
  </si>
  <si>
    <t>Distance Marking Wand</t>
  </si>
  <si>
    <t>Wedding Box</t>
  </si>
  <si>
    <t>Extension Cords</t>
  </si>
  <si>
    <t>Powerstrip</t>
  </si>
  <si>
    <t>Easel Base</t>
  </si>
  <si>
    <t>Paper Towel Rolls</t>
  </si>
  <si>
    <t>1 Tub of Forks, Knives, Spoons</t>
  </si>
  <si>
    <t>1 Tub of cardboard drink carriers - tub says coffee carefes</t>
  </si>
  <si>
    <t>1 box of signholders (like political signs)</t>
  </si>
  <si>
    <t>Please Pick up After your Dog white signs</t>
  </si>
  <si>
    <t>Large sign holder</t>
  </si>
  <si>
    <t>Pool Noodles</t>
  </si>
  <si>
    <t>Green steel fence posts</t>
  </si>
  <si>
    <t>4 lb sledge hammer</t>
  </si>
  <si>
    <t>Roll caution tape</t>
  </si>
  <si>
    <t>Plastic bag of take home/leftovers styrofoam containers</t>
  </si>
  <si>
    <t>Box of club brochures</t>
  </si>
  <si>
    <t>Box new grand champion rosettes</t>
  </si>
  <si>
    <t>Partial box new champin rosettes</t>
  </si>
  <si>
    <t>Tub of Large T-Shirts</t>
  </si>
  <si>
    <t>1/4 tub of BCKC T-shirts  misc sizse?</t>
  </si>
  <si>
    <t>Tub of XXX T-shirts</t>
  </si>
  <si>
    <t>Tub of XX T-shirts</t>
  </si>
  <si>
    <t>8 foot Folding Tables</t>
  </si>
  <si>
    <t>4 foot folding tables</t>
  </si>
  <si>
    <t>Books describing all breeds that Reba made</t>
  </si>
  <si>
    <t>2?</t>
  </si>
  <si>
    <t>1 Tub of Thousands of cups and lids in blue tub w/white top</t>
  </si>
  <si>
    <t>1 Tub of napkins and bowls</t>
  </si>
  <si>
    <t>1 Tub of misc hospitality/pavillion decorations</t>
  </si>
  <si>
    <t>1 Box of vests, aprons, trophy towels, tablecloths</t>
  </si>
  <si>
    <t>chalks?  Chochs? - couldn't read:)</t>
  </si>
  <si>
    <t>Tub of BCKC T-Shirts XL - 1/2 tub</t>
  </si>
  <si>
    <t>Plastic Ringside Boxes with supplies for judges/stewards</t>
  </si>
  <si>
    <t>12?</t>
  </si>
  <si>
    <t>Items at Heather's House</t>
  </si>
  <si>
    <t>2 large Jugs of Odoban</t>
  </si>
  <si>
    <t>Ringside Spray Bottles for Odoban</t>
  </si>
  <si>
    <t>Hand Sanitizers for Ring Tables</t>
  </si>
  <si>
    <t>Ringside Plastic Candy Bowls</t>
  </si>
  <si>
    <t>2 new bags of mints for Ringside candy bowls</t>
  </si>
  <si>
    <t>Items at Clint's House</t>
  </si>
  <si>
    <t>Walkie Talkies - don't remember how many?</t>
  </si>
  <si>
    <t>Who has the Blue Tablecloths/took them home to wash?</t>
  </si>
  <si>
    <t>F and G Catering - think was too much, could cut down next year some?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</si>
</sst>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[$-409]d\-mmm\-yyyy;@"/>
  </numFmts>
  <fonts count="10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sz val="12"/>
      <color theme="1"/>
      <name val="Helvetica"/>
      <family val="2"/>
    </font>
    <font>
      <sz val="12"/>
      <color rgb="FF000000"/>
      <name val="Helvetica Neue"/>
      <family val="2"/>
    </font>
    <font>
      <sz val="20"/>
      <color theme="1"/>
      <name val="Calibri"/>
      <family val="2"/>
      <scheme val="minor"/>
    </font>
    <font>
      <sz val="32"/>
      <color theme="1"/>
      <name val="Calibri (Body)_x0000_"/>
    </font>
    <font>
      <sz val="3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">
    <xf numFmtId="0" fontId="0" fillId="0" borderId="0" xfId="0"/>
    <xf numFmtId="44" fontId="0" fillId="0" borderId="0" xfId="0" applyNumberFormat="1"/>
    <xf numFmtId="0" fontId="0" fillId="0" borderId="0" xfId="0" applyNumberFormat="1"/>
    <xf numFmtId="15" fontId="0" fillId="0" borderId="0" xfId="0" applyNumberFormat="1"/>
    <xf numFmtId="9" fontId="0" fillId="0" borderId="0" xfId="1" applyFont="1"/>
    <xf numFmtId="0" fontId="0" fillId="0" borderId="0" xfId="0" applyFill="1"/>
    <xf numFmtId="44" fontId="0" fillId="0" borderId="0" xfId="0" applyNumberFormat="1" applyFill="1"/>
    <xf numFmtId="0" fontId="0" fillId="0" borderId="0" xfId="0" applyAlignment="1">
      <alignment horizontal="center"/>
    </xf>
    <xf numFmtId="164" fontId="0" fillId="0" borderId="0" xfId="0" applyNumberFormat="1"/>
    <xf numFmtId="44" fontId="0" fillId="0" borderId="0" xfId="2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/>
    <xf numFmtId="0" fontId="3" fillId="0" borderId="0" xfId="0" applyFont="1"/>
    <xf numFmtId="44" fontId="3" fillId="0" borderId="0" xfId="2" applyFont="1"/>
    <xf numFmtId="0" fontId="0" fillId="0" borderId="0" xfId="0" applyFont="1"/>
    <xf numFmtId="0" fontId="4" fillId="0" borderId="0" xfId="0" applyFont="1"/>
    <xf numFmtId="44" fontId="4" fillId="0" borderId="0" xfId="2" applyFont="1"/>
    <xf numFmtId="165" fontId="0" fillId="0" borderId="0" xfId="0" applyNumberFormat="1"/>
    <xf numFmtId="164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44" fontId="0" fillId="0" borderId="0" xfId="2" applyNumberFormat="1" applyFont="1"/>
    <xf numFmtId="44" fontId="5" fillId="0" borderId="0" xfId="0" applyNumberFormat="1" applyFont="1" applyAlignment="1"/>
    <xf numFmtId="0" fontId="0" fillId="0" borderId="0" xfId="0" applyAlignment="1">
      <alignment horizontal="center"/>
    </xf>
    <xf numFmtId="44" fontId="6" fillId="0" borderId="0" xfId="0" applyNumberFormat="1" applyFont="1" applyAlignment="1">
      <alignment horizontal="center" vertical="center" wrapText="1"/>
    </xf>
    <xf numFmtId="44" fontId="7" fillId="0" borderId="0" xfId="0" applyNumberFormat="1" applyFont="1" applyAlignment="1">
      <alignment horizontal="center" vertical="center" wrapText="1"/>
    </xf>
    <xf numFmtId="44" fontId="8" fillId="0" borderId="0" xfId="0" applyNumberFormat="1" applyFont="1"/>
    <xf numFmtId="8" fontId="0" fillId="0" borderId="0" xfId="0" applyNumberFormat="1"/>
    <xf numFmtId="6" fontId="0" fillId="0" borderId="0" xfId="0" applyNumberFormat="1"/>
    <xf numFmtId="0" fontId="9" fillId="0" borderId="0" xfId="0" applyFont="1"/>
    <xf numFmtId="0" fontId="0" fillId="0" borderId="0" xfId="0" applyAlignment="1">
      <alignment horizontal="right"/>
    </xf>
    <xf numFmtId="0" fontId="0" fillId="0" borderId="0" xfId="0" quotePrefix="1" applyFont="1"/>
    <xf numFmtId="0" fontId="9" fillId="0" borderId="0" xfId="0" applyFont="1" applyAlignment="1">
      <alignment horizontal="right"/>
    </xf>
    <xf numFmtId="0" fontId="8" fillId="0" borderId="0" xfId="0" applyFont="1"/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F40FF-4B8D-4437-9ACF-8D8CD44A6166}">
  <dimension ref="A1:G52"/>
  <sheetViews>
    <sheetView workbookViewId="0">
      <selection activeCell="A18" sqref="A18"/>
    </sheetView>
  </sheetViews>
  <sheetFormatPr defaultRowHeight="15.75"/>
  <cols>
    <col min="1" max="1" width="50.25" customWidth="1"/>
    <col min="2" max="2" width="9" style="30"/>
  </cols>
  <sheetData>
    <row r="1" spans="1:7">
      <c r="A1" s="29" t="s">
        <v>274</v>
      </c>
    </row>
    <row r="3" spans="1:7">
      <c r="A3" s="29" t="s">
        <v>273</v>
      </c>
      <c r="G3" s="29" t="s">
        <v>325</v>
      </c>
    </row>
    <row r="4" spans="1:7">
      <c r="G4" t="s">
        <v>326</v>
      </c>
    </row>
    <row r="5" spans="1:7">
      <c r="A5" s="29" t="s">
        <v>239</v>
      </c>
      <c r="B5" s="32" t="s">
        <v>275</v>
      </c>
      <c r="G5" t="s">
        <v>328</v>
      </c>
    </row>
    <row r="6" spans="1:7">
      <c r="A6" t="s">
        <v>276</v>
      </c>
      <c r="B6" s="30">
        <v>24</v>
      </c>
      <c r="G6" t="s">
        <v>330</v>
      </c>
    </row>
    <row r="7" spans="1:7">
      <c r="A7" s="15" t="s">
        <v>289</v>
      </c>
      <c r="B7" s="30">
        <v>2</v>
      </c>
    </row>
    <row r="8" spans="1:7">
      <c r="A8" s="15" t="s">
        <v>313</v>
      </c>
      <c r="B8" s="30">
        <v>11</v>
      </c>
      <c r="G8" s="29" t="s">
        <v>331</v>
      </c>
    </row>
    <row r="9" spans="1:7">
      <c r="A9" s="15" t="s">
        <v>314</v>
      </c>
      <c r="B9" s="30">
        <v>2</v>
      </c>
      <c r="G9" t="s">
        <v>332</v>
      </c>
    </row>
    <row r="10" spans="1:7">
      <c r="A10" s="15" t="s">
        <v>278</v>
      </c>
      <c r="B10" s="30">
        <v>2</v>
      </c>
    </row>
    <row r="11" spans="1:7">
      <c r="A11" s="15" t="s">
        <v>279</v>
      </c>
      <c r="B11" s="30">
        <v>2</v>
      </c>
      <c r="G11" s="33" t="s">
        <v>333</v>
      </c>
    </row>
    <row r="12" spans="1:7">
      <c r="A12" s="15" t="s">
        <v>281</v>
      </c>
      <c r="B12" s="30">
        <v>1</v>
      </c>
    </row>
    <row r="13" spans="1:7">
      <c r="A13" s="15" t="s">
        <v>282</v>
      </c>
      <c r="B13" s="30">
        <v>1</v>
      </c>
    </row>
    <row r="14" spans="1:7">
      <c r="A14" s="15" t="s">
        <v>317</v>
      </c>
      <c r="B14" s="30" t="s">
        <v>283</v>
      </c>
    </row>
    <row r="15" spans="1:7">
      <c r="A15" s="15" t="s">
        <v>297</v>
      </c>
      <c r="B15" s="30" t="s">
        <v>283</v>
      </c>
    </row>
    <row r="16" spans="1:7">
      <c r="A16" s="15" t="s">
        <v>296</v>
      </c>
      <c r="B16" s="30" t="s">
        <v>283</v>
      </c>
    </row>
    <row r="17" spans="1:3">
      <c r="A17" s="15" t="s">
        <v>318</v>
      </c>
      <c r="B17" s="30" t="s">
        <v>283</v>
      </c>
    </row>
    <row r="18" spans="1:3">
      <c r="A18" s="15" t="s">
        <v>295</v>
      </c>
      <c r="B18" s="30">
        <v>12</v>
      </c>
    </row>
    <row r="19" spans="1:3">
      <c r="A19" s="15" t="s">
        <v>305</v>
      </c>
      <c r="B19" s="30" t="s">
        <v>283</v>
      </c>
    </row>
    <row r="20" spans="1:3">
      <c r="A20" s="15" t="s">
        <v>292</v>
      </c>
      <c r="B20" s="30">
        <v>3</v>
      </c>
    </row>
    <row r="21" spans="1:3">
      <c r="A21" s="15" t="s">
        <v>293</v>
      </c>
      <c r="B21" s="30">
        <v>1</v>
      </c>
    </row>
    <row r="22" spans="1:3">
      <c r="A22" s="15" t="s">
        <v>319</v>
      </c>
      <c r="B22" s="30">
        <v>1</v>
      </c>
    </row>
    <row r="23" spans="1:3">
      <c r="A23" s="15" t="s">
        <v>320</v>
      </c>
      <c r="B23" s="30">
        <v>1</v>
      </c>
    </row>
    <row r="24" spans="1:3">
      <c r="A24" s="15" t="s">
        <v>323</v>
      </c>
      <c r="B24" s="30" t="s">
        <v>324</v>
      </c>
    </row>
    <row r="25" spans="1:3">
      <c r="A25" s="15" t="s">
        <v>327</v>
      </c>
      <c r="B25" s="30" t="s">
        <v>324</v>
      </c>
    </row>
    <row r="26" spans="1:3">
      <c r="A26" s="15" t="s">
        <v>329</v>
      </c>
      <c r="B26" s="30" t="s">
        <v>324</v>
      </c>
    </row>
    <row r="27" spans="1:3">
      <c r="A27" s="15" t="s">
        <v>284</v>
      </c>
      <c r="B27" s="30">
        <v>1</v>
      </c>
    </row>
    <row r="28" spans="1:3">
      <c r="A28" s="15" t="s">
        <v>285</v>
      </c>
      <c r="B28" s="30">
        <v>8</v>
      </c>
    </row>
    <row r="29" spans="1:3">
      <c r="A29" s="15" t="s">
        <v>286</v>
      </c>
      <c r="B29" s="30">
        <v>5</v>
      </c>
    </row>
    <row r="30" spans="1:3">
      <c r="A30" s="15" t="s">
        <v>287</v>
      </c>
      <c r="B30" s="30">
        <v>9</v>
      </c>
      <c r="C30" t="s">
        <v>288</v>
      </c>
    </row>
    <row r="31" spans="1:3">
      <c r="A31" s="15" t="s">
        <v>290</v>
      </c>
      <c r="B31" s="30">
        <v>1</v>
      </c>
    </row>
    <row r="32" spans="1:3">
      <c r="A32" s="15" t="s">
        <v>291</v>
      </c>
      <c r="B32" s="30">
        <v>1</v>
      </c>
    </row>
    <row r="33" spans="1:2">
      <c r="A33" s="15" t="s">
        <v>280</v>
      </c>
      <c r="B33" s="30">
        <v>1</v>
      </c>
    </row>
    <row r="34" spans="1:2">
      <c r="A34" s="15" t="s">
        <v>294</v>
      </c>
      <c r="B34" s="30">
        <v>1</v>
      </c>
    </row>
    <row r="35" spans="1:2">
      <c r="A35" s="15" t="s">
        <v>298</v>
      </c>
      <c r="B35" s="30">
        <v>18</v>
      </c>
    </row>
    <row r="36" spans="1:2">
      <c r="A36" s="31" t="s">
        <v>299</v>
      </c>
      <c r="B36" s="30">
        <v>18</v>
      </c>
    </row>
    <row r="37" spans="1:2">
      <c r="A37" s="15" t="s">
        <v>300</v>
      </c>
      <c r="B37" s="30">
        <v>1</v>
      </c>
    </row>
    <row r="38" spans="1:2">
      <c r="A38" s="15" t="s">
        <v>277</v>
      </c>
      <c r="B38" s="30">
        <v>1</v>
      </c>
    </row>
    <row r="39" spans="1:2">
      <c r="A39" s="15" t="s">
        <v>301</v>
      </c>
      <c r="B39" s="30">
        <v>11</v>
      </c>
    </row>
    <row r="40" spans="1:2">
      <c r="A40" s="15" t="s">
        <v>302</v>
      </c>
      <c r="B40" s="30">
        <v>2</v>
      </c>
    </row>
    <row r="41" spans="1:2">
      <c r="A41" s="15" t="s">
        <v>303</v>
      </c>
      <c r="B41" s="30">
        <v>1</v>
      </c>
    </row>
    <row r="42" spans="1:2">
      <c r="A42" s="15" t="s">
        <v>304</v>
      </c>
      <c r="B42" s="30">
        <v>1</v>
      </c>
    </row>
    <row r="43" spans="1:2">
      <c r="A43" s="15" t="s">
        <v>321</v>
      </c>
      <c r="B43" s="30">
        <v>3</v>
      </c>
    </row>
    <row r="44" spans="1:2">
      <c r="A44" s="15" t="s">
        <v>306</v>
      </c>
      <c r="B44" s="30" t="s">
        <v>283</v>
      </c>
    </row>
    <row r="45" spans="1:2">
      <c r="A45" s="15" t="s">
        <v>307</v>
      </c>
      <c r="B45" s="30" t="s">
        <v>283</v>
      </c>
    </row>
    <row r="46" spans="1:2">
      <c r="A46" s="15" t="s">
        <v>308</v>
      </c>
      <c r="B46" s="30" t="s">
        <v>283</v>
      </c>
    </row>
    <row r="47" spans="1:2">
      <c r="A47" s="15" t="s">
        <v>309</v>
      </c>
      <c r="B47" s="30" t="s">
        <v>283</v>
      </c>
    </row>
    <row r="48" spans="1:2">
      <c r="A48" s="15" t="s">
        <v>310</v>
      </c>
      <c r="B48" s="30" t="s">
        <v>283</v>
      </c>
    </row>
    <row r="49" spans="1:2">
      <c r="A49" s="15" t="s">
        <v>311</v>
      </c>
      <c r="B49" s="30" t="s">
        <v>283</v>
      </c>
    </row>
    <row r="50" spans="1:2">
      <c r="A50" s="15" t="s">
        <v>312</v>
      </c>
      <c r="B50" s="30" t="s">
        <v>283</v>
      </c>
    </row>
    <row r="51" spans="1:2">
      <c r="A51" s="15" t="s">
        <v>322</v>
      </c>
      <c r="B51" s="30" t="s">
        <v>283</v>
      </c>
    </row>
    <row r="52" spans="1:2">
      <c r="A52" s="15" t="s">
        <v>315</v>
      </c>
      <c r="B52" s="30" t="s">
        <v>316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5BEA5-D30E-FF49-AA34-9770F5CA920F}">
  <sheetPr>
    <pageSetUpPr fitToPage="1"/>
  </sheetPr>
  <dimension ref="A1:Q40"/>
  <sheetViews>
    <sheetView view="pageLayout" zoomScaleNormal="100" workbookViewId="0">
      <selection activeCell="A21" sqref="A21"/>
    </sheetView>
  </sheetViews>
  <sheetFormatPr defaultColWidth="11" defaultRowHeight="15.75"/>
  <cols>
    <col min="1" max="1" width="6.375" customWidth="1"/>
    <col min="2" max="2" width="20.5" customWidth="1"/>
    <col min="3" max="3" width="11.5" style="1" bestFit="1" customWidth="1"/>
    <col min="5" max="5" width="23.375" customWidth="1"/>
    <col min="6" max="6" width="13.5" style="1" customWidth="1"/>
    <col min="7" max="7" width="4.5" style="1" customWidth="1"/>
    <col min="8" max="8" width="13.5" style="1" customWidth="1"/>
    <col min="9" max="9" width="2.125" style="1" customWidth="1"/>
    <col min="11" max="11" width="12.5" style="1" customWidth="1"/>
    <col min="13" max="13" width="14.125" style="1" customWidth="1"/>
    <col min="15" max="15" width="14.625" style="1" customWidth="1"/>
    <col min="17" max="17" width="10.875" style="2"/>
  </cols>
  <sheetData>
    <row r="1" spans="1:15">
      <c r="A1" s="23" t="s">
        <v>18</v>
      </c>
      <c r="B1" s="23"/>
      <c r="C1" s="23"/>
      <c r="D1" s="23"/>
      <c r="E1" s="23"/>
      <c r="F1" s="23"/>
      <c r="G1" s="7"/>
      <c r="H1" s="7"/>
      <c r="I1" s="7"/>
      <c r="J1" t="s">
        <v>0</v>
      </c>
      <c r="K1" s="1">
        <f>SUM(C4:C16)</f>
        <v>65096.549999999996</v>
      </c>
      <c r="L1" t="s">
        <v>1</v>
      </c>
      <c r="M1" s="1">
        <f>SUM(F4:F16)</f>
        <v>62436.609999999993</v>
      </c>
      <c r="N1" t="s">
        <v>2</v>
      </c>
      <c r="O1" s="1">
        <f>K1-M1</f>
        <v>2659.9400000000023</v>
      </c>
    </row>
    <row r="2" spans="1:15">
      <c r="A2" s="23" t="s">
        <v>0</v>
      </c>
      <c r="B2" s="23"/>
      <c r="C2" s="23"/>
      <c r="D2" s="23" t="s">
        <v>3</v>
      </c>
      <c r="E2" s="23"/>
      <c r="F2" s="23"/>
      <c r="G2" s="7"/>
      <c r="H2" s="7"/>
      <c r="I2" s="7"/>
    </row>
    <row r="3" spans="1:15">
      <c r="B3" t="s">
        <v>5</v>
      </c>
      <c r="C3" s="1" t="s">
        <v>6</v>
      </c>
      <c r="E3" t="s">
        <v>7</v>
      </c>
      <c r="F3" s="1" t="s">
        <v>6</v>
      </c>
      <c r="H3" s="1" t="s">
        <v>17</v>
      </c>
    </row>
    <row r="4" spans="1:15">
      <c r="B4" t="s">
        <v>21</v>
      </c>
      <c r="C4" s="1">
        <f>Fairgrounds!B1</f>
        <v>0</v>
      </c>
      <c r="D4" s="3"/>
      <c r="E4" t="s">
        <v>21</v>
      </c>
      <c r="F4" s="1">
        <f>Fairgrounds!G1</f>
        <v>4413</v>
      </c>
      <c r="H4" s="1">
        <f>C4-F4</f>
        <v>-4413</v>
      </c>
    </row>
    <row r="5" spans="1:15">
      <c r="A5" s="3"/>
      <c r="B5" t="s">
        <v>22</v>
      </c>
      <c r="C5" s="1">
        <f>Gate!B1</f>
        <v>5845</v>
      </c>
      <c r="E5" t="s">
        <v>22</v>
      </c>
      <c r="F5" s="1">
        <f>Gate!F1</f>
        <v>933.59999999999991</v>
      </c>
      <c r="H5" s="1">
        <f t="shared" ref="H5:H14" si="0">C5-F5</f>
        <v>4911.3999999999996</v>
      </c>
    </row>
    <row r="6" spans="1:15">
      <c r="A6" s="3"/>
      <c r="B6" t="s">
        <v>23</v>
      </c>
      <c r="C6" s="1">
        <f>Hopsitality!B2</f>
        <v>16.350000000000001</v>
      </c>
      <c r="E6" t="s">
        <v>23</v>
      </c>
      <c r="F6" s="1">
        <f>Hopsitality!F2</f>
        <v>2841.54</v>
      </c>
      <c r="H6" s="1">
        <f t="shared" si="0"/>
        <v>-2825.19</v>
      </c>
    </row>
    <row r="7" spans="1:15">
      <c r="B7" t="s">
        <v>24</v>
      </c>
      <c r="C7" s="1">
        <f>Judges!B1</f>
        <v>0</v>
      </c>
      <c r="E7" t="s">
        <v>24</v>
      </c>
      <c r="F7" s="1">
        <f>Judges!F1</f>
        <v>12035.939999999999</v>
      </c>
      <c r="H7" s="1">
        <f t="shared" si="0"/>
        <v>-12035.939999999999</v>
      </c>
      <c r="K7" s="24" t="s">
        <v>235</v>
      </c>
      <c r="L7" s="25"/>
      <c r="M7" s="25"/>
      <c r="N7" s="25"/>
      <c r="O7" s="25"/>
    </row>
    <row r="8" spans="1:15">
      <c r="B8" t="s">
        <v>25</v>
      </c>
      <c r="C8" s="1">
        <f>Operations!B1</f>
        <v>0</v>
      </c>
      <c r="E8" t="s">
        <v>25</v>
      </c>
      <c r="F8" s="1">
        <f>Operations!F1</f>
        <v>3281.82</v>
      </c>
      <c r="H8" s="1">
        <f t="shared" si="0"/>
        <v>-3281.82</v>
      </c>
      <c r="K8" s="25"/>
      <c r="L8" s="25"/>
      <c r="M8" s="25"/>
      <c r="N8" s="25"/>
      <c r="O8" s="25"/>
    </row>
    <row r="9" spans="1:15">
      <c r="B9" t="s">
        <v>26</v>
      </c>
      <c r="C9" s="1">
        <f>Personnel!B1</f>
        <v>0</v>
      </c>
      <c r="E9" t="s">
        <v>26</v>
      </c>
      <c r="F9" s="1">
        <f>Personnel!F1</f>
        <v>3471.37</v>
      </c>
      <c r="H9" s="1">
        <f t="shared" si="0"/>
        <v>-3471.37</v>
      </c>
      <c r="K9" s="25"/>
      <c r="L9" s="25"/>
      <c r="M9" s="25"/>
      <c r="N9" s="25"/>
      <c r="O9" s="25"/>
    </row>
    <row r="10" spans="1:15">
      <c r="B10" t="s">
        <v>27</v>
      </c>
      <c r="C10" s="1">
        <f>RVs!B1</f>
        <v>4105</v>
      </c>
      <c r="D10" s="3"/>
      <c r="E10" t="s">
        <v>27</v>
      </c>
      <c r="F10" s="1">
        <f>RVs!F1</f>
        <v>3840</v>
      </c>
      <c r="H10" s="1">
        <f t="shared" si="0"/>
        <v>265</v>
      </c>
      <c r="K10" s="25"/>
      <c r="L10" s="25"/>
      <c r="M10" s="25"/>
      <c r="N10" s="25"/>
      <c r="O10" s="25"/>
    </row>
    <row r="11" spans="1:15">
      <c r="B11" t="s">
        <v>28</v>
      </c>
      <c r="C11" s="1">
        <f>Trophies!B1</f>
        <v>1370</v>
      </c>
      <c r="E11" t="s">
        <v>28</v>
      </c>
      <c r="F11" s="1">
        <f>Trophies!F1</f>
        <v>2999.27</v>
      </c>
      <c r="H11" s="1">
        <f t="shared" si="0"/>
        <v>-1629.27</v>
      </c>
      <c r="K11" s="25"/>
      <c r="L11" s="25"/>
      <c r="M11" s="25"/>
      <c r="N11" s="25"/>
      <c r="O11" s="25"/>
    </row>
    <row r="12" spans="1:15">
      <c r="B12" t="s">
        <v>8</v>
      </c>
      <c r="C12" s="1">
        <f>Vendors!B1</f>
        <v>1095</v>
      </c>
      <c r="E12" t="s">
        <v>8</v>
      </c>
      <c r="F12" s="1">
        <f>Vendors!F1</f>
        <v>350</v>
      </c>
      <c r="H12" s="1">
        <f t="shared" si="0"/>
        <v>745</v>
      </c>
      <c r="K12" s="25"/>
      <c r="L12" s="25"/>
      <c r="M12" s="25"/>
      <c r="N12" s="25"/>
      <c r="O12" s="25"/>
    </row>
    <row r="13" spans="1:15">
      <c r="B13" t="s">
        <v>64</v>
      </c>
      <c r="C13" s="1">
        <f>'MB-F'!B1</f>
        <v>51915.199999999997</v>
      </c>
      <c r="E13" t="s">
        <v>64</v>
      </c>
      <c r="F13" s="1">
        <f>'MB-F'!G1</f>
        <v>27004.300000000003</v>
      </c>
      <c r="H13" s="1">
        <f t="shared" si="0"/>
        <v>24910.899999999994</v>
      </c>
      <c r="K13" s="25"/>
      <c r="L13" s="25"/>
      <c r="M13" s="25"/>
      <c r="N13" s="25"/>
      <c r="O13" s="25"/>
    </row>
    <row r="14" spans="1:15">
      <c r="B14" t="s">
        <v>197</v>
      </c>
      <c r="C14" s="1">
        <f>'Club Table'!B1</f>
        <v>750</v>
      </c>
      <c r="E14" t="s">
        <v>197</v>
      </c>
      <c r="F14" s="1">
        <f>'Club Table'!G1</f>
        <v>625</v>
      </c>
      <c r="H14" s="1">
        <f t="shared" si="0"/>
        <v>125</v>
      </c>
      <c r="L14" s="5"/>
      <c r="M14" s="6"/>
      <c r="N14" s="5"/>
    </row>
    <row r="15" spans="1:15">
      <c r="B15" t="s">
        <v>219</v>
      </c>
      <c r="C15" s="1">
        <f>Supported!B1</f>
        <v>0</v>
      </c>
      <c r="E15" t="s">
        <v>219</v>
      </c>
      <c r="F15" s="1">
        <f>Supported!G1</f>
        <v>170</v>
      </c>
      <c r="H15" s="1">
        <f>C15-F15</f>
        <v>-170</v>
      </c>
    </row>
    <row r="16" spans="1:15" ht="15.95" customHeight="1">
      <c r="B16" t="s">
        <v>234</v>
      </c>
      <c r="C16" s="1">
        <f>Advertising!B1</f>
        <v>0</v>
      </c>
      <c r="E16" t="s">
        <v>234</v>
      </c>
      <c r="F16" s="1">
        <f>Advertising!F1</f>
        <v>470.77000000000004</v>
      </c>
      <c r="H16" s="1">
        <f>C16-F16</f>
        <v>-470.77000000000004</v>
      </c>
      <c r="K16" s="22"/>
      <c r="L16" s="22"/>
      <c r="M16" s="22"/>
      <c r="N16" s="22"/>
      <c r="O16" s="22"/>
    </row>
    <row r="17" spans="1:17" ht="15.95" customHeight="1">
      <c r="K17" s="22"/>
      <c r="L17" s="22"/>
      <c r="M17" s="22"/>
      <c r="N17" s="22"/>
      <c r="O17" s="22"/>
    </row>
    <row r="18" spans="1:17" ht="15.95" customHeight="1">
      <c r="A18" t="s">
        <v>236</v>
      </c>
      <c r="C18" s="1">
        <f>SUM(C4:C16)</f>
        <v>65096.549999999996</v>
      </c>
      <c r="F18" s="1">
        <f>SUM(F4:F16)</f>
        <v>62436.609999999993</v>
      </c>
      <c r="H18" s="26">
        <f>SUM(H4:H16)</f>
        <v>2659.9399999999955</v>
      </c>
      <c r="K18" s="22"/>
      <c r="L18" s="22"/>
      <c r="M18" s="22"/>
      <c r="N18" s="22"/>
      <c r="O18" s="22"/>
    </row>
    <row r="19" spans="1:17" ht="15.95" customHeight="1">
      <c r="K19" s="22"/>
      <c r="L19" s="22"/>
      <c r="M19" s="22"/>
      <c r="N19" s="22"/>
      <c r="O19" s="22"/>
    </row>
    <row r="20" spans="1:17" ht="15.95" customHeight="1">
      <c r="K20" s="22"/>
      <c r="L20" s="22"/>
      <c r="M20" s="22"/>
      <c r="N20" s="22"/>
      <c r="O20" s="22"/>
      <c r="Q20" s="1"/>
    </row>
    <row r="21" spans="1:17" ht="15.95" customHeight="1">
      <c r="K21" s="22"/>
      <c r="L21" s="22"/>
      <c r="M21" s="22"/>
      <c r="N21" s="22"/>
      <c r="O21" s="22"/>
      <c r="Q21" s="1"/>
    </row>
    <row r="22" spans="1:17" ht="15.95" customHeight="1">
      <c r="K22" s="22"/>
      <c r="L22" s="22"/>
      <c r="M22" s="22"/>
      <c r="N22" s="22"/>
      <c r="O22" s="22"/>
    </row>
    <row r="31" spans="1:17">
      <c r="O31" s="4"/>
    </row>
    <row r="38" spans="4:4">
      <c r="D38" s="3"/>
    </row>
    <row r="40" spans="4:4">
      <c r="D40" s="3"/>
    </row>
  </sheetData>
  <mergeCells count="4">
    <mergeCell ref="A1:F1"/>
    <mergeCell ref="A2:C2"/>
    <mergeCell ref="D2:F2"/>
    <mergeCell ref="K7:O13"/>
  </mergeCells>
  <pageMargins left="0.25" right="0.25" top="0.75" bottom="0.75" header="0.3" footer="0.3"/>
  <pageSetup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E47F6-138E-CE4A-9FFE-86463FD901BD}">
  <dimension ref="A1:J5"/>
  <sheetViews>
    <sheetView view="pageLayout" zoomScaleNormal="100" workbookViewId="0">
      <selection activeCell="B7" sqref="B7"/>
    </sheetView>
  </sheetViews>
  <sheetFormatPr defaultColWidth="11" defaultRowHeight="15.75"/>
  <cols>
    <col min="2" max="2" width="19.125" customWidth="1"/>
    <col min="4" max="4" width="8.125" customWidth="1"/>
    <col min="5" max="5" width="6.375" customWidth="1"/>
    <col min="7" max="7" width="16.125" customWidth="1"/>
    <col min="8" max="8" width="10.875" style="9"/>
  </cols>
  <sheetData>
    <row r="1" spans="1:10">
      <c r="A1" t="s">
        <v>0</v>
      </c>
      <c r="B1" s="8">
        <f>SUM(C:C)</f>
        <v>750</v>
      </c>
      <c r="C1" s="9"/>
      <c r="F1" t="s">
        <v>1</v>
      </c>
      <c r="G1" s="8">
        <f>SUM(H:H)</f>
        <v>625</v>
      </c>
      <c r="I1" t="s">
        <v>17</v>
      </c>
      <c r="J1" s="8">
        <f>B1-G1</f>
        <v>125</v>
      </c>
    </row>
    <row r="2" spans="1:10">
      <c r="C2" s="9"/>
    </row>
    <row r="3" spans="1:10">
      <c r="A3" s="23" t="s">
        <v>20</v>
      </c>
      <c r="B3" s="23"/>
      <c r="C3" s="23"/>
      <c r="D3" s="7"/>
      <c r="E3" s="7"/>
      <c r="F3" s="23" t="s">
        <v>19</v>
      </c>
      <c r="G3" s="23"/>
      <c r="H3" s="23"/>
    </row>
    <row r="4" spans="1:10">
      <c r="A4" t="s">
        <v>4</v>
      </c>
      <c r="B4" s="8" t="s">
        <v>5</v>
      </c>
      <c r="C4" s="9" t="s">
        <v>6</v>
      </c>
      <c r="F4" t="s">
        <v>4</v>
      </c>
      <c r="G4" s="8" t="s">
        <v>5</v>
      </c>
      <c r="H4" s="9" t="s">
        <v>6</v>
      </c>
    </row>
    <row r="5" spans="1:10">
      <c r="A5" s="3">
        <v>44465</v>
      </c>
      <c r="B5" t="s">
        <v>199</v>
      </c>
      <c r="C5">
        <v>750</v>
      </c>
      <c r="F5" s="3">
        <v>44465</v>
      </c>
      <c r="G5" t="s">
        <v>198</v>
      </c>
      <c r="H5" s="9">
        <v>625</v>
      </c>
    </row>
  </sheetData>
  <mergeCells count="2">
    <mergeCell ref="A3:C3"/>
    <mergeCell ref="F3:H3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4191F-2C7B-E446-8097-57EFE877853C}">
  <dimension ref="A1:J8"/>
  <sheetViews>
    <sheetView workbookViewId="0">
      <selection activeCell="D26" sqref="D26"/>
    </sheetView>
  </sheetViews>
  <sheetFormatPr defaultColWidth="11" defaultRowHeight="15.75"/>
  <cols>
    <col min="1" max="1" width="8.125" customWidth="1"/>
    <col min="2" max="2" width="17.625" customWidth="1"/>
    <col min="3" max="3" width="11.5" style="9" bestFit="1" customWidth="1"/>
    <col min="4" max="4" width="5.125" customWidth="1"/>
    <col min="5" max="5" width="3.375" customWidth="1"/>
    <col min="6" max="6" width="10" customWidth="1"/>
    <col min="7" max="7" width="22.875" customWidth="1"/>
    <col min="8" max="8" width="11.5" style="9" bestFit="1" customWidth="1"/>
    <col min="9" max="9" width="7" customWidth="1"/>
    <col min="10" max="10" width="14.875" customWidth="1"/>
  </cols>
  <sheetData>
    <row r="1" spans="1:10">
      <c r="A1" t="s">
        <v>0</v>
      </c>
      <c r="B1" s="8">
        <f>SUM(C:C)</f>
        <v>51915.199999999997</v>
      </c>
      <c r="F1" t="s">
        <v>1</v>
      </c>
      <c r="G1" s="8">
        <f>SUM(H:H)</f>
        <v>27004.300000000003</v>
      </c>
      <c r="I1" t="s">
        <v>17</v>
      </c>
      <c r="J1" s="8">
        <f>B1-G1</f>
        <v>24910.899999999994</v>
      </c>
    </row>
    <row r="3" spans="1:10">
      <c r="A3" s="23" t="s">
        <v>20</v>
      </c>
      <c r="B3" s="23"/>
      <c r="C3" s="23"/>
      <c r="D3" s="7"/>
      <c r="E3" s="7"/>
      <c r="F3" s="23" t="s">
        <v>19</v>
      </c>
      <c r="G3" s="23"/>
      <c r="H3" s="23"/>
    </row>
    <row r="4" spans="1:10">
      <c r="A4" t="s">
        <v>4</v>
      </c>
      <c r="B4" s="8" t="s">
        <v>5</v>
      </c>
      <c r="C4" s="9" t="s">
        <v>6</v>
      </c>
      <c r="F4" t="s">
        <v>4</v>
      </c>
      <c r="G4" s="8" t="s">
        <v>5</v>
      </c>
      <c r="H4" s="9" t="s">
        <v>6</v>
      </c>
    </row>
    <row r="5" spans="1:10">
      <c r="B5" t="s">
        <v>65</v>
      </c>
      <c r="C5" s="9">
        <v>51007</v>
      </c>
      <c r="G5" t="s">
        <v>66</v>
      </c>
      <c r="H5" s="9">
        <v>19167.490000000002</v>
      </c>
    </row>
    <row r="6" spans="1:10">
      <c r="B6" t="s">
        <v>218</v>
      </c>
      <c r="C6" s="9">
        <v>908.2</v>
      </c>
      <c r="G6" t="s">
        <v>67</v>
      </c>
      <c r="H6" s="9">
        <v>-480.3</v>
      </c>
    </row>
    <row r="7" spans="1:10">
      <c r="G7" t="s">
        <v>68</v>
      </c>
      <c r="H7" s="9">
        <v>617.11</v>
      </c>
    </row>
    <row r="8" spans="1:10">
      <c r="G8" t="s">
        <v>69</v>
      </c>
      <c r="H8" s="9">
        <v>7700</v>
      </c>
    </row>
  </sheetData>
  <mergeCells count="2">
    <mergeCell ref="A3:C3"/>
    <mergeCell ref="F3:H3"/>
  </mergeCells>
  <pageMargins left="0.7" right="0.7" top="0.75" bottom="0.75" header="0.3" footer="0.3"/>
  <pageSetup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866B3-8FAE-734D-8261-3B8844F7407E}">
  <dimension ref="A1:J7"/>
  <sheetViews>
    <sheetView workbookViewId="0">
      <selection activeCell="I5" sqref="I5"/>
    </sheetView>
  </sheetViews>
  <sheetFormatPr defaultColWidth="11" defaultRowHeight="15.75"/>
  <cols>
    <col min="1" max="1" width="8.125" customWidth="1"/>
    <col min="4" max="4" width="3.125" customWidth="1"/>
    <col min="5" max="5" width="6.125" customWidth="1"/>
    <col min="6" max="6" width="25.375" style="10" customWidth="1"/>
    <col min="7" max="7" width="16.125" customWidth="1"/>
    <col min="8" max="8" width="12.5" style="9" customWidth="1"/>
  </cols>
  <sheetData>
    <row r="1" spans="1:10">
      <c r="A1" t="s">
        <v>0</v>
      </c>
      <c r="B1" s="8">
        <f>SUM(C:C)</f>
        <v>0</v>
      </c>
      <c r="C1" s="9"/>
      <c r="F1" s="10" t="s">
        <v>1</v>
      </c>
      <c r="G1" s="8">
        <f>SUM(H:H)</f>
        <v>170</v>
      </c>
      <c r="I1" t="s">
        <v>17</v>
      </c>
      <c r="J1" s="8">
        <f>B1-G1</f>
        <v>-170</v>
      </c>
    </row>
    <row r="2" spans="1:10">
      <c r="C2" s="9"/>
    </row>
    <row r="3" spans="1:10">
      <c r="A3" s="23" t="s">
        <v>20</v>
      </c>
      <c r="B3" s="23"/>
      <c r="C3" s="23"/>
      <c r="D3" s="7"/>
      <c r="E3" s="7"/>
      <c r="F3" s="23" t="s">
        <v>19</v>
      </c>
      <c r="G3" s="23"/>
      <c r="H3" s="23"/>
    </row>
    <row r="4" spans="1:10">
      <c r="A4" t="s">
        <v>4</v>
      </c>
      <c r="B4" s="8" t="s">
        <v>5</v>
      </c>
      <c r="C4" s="9" t="s">
        <v>6</v>
      </c>
      <c r="F4" s="19" t="s">
        <v>5</v>
      </c>
      <c r="G4" s="8" t="s">
        <v>220</v>
      </c>
      <c r="H4" s="9" t="s">
        <v>6</v>
      </c>
    </row>
    <row r="5" spans="1:10">
      <c r="F5" s="10" t="s">
        <v>223</v>
      </c>
      <c r="G5">
        <f>16+16</f>
        <v>32</v>
      </c>
      <c r="H5" s="9">
        <f>G5*1</f>
        <v>32</v>
      </c>
    </row>
    <row r="6" spans="1:10" ht="31.5">
      <c r="F6" s="10" t="s">
        <v>221</v>
      </c>
      <c r="G6">
        <f>19+16+17+19+16+17</f>
        <v>104</v>
      </c>
      <c r="H6" s="9">
        <f>G6*1</f>
        <v>104</v>
      </c>
    </row>
    <row r="7" spans="1:10" ht="31.5">
      <c r="F7" s="10" t="s">
        <v>222</v>
      </c>
      <c r="G7">
        <f>16+18</f>
        <v>34</v>
      </c>
      <c r="H7" s="9">
        <f>G7*1</f>
        <v>34</v>
      </c>
    </row>
  </sheetData>
  <mergeCells count="2">
    <mergeCell ref="A3:C3"/>
    <mergeCell ref="F3:H3"/>
  </mergeCells>
  <pageMargins left="0.7" right="0.7" top="0.75" bottom="0.75" header="0.3" footer="0.3"/>
  <pageSetup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1901C-3DB7-9542-B4BB-67E305AE4854}">
  <dimension ref="A1:J8"/>
  <sheetViews>
    <sheetView view="pageLayout" zoomScaleNormal="100" workbookViewId="0">
      <selection activeCell="I8" sqref="I8"/>
    </sheetView>
  </sheetViews>
  <sheetFormatPr defaultColWidth="11" defaultRowHeight="15.75"/>
  <cols>
    <col min="3" max="3" width="10.875" style="9"/>
    <col min="5" max="5" width="4.125" customWidth="1"/>
    <col min="7" max="7" width="21" customWidth="1"/>
    <col min="8" max="8" width="10.875" style="9"/>
  </cols>
  <sheetData>
    <row r="1" spans="1:10">
      <c r="A1" t="s">
        <v>0</v>
      </c>
      <c r="B1" s="8">
        <f>SUM(C:C)</f>
        <v>0</v>
      </c>
      <c r="F1" t="s">
        <v>1</v>
      </c>
      <c r="G1" s="8">
        <f>SUM(H:H)</f>
        <v>4413</v>
      </c>
      <c r="I1" t="s">
        <v>17</v>
      </c>
      <c r="J1" s="8">
        <f>B1-G1</f>
        <v>-4413</v>
      </c>
    </row>
    <row r="2" spans="1:10" ht="5.0999999999999996" customHeight="1"/>
    <row r="3" spans="1:10">
      <c r="A3" s="23" t="s">
        <v>20</v>
      </c>
      <c r="B3" s="23"/>
      <c r="C3" s="23"/>
      <c r="D3" s="7"/>
      <c r="E3" s="7"/>
      <c r="F3" s="23" t="s">
        <v>19</v>
      </c>
      <c r="G3" s="23"/>
      <c r="H3" s="23"/>
    </row>
    <row r="4" spans="1:10">
      <c r="A4" t="s">
        <v>4</v>
      </c>
      <c r="B4" s="8" t="s">
        <v>5</v>
      </c>
      <c r="C4" s="9" t="s">
        <v>6</v>
      </c>
      <c r="F4" t="s">
        <v>4</v>
      </c>
      <c r="G4" s="8" t="s">
        <v>5</v>
      </c>
      <c r="H4" s="9" t="s">
        <v>6</v>
      </c>
    </row>
    <row r="5" spans="1:10">
      <c r="F5" s="3">
        <v>44362</v>
      </c>
      <c r="G5" t="s">
        <v>61</v>
      </c>
      <c r="H5" s="9">
        <v>900</v>
      </c>
    </row>
    <row r="6" spans="1:10">
      <c r="G6" t="s">
        <v>228</v>
      </c>
      <c r="H6" s="9">
        <f>3598-900</f>
        <v>2698</v>
      </c>
    </row>
    <row r="7" spans="1:10">
      <c r="G7" t="s">
        <v>229</v>
      </c>
      <c r="H7" s="9">
        <v>650</v>
      </c>
    </row>
    <row r="8" spans="1:10">
      <c r="G8" t="s">
        <v>230</v>
      </c>
      <c r="H8" s="9">
        <v>165</v>
      </c>
    </row>
  </sheetData>
  <mergeCells count="2">
    <mergeCell ref="A3:C3"/>
    <mergeCell ref="F3:H3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C5699-5D6B-C547-A12B-15CE318EC37A}">
  <dimension ref="A1:I19"/>
  <sheetViews>
    <sheetView view="pageLayout" zoomScaleNormal="100" workbookViewId="0">
      <selection activeCell="G10" sqref="G10"/>
    </sheetView>
  </sheetViews>
  <sheetFormatPr defaultColWidth="11" defaultRowHeight="15.75"/>
  <cols>
    <col min="2" max="2" width="23.375" style="8" customWidth="1"/>
    <col min="3" max="3" width="10.875" style="9"/>
    <col min="4" max="4" width="4.875" customWidth="1"/>
    <col min="5" max="5" width="12.625" style="8" customWidth="1"/>
    <col min="6" max="6" width="17.625" customWidth="1"/>
    <col min="7" max="7" width="12.625" customWidth="1"/>
    <col min="12" max="12" width="13.625" customWidth="1"/>
  </cols>
  <sheetData>
    <row r="1" spans="1:9">
      <c r="A1" t="s">
        <v>0</v>
      </c>
      <c r="B1" s="8">
        <f>SUM(C:C)</f>
        <v>5845</v>
      </c>
      <c r="E1" t="s">
        <v>1</v>
      </c>
      <c r="F1" s="8">
        <f>SUM(G:G)</f>
        <v>933.59999999999991</v>
      </c>
      <c r="H1" t="s">
        <v>17</v>
      </c>
      <c r="I1" s="8">
        <f>B1-F1</f>
        <v>4911.3999999999996</v>
      </c>
    </row>
    <row r="2" spans="1:9" ht="5.0999999999999996" customHeight="1">
      <c r="B2"/>
      <c r="E2"/>
    </row>
    <row r="3" spans="1:9">
      <c r="A3" s="23" t="s">
        <v>20</v>
      </c>
      <c r="B3" s="23"/>
      <c r="C3" s="23"/>
      <c r="D3" s="7"/>
      <c r="E3" s="23" t="s">
        <v>19</v>
      </c>
      <c r="F3" s="23"/>
      <c r="G3" s="23"/>
    </row>
    <row r="4" spans="1:9">
      <c r="A4" t="s">
        <v>4</v>
      </c>
      <c r="B4" s="8" t="s">
        <v>5</v>
      </c>
      <c r="C4" s="9" t="s">
        <v>6</v>
      </c>
      <c r="E4" t="s">
        <v>4</v>
      </c>
      <c r="F4" s="8" t="s">
        <v>5</v>
      </c>
      <c r="G4" t="s">
        <v>6</v>
      </c>
    </row>
    <row r="5" spans="1:9">
      <c r="A5" s="3">
        <v>44465</v>
      </c>
      <c r="B5" s="8" t="s">
        <v>199</v>
      </c>
      <c r="C5" s="9">
        <v>4955</v>
      </c>
      <c r="E5" s="18">
        <v>44464</v>
      </c>
      <c r="F5" t="s">
        <v>198</v>
      </c>
      <c r="G5">
        <v>625</v>
      </c>
    </row>
    <row r="6" spans="1:9">
      <c r="A6" s="3">
        <v>44465</v>
      </c>
      <c r="B6" t="s">
        <v>45</v>
      </c>
      <c r="C6" s="9">
        <v>315</v>
      </c>
      <c r="F6" t="s">
        <v>212</v>
      </c>
      <c r="G6">
        <v>88.8</v>
      </c>
    </row>
    <row r="7" spans="1:9">
      <c r="A7" s="3">
        <v>44464</v>
      </c>
      <c r="B7" t="s">
        <v>45</v>
      </c>
      <c r="C7" s="9">
        <v>375</v>
      </c>
      <c r="F7" t="s">
        <v>216</v>
      </c>
      <c r="G7">
        <v>219.8</v>
      </c>
    </row>
    <row r="8" spans="1:9">
      <c r="A8" s="3">
        <v>44465</v>
      </c>
      <c r="B8" t="s">
        <v>43</v>
      </c>
      <c r="C8" s="9">
        <v>200</v>
      </c>
    </row>
    <row r="13" spans="1:9">
      <c r="E13" t="s">
        <v>208</v>
      </c>
      <c r="F13" s="1">
        <f>RVs!J62</f>
        <v>1930</v>
      </c>
    </row>
    <row r="14" spans="1:9" ht="31.5">
      <c r="E14" s="10" t="s">
        <v>209</v>
      </c>
      <c r="F14">
        <f>30*5</f>
        <v>150</v>
      </c>
    </row>
    <row r="15" spans="1:9">
      <c r="E15"/>
    </row>
    <row r="16" spans="1:9">
      <c r="E16" t="s">
        <v>210</v>
      </c>
      <c r="F16" s="8">
        <f>I1-F13-F14+G6+G7</f>
        <v>3140</v>
      </c>
      <c r="G16" t="s">
        <v>214</v>
      </c>
      <c r="H16">
        <f>3140/5</f>
        <v>628</v>
      </c>
    </row>
    <row r="17" spans="5:6">
      <c r="E17"/>
    </row>
    <row r="18" spans="5:6">
      <c r="E18" t="s">
        <v>211</v>
      </c>
      <c r="F18" s="8">
        <f>F16*0.07</f>
        <v>219.8</v>
      </c>
    </row>
    <row r="19" spans="5:6">
      <c r="E19"/>
    </row>
  </sheetData>
  <mergeCells count="2">
    <mergeCell ref="A3:C3"/>
    <mergeCell ref="E3:G3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E7506-E4B6-3445-A1C3-585B89030D71}">
  <dimension ref="A1:L42"/>
  <sheetViews>
    <sheetView tabSelected="1" topLeftCell="A8" workbookViewId="0">
      <selection activeCell="F37" sqref="F37"/>
    </sheetView>
  </sheetViews>
  <sheetFormatPr defaultColWidth="11" defaultRowHeight="15.75"/>
  <cols>
    <col min="2" max="2" width="11.875" style="8" customWidth="1"/>
    <col min="3" max="3" width="7.875" style="9" customWidth="1"/>
    <col min="4" max="4" width="4.375" style="8" customWidth="1"/>
    <col min="6" max="6" width="22.125" customWidth="1"/>
    <col min="7" max="7" width="10.875" style="9"/>
    <col min="11" max="11" width="60.125" customWidth="1"/>
  </cols>
  <sheetData>
    <row r="1" spans="1:12">
      <c r="A1" t="s">
        <v>237</v>
      </c>
      <c r="K1" t="s">
        <v>238</v>
      </c>
    </row>
    <row r="2" spans="1:12">
      <c r="A2" t="s">
        <v>0</v>
      </c>
      <c r="B2" s="8">
        <f>SUM(C:C)</f>
        <v>16.350000000000001</v>
      </c>
      <c r="D2"/>
      <c r="E2" t="s">
        <v>1</v>
      </c>
      <c r="F2" s="8">
        <f>SUM(G:G)</f>
        <v>2841.54</v>
      </c>
      <c r="H2" t="s">
        <v>17</v>
      </c>
      <c r="I2" s="8">
        <f>B2-F2</f>
        <v>-2825.19</v>
      </c>
    </row>
    <row r="3" spans="1:12" ht="5.0999999999999996" customHeight="1">
      <c r="B3"/>
      <c r="D3"/>
    </row>
    <row r="4" spans="1:12">
      <c r="A4" s="23" t="s">
        <v>20</v>
      </c>
      <c r="B4" s="23"/>
      <c r="C4" s="23"/>
      <c r="D4" s="7"/>
      <c r="E4" s="23" t="s">
        <v>19</v>
      </c>
      <c r="F4" s="23"/>
      <c r="G4" s="23"/>
    </row>
    <row r="5" spans="1:12">
      <c r="A5" t="s">
        <v>4</v>
      </c>
      <c r="B5" s="8" t="s">
        <v>5</v>
      </c>
      <c r="C5" s="9" t="s">
        <v>6</v>
      </c>
      <c r="D5"/>
      <c r="E5" t="s">
        <v>4</v>
      </c>
      <c r="F5" s="8" t="s">
        <v>5</v>
      </c>
      <c r="G5" s="9" t="s">
        <v>6</v>
      </c>
      <c r="J5" t="s">
        <v>4</v>
      </c>
      <c r="K5" t="s">
        <v>239</v>
      </c>
      <c r="L5" t="s">
        <v>6</v>
      </c>
    </row>
    <row r="6" spans="1:12">
      <c r="A6" s="3">
        <v>44465</v>
      </c>
      <c r="B6" s="8" t="s">
        <v>35</v>
      </c>
      <c r="C6" s="9">
        <v>16.350000000000001</v>
      </c>
      <c r="E6" s="3">
        <v>44463</v>
      </c>
      <c r="F6" t="s">
        <v>32</v>
      </c>
      <c r="G6" s="9">
        <v>500</v>
      </c>
      <c r="J6" s="3">
        <v>44464</v>
      </c>
      <c r="K6" t="s">
        <v>240</v>
      </c>
      <c r="L6" s="27">
        <v>49.99</v>
      </c>
    </row>
    <row r="7" spans="1:12">
      <c r="E7" s="3">
        <v>44463</v>
      </c>
      <c r="F7" t="s">
        <v>33</v>
      </c>
      <c r="G7" s="9">
        <v>100</v>
      </c>
      <c r="J7" s="3">
        <v>44465</v>
      </c>
      <c r="K7" t="s">
        <v>241</v>
      </c>
      <c r="L7" s="27">
        <v>113.99</v>
      </c>
    </row>
    <row r="8" spans="1:12">
      <c r="E8" s="3">
        <v>44465</v>
      </c>
      <c r="F8" t="s">
        <v>34</v>
      </c>
      <c r="G8" s="9">
        <v>100</v>
      </c>
      <c r="J8" s="3">
        <v>44463</v>
      </c>
      <c r="K8" t="s">
        <v>242</v>
      </c>
      <c r="L8" s="27">
        <v>38.14</v>
      </c>
    </row>
    <row r="9" spans="1:12">
      <c r="E9" s="3">
        <v>44465</v>
      </c>
      <c r="F9" t="s">
        <v>40</v>
      </c>
      <c r="G9" s="9">
        <v>2085.62</v>
      </c>
      <c r="J9" s="3">
        <v>44463</v>
      </c>
      <c r="K9" t="s">
        <v>244</v>
      </c>
      <c r="L9" s="27">
        <v>12</v>
      </c>
    </row>
    <row r="10" spans="1:12">
      <c r="E10" s="3">
        <v>44464</v>
      </c>
      <c r="F10" t="s">
        <v>41</v>
      </c>
      <c r="G10" s="9">
        <v>55.92</v>
      </c>
      <c r="H10" t="s">
        <v>42</v>
      </c>
      <c r="J10" s="3">
        <v>44464</v>
      </c>
      <c r="K10" t="s">
        <v>243</v>
      </c>
      <c r="L10" s="27">
        <v>31.02</v>
      </c>
    </row>
    <row r="11" spans="1:12">
      <c r="J11" s="3">
        <v>44465</v>
      </c>
      <c r="K11" t="s">
        <v>243</v>
      </c>
      <c r="L11" s="27">
        <v>19.02</v>
      </c>
    </row>
    <row r="12" spans="1:12">
      <c r="J12" s="3">
        <v>44464</v>
      </c>
      <c r="K12" t="s">
        <v>245</v>
      </c>
      <c r="L12" s="27">
        <v>27.45</v>
      </c>
    </row>
    <row r="13" spans="1:12">
      <c r="J13" s="3">
        <v>44463</v>
      </c>
      <c r="K13" t="s">
        <v>246</v>
      </c>
      <c r="L13" s="28">
        <v>6</v>
      </c>
    </row>
    <row r="14" spans="1:12">
      <c r="J14" s="3"/>
      <c r="K14" t="s">
        <v>247</v>
      </c>
      <c r="L14" s="28">
        <v>6</v>
      </c>
    </row>
    <row r="15" spans="1:12">
      <c r="K15" t="s">
        <v>248</v>
      </c>
      <c r="L15" s="28">
        <v>8</v>
      </c>
    </row>
    <row r="16" spans="1:12">
      <c r="K16" t="s">
        <v>249</v>
      </c>
      <c r="L16" s="28">
        <v>6</v>
      </c>
    </row>
    <row r="17" spans="11:12">
      <c r="K17" t="s">
        <v>250</v>
      </c>
      <c r="L17" s="28">
        <v>6</v>
      </c>
    </row>
    <row r="18" spans="11:12">
      <c r="K18" t="s">
        <v>251</v>
      </c>
      <c r="L18" s="28">
        <v>13</v>
      </c>
    </row>
    <row r="19" spans="11:12">
      <c r="K19" t="s">
        <v>252</v>
      </c>
      <c r="L19" s="28">
        <v>13</v>
      </c>
    </row>
    <row r="20" spans="11:12">
      <c r="K20" t="s">
        <v>253</v>
      </c>
      <c r="L20" s="28">
        <v>10</v>
      </c>
    </row>
    <row r="21" spans="11:12">
      <c r="K21" t="s">
        <v>254</v>
      </c>
      <c r="L21" s="28">
        <v>7</v>
      </c>
    </row>
    <row r="22" spans="11:12">
      <c r="K22" t="s">
        <v>255</v>
      </c>
      <c r="L22" s="28">
        <v>21</v>
      </c>
    </row>
    <row r="23" spans="11:12">
      <c r="K23" t="s">
        <v>256</v>
      </c>
      <c r="L23" s="28">
        <v>63</v>
      </c>
    </row>
    <row r="24" spans="11:12">
      <c r="K24" t="s">
        <v>258</v>
      </c>
      <c r="L24" s="28">
        <v>24</v>
      </c>
    </row>
    <row r="25" spans="11:12">
      <c r="K25" t="s">
        <v>259</v>
      </c>
      <c r="L25" s="28">
        <v>24</v>
      </c>
    </row>
    <row r="26" spans="11:12">
      <c r="K26" t="s">
        <v>257</v>
      </c>
      <c r="L26" s="28">
        <v>36</v>
      </c>
    </row>
    <row r="27" spans="11:12">
      <c r="K27" t="s">
        <v>260</v>
      </c>
      <c r="L27" s="28">
        <v>17</v>
      </c>
    </row>
    <row r="28" spans="11:12">
      <c r="K28" t="s">
        <v>261</v>
      </c>
      <c r="L28" s="28">
        <v>20</v>
      </c>
    </row>
    <row r="29" spans="11:12">
      <c r="K29" t="s">
        <v>262</v>
      </c>
      <c r="L29" s="28">
        <v>20</v>
      </c>
    </row>
    <row r="30" spans="11:12">
      <c r="K30" t="s">
        <v>263</v>
      </c>
      <c r="L30" s="28">
        <v>1</v>
      </c>
    </row>
    <row r="31" spans="11:12">
      <c r="K31" t="s">
        <v>264</v>
      </c>
      <c r="L31" s="27">
        <v>1.5</v>
      </c>
    </row>
    <row r="32" spans="11:12">
      <c r="K32" t="s">
        <v>265</v>
      </c>
      <c r="L32" s="28">
        <v>1</v>
      </c>
    </row>
    <row r="33" spans="11:12">
      <c r="K33" t="s">
        <v>266</v>
      </c>
      <c r="L33" s="28">
        <v>5</v>
      </c>
    </row>
    <row r="34" spans="11:12">
      <c r="K34" t="s">
        <v>267</v>
      </c>
      <c r="L34" s="28">
        <v>11</v>
      </c>
    </row>
    <row r="35" spans="11:12">
      <c r="K35" t="s">
        <v>268</v>
      </c>
      <c r="L35" s="27">
        <v>3.5</v>
      </c>
    </row>
    <row r="36" spans="11:12">
      <c r="K36" t="s">
        <v>271</v>
      </c>
      <c r="L36" s="28">
        <v>37</v>
      </c>
    </row>
    <row r="37" spans="11:12">
      <c r="K37" t="s">
        <v>269</v>
      </c>
      <c r="L37" s="28">
        <v>8</v>
      </c>
    </row>
    <row r="38" spans="11:12">
      <c r="K38" t="s">
        <v>270</v>
      </c>
      <c r="L38" s="28">
        <v>30</v>
      </c>
    </row>
    <row r="39" spans="11:12">
      <c r="K39" t="s">
        <v>272</v>
      </c>
      <c r="L39" s="28">
        <v>55.92</v>
      </c>
    </row>
    <row r="40" spans="11:12">
      <c r="K40" t="s">
        <v>334</v>
      </c>
      <c r="L40" s="28">
        <v>2085.62</v>
      </c>
    </row>
    <row r="42" spans="11:12">
      <c r="K42" t="s">
        <v>202</v>
      </c>
      <c r="L42" s="27">
        <f>SUM(L6:L41)</f>
        <v>2831.1499999999996</v>
      </c>
    </row>
  </sheetData>
  <mergeCells count="2">
    <mergeCell ref="A4:C4"/>
    <mergeCell ref="E4:G4"/>
  </mergeCells>
  <pageMargins left="0.7" right="0.7" top="0.75" bottom="0.75" header="0.3" footer="0.3"/>
  <pageSetup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FE578-CA59-A944-AC74-C3EF71D79347}">
  <dimension ref="A1:I12"/>
  <sheetViews>
    <sheetView workbookViewId="0">
      <selection activeCell="E13" sqref="E13"/>
    </sheetView>
  </sheetViews>
  <sheetFormatPr defaultColWidth="11" defaultRowHeight="15.75"/>
  <cols>
    <col min="2" max="2" width="10.875" style="8"/>
    <col min="3" max="3" width="10.875" style="9"/>
    <col min="4" max="4" width="10.875" style="8"/>
    <col min="6" max="6" width="22.125" customWidth="1"/>
    <col min="7" max="7" width="10.875" style="9"/>
    <col min="9" max="9" width="17.125" customWidth="1"/>
  </cols>
  <sheetData>
    <row r="1" spans="1:9">
      <c r="A1" t="s">
        <v>0</v>
      </c>
      <c r="B1" s="8">
        <f>SUM(C:C)</f>
        <v>0</v>
      </c>
      <c r="D1"/>
      <c r="E1" t="s">
        <v>1</v>
      </c>
      <c r="F1" s="8">
        <f>SUM(G:G)</f>
        <v>12035.939999999999</v>
      </c>
      <c r="H1" t="s">
        <v>17</v>
      </c>
      <c r="I1" s="8">
        <f>B1-F1</f>
        <v>-12035.939999999999</v>
      </c>
    </row>
    <row r="2" spans="1:9" ht="5.0999999999999996" customHeight="1">
      <c r="B2"/>
      <c r="D2"/>
    </row>
    <row r="3" spans="1:9">
      <c r="A3" s="23" t="s">
        <v>20</v>
      </c>
      <c r="B3" s="23"/>
      <c r="C3" s="23"/>
      <c r="D3" s="7"/>
      <c r="E3" s="23" t="s">
        <v>19</v>
      </c>
      <c r="F3" s="23"/>
      <c r="G3" s="23"/>
    </row>
    <row r="4" spans="1:9">
      <c r="A4" t="s">
        <v>4</v>
      </c>
      <c r="B4" s="8" t="s">
        <v>5</v>
      </c>
      <c r="C4" s="9" t="s">
        <v>6</v>
      </c>
      <c r="D4"/>
      <c r="E4" t="s">
        <v>4</v>
      </c>
      <c r="F4" s="8" t="s">
        <v>5</v>
      </c>
      <c r="G4" s="9" t="s">
        <v>6</v>
      </c>
    </row>
    <row r="5" spans="1:9">
      <c r="E5" s="3">
        <v>44465</v>
      </c>
      <c r="F5" t="s">
        <v>50</v>
      </c>
      <c r="G5" s="9">
        <v>1624.5</v>
      </c>
    </row>
    <row r="6" spans="1:9">
      <c r="E6" s="3">
        <v>44465</v>
      </c>
      <c r="F6" t="s">
        <v>51</v>
      </c>
      <c r="G6" s="9">
        <v>1581.43</v>
      </c>
    </row>
    <row r="7" spans="1:9">
      <c r="E7" s="3">
        <v>44465</v>
      </c>
      <c r="F7" t="s">
        <v>53</v>
      </c>
      <c r="G7" s="9">
        <v>1477.58</v>
      </c>
    </row>
    <row r="8" spans="1:9">
      <c r="E8" s="3">
        <v>44465</v>
      </c>
      <c r="F8" t="s">
        <v>54</v>
      </c>
      <c r="G8" s="9">
        <v>1905.85</v>
      </c>
    </row>
    <row r="9" spans="1:9">
      <c r="E9" s="3">
        <v>44465</v>
      </c>
      <c r="F9" t="s">
        <v>55</v>
      </c>
      <c r="G9" s="9">
        <v>1130.8599999999999</v>
      </c>
    </row>
    <row r="10" spans="1:9">
      <c r="E10" s="3">
        <v>44465</v>
      </c>
      <c r="F10" t="s">
        <v>56</v>
      </c>
      <c r="G10" s="9">
        <v>1835.18</v>
      </c>
    </row>
    <row r="11" spans="1:9">
      <c r="E11" s="3">
        <v>44465</v>
      </c>
      <c r="F11" t="s">
        <v>57</v>
      </c>
      <c r="G11" s="9">
        <v>2063.6999999999998</v>
      </c>
    </row>
    <row r="12" spans="1:9">
      <c r="E12" s="3">
        <v>44488</v>
      </c>
      <c r="F12" t="s">
        <v>225</v>
      </c>
      <c r="G12" s="9">
        <v>416.84</v>
      </c>
    </row>
  </sheetData>
  <mergeCells count="2">
    <mergeCell ref="A3:C3"/>
    <mergeCell ref="E3:G3"/>
  </mergeCells>
  <pageMargins left="0.7" right="0.7" top="0.75" bottom="0.75" header="0.3" footer="0.3"/>
  <pageSetup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C805-7C4D-7A45-82F3-CE9CEACEADC2}">
  <dimension ref="A1:I8"/>
  <sheetViews>
    <sheetView workbookViewId="0">
      <selection sqref="A1:I4"/>
    </sheetView>
  </sheetViews>
  <sheetFormatPr defaultColWidth="11" defaultRowHeight="15.75"/>
  <cols>
    <col min="3" max="3" width="10.875" style="9"/>
    <col min="4" max="4" width="5.5" customWidth="1"/>
    <col min="6" max="6" width="32.875" customWidth="1"/>
    <col min="7" max="7" width="10.875" style="9"/>
  </cols>
  <sheetData>
    <row r="1" spans="1:9">
      <c r="A1" t="s">
        <v>0</v>
      </c>
      <c r="B1" s="8">
        <f>SUM(C:C)</f>
        <v>0</v>
      </c>
      <c r="E1" t="s">
        <v>1</v>
      </c>
      <c r="F1" s="8">
        <f>SUM(G:G)</f>
        <v>3281.82</v>
      </c>
      <c r="H1" t="s">
        <v>17</v>
      </c>
      <c r="I1" s="8">
        <f>B1-F1</f>
        <v>-3281.82</v>
      </c>
    </row>
    <row r="2" spans="1:9" ht="5.0999999999999996" customHeight="1"/>
    <row r="3" spans="1:9">
      <c r="A3" s="23" t="s">
        <v>20</v>
      </c>
      <c r="B3" s="23"/>
      <c r="C3" s="23"/>
      <c r="D3" s="7"/>
      <c r="E3" s="23" t="s">
        <v>19</v>
      </c>
      <c r="F3" s="23"/>
      <c r="G3" s="23"/>
    </row>
    <row r="4" spans="1:9">
      <c r="A4" t="s">
        <v>4</v>
      </c>
      <c r="B4" s="8" t="s">
        <v>5</v>
      </c>
      <c r="C4" s="9" t="s">
        <v>6</v>
      </c>
      <c r="E4" t="s">
        <v>4</v>
      </c>
      <c r="F4" s="8" t="s">
        <v>5</v>
      </c>
      <c r="G4" s="9" t="s">
        <v>6</v>
      </c>
    </row>
    <row r="5" spans="1:9">
      <c r="E5" s="3">
        <v>43844</v>
      </c>
      <c r="F5" t="s">
        <v>11</v>
      </c>
      <c r="G5" s="9">
        <v>65</v>
      </c>
    </row>
    <row r="6" spans="1:9">
      <c r="E6" s="3">
        <v>44342</v>
      </c>
      <c r="F6" t="s">
        <v>12</v>
      </c>
      <c r="G6" s="9">
        <v>2170</v>
      </c>
    </row>
    <row r="7" spans="1:9">
      <c r="E7" s="3">
        <v>44403</v>
      </c>
      <c r="F7" t="s">
        <v>59</v>
      </c>
      <c r="G7" s="9">
        <v>1038.8</v>
      </c>
    </row>
    <row r="8" spans="1:9">
      <c r="F8" t="s">
        <v>215</v>
      </c>
      <c r="G8" s="9">
        <f>5.08+0.98+0.98+0.98</f>
        <v>8.0200000000000014</v>
      </c>
    </row>
  </sheetData>
  <mergeCells count="2">
    <mergeCell ref="A3:C3"/>
    <mergeCell ref="E3:G3"/>
  </mergeCells>
  <pageMargins left="0.7" right="0.7" top="0.75" bottom="0.75" header="0.3" footer="0.3"/>
  <pageSetup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30B5B-A8DD-084C-A324-87B5FE7B2301}">
  <dimension ref="A1:I7"/>
  <sheetViews>
    <sheetView workbookViewId="0">
      <selection activeCell="E8" sqref="E8"/>
    </sheetView>
  </sheetViews>
  <sheetFormatPr defaultColWidth="11" defaultRowHeight="15.75"/>
  <cols>
    <col min="6" max="6" width="18" customWidth="1"/>
    <col min="7" max="7" width="10.875" style="1"/>
  </cols>
  <sheetData>
    <row r="1" spans="1:9">
      <c r="A1" t="s">
        <v>0</v>
      </c>
      <c r="B1" s="8">
        <f>SUM(C:C)</f>
        <v>0</v>
      </c>
      <c r="C1" s="9"/>
      <c r="E1" t="s">
        <v>1</v>
      </c>
      <c r="F1" s="8">
        <f>SUM(G:G)</f>
        <v>470.77000000000004</v>
      </c>
      <c r="G1" s="21"/>
      <c r="H1" t="s">
        <v>17</v>
      </c>
      <c r="I1" s="8">
        <f>B1-F1</f>
        <v>-470.77000000000004</v>
      </c>
    </row>
    <row r="2" spans="1:9">
      <c r="C2" s="9"/>
      <c r="G2" s="21"/>
    </row>
    <row r="3" spans="1:9">
      <c r="A3" s="23" t="s">
        <v>20</v>
      </c>
      <c r="B3" s="23"/>
      <c r="C3" s="23"/>
      <c r="D3" s="20"/>
      <c r="E3" s="23" t="s">
        <v>19</v>
      </c>
      <c r="F3" s="23"/>
      <c r="G3" s="23"/>
    </row>
    <row r="4" spans="1:9">
      <c r="A4" t="s">
        <v>4</v>
      </c>
      <c r="B4" s="8" t="s">
        <v>5</v>
      </c>
      <c r="C4" s="9" t="s">
        <v>6</v>
      </c>
      <c r="E4" t="s">
        <v>4</v>
      </c>
      <c r="F4" s="8" t="s">
        <v>5</v>
      </c>
      <c r="G4" s="21" t="s">
        <v>6</v>
      </c>
    </row>
    <row r="5" spans="1:9">
      <c r="E5" s="3">
        <v>44441</v>
      </c>
      <c r="F5" t="s">
        <v>231</v>
      </c>
      <c r="G5" s="1">
        <v>215.71</v>
      </c>
    </row>
    <row r="6" spans="1:9">
      <c r="E6" s="3">
        <v>44447</v>
      </c>
      <c r="F6" t="s">
        <v>232</v>
      </c>
      <c r="G6" s="1">
        <v>160</v>
      </c>
    </row>
    <row r="7" spans="1:9">
      <c r="E7" s="3">
        <v>44486</v>
      </c>
      <c r="F7" t="s">
        <v>233</v>
      </c>
      <c r="G7" s="1">
        <v>95.06</v>
      </c>
    </row>
  </sheetData>
  <mergeCells count="2">
    <mergeCell ref="A3:C3"/>
    <mergeCell ref="E3:G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8FA4E-0478-6E41-A799-4E12356CC2C6}">
  <dimension ref="A1:I15"/>
  <sheetViews>
    <sheetView workbookViewId="0">
      <selection activeCell="G27" sqref="G27"/>
    </sheetView>
  </sheetViews>
  <sheetFormatPr defaultColWidth="11" defaultRowHeight="15.75"/>
  <cols>
    <col min="2" max="2" width="10.875" style="8"/>
    <col min="3" max="3" width="10.875" style="9"/>
    <col min="4" max="4" width="10.875" style="8"/>
    <col min="6" max="6" width="23.875" customWidth="1"/>
    <col min="7" max="7" width="10.875" style="9"/>
  </cols>
  <sheetData>
    <row r="1" spans="1:9">
      <c r="A1" t="s">
        <v>0</v>
      </c>
      <c r="B1" s="8">
        <f>SUM(C:C)</f>
        <v>0</v>
      </c>
      <c r="D1"/>
      <c r="E1" t="s">
        <v>1</v>
      </c>
      <c r="F1" s="8">
        <f>SUM(G:G)</f>
        <v>3471.37</v>
      </c>
      <c r="H1" t="s">
        <v>17</v>
      </c>
      <c r="I1" s="8">
        <f>B1-F1</f>
        <v>-3471.37</v>
      </c>
    </row>
    <row r="2" spans="1:9" ht="5.0999999999999996" customHeight="1">
      <c r="B2"/>
      <c r="D2"/>
    </row>
    <row r="3" spans="1:9">
      <c r="A3" s="23" t="s">
        <v>20</v>
      </c>
      <c r="B3" s="23"/>
      <c r="C3" s="23"/>
      <c r="D3" s="7"/>
      <c r="E3" s="23" t="s">
        <v>19</v>
      </c>
      <c r="F3" s="23"/>
      <c r="G3" s="23"/>
    </row>
    <row r="4" spans="1:9">
      <c r="A4" t="s">
        <v>4</v>
      </c>
      <c r="B4" s="8" t="s">
        <v>5</v>
      </c>
      <c r="C4" s="9" t="s">
        <v>6</v>
      </c>
      <c r="D4"/>
      <c r="E4" t="s">
        <v>4</v>
      </c>
      <c r="F4" s="8" t="s">
        <v>5</v>
      </c>
      <c r="G4" s="9" t="s">
        <v>6</v>
      </c>
    </row>
    <row r="5" spans="1:9">
      <c r="E5" s="3">
        <v>44465</v>
      </c>
      <c r="F5" t="s">
        <v>43</v>
      </c>
      <c r="G5" s="9">
        <v>200</v>
      </c>
    </row>
    <row r="6" spans="1:9">
      <c r="E6" s="3">
        <v>44464</v>
      </c>
      <c r="F6" t="s">
        <v>44</v>
      </c>
      <c r="G6" s="9">
        <v>720</v>
      </c>
    </row>
    <row r="7" spans="1:9">
      <c r="E7" s="3">
        <v>44464</v>
      </c>
      <c r="F7" t="s">
        <v>45</v>
      </c>
      <c r="G7" s="9">
        <v>375</v>
      </c>
    </row>
    <row r="8" spans="1:9">
      <c r="E8" s="3">
        <v>44465</v>
      </c>
      <c r="F8" t="s">
        <v>45</v>
      </c>
      <c r="G8" s="9">
        <v>315</v>
      </c>
    </row>
    <row r="9" spans="1:9">
      <c r="E9" s="3">
        <v>44465</v>
      </c>
      <c r="F9" t="s">
        <v>46</v>
      </c>
      <c r="G9" s="9">
        <v>260</v>
      </c>
    </row>
    <row r="10" spans="1:9">
      <c r="E10" s="3">
        <v>44465</v>
      </c>
      <c r="F10" t="s">
        <v>47</v>
      </c>
      <c r="G10" s="9">
        <v>150</v>
      </c>
    </row>
    <row r="11" spans="1:9">
      <c r="E11" s="3">
        <v>44465</v>
      </c>
      <c r="F11" t="s">
        <v>48</v>
      </c>
      <c r="G11" s="9">
        <v>500</v>
      </c>
    </row>
    <row r="12" spans="1:9">
      <c r="E12" s="3">
        <v>44465</v>
      </c>
      <c r="F12" t="s">
        <v>49</v>
      </c>
      <c r="G12" s="9">
        <v>500</v>
      </c>
    </row>
    <row r="13" spans="1:9">
      <c r="E13" s="3">
        <v>44465</v>
      </c>
      <c r="F13" t="s">
        <v>52</v>
      </c>
      <c r="G13" s="9">
        <v>100</v>
      </c>
    </row>
    <row r="14" spans="1:9">
      <c r="E14" s="3">
        <v>44474</v>
      </c>
      <c r="F14" t="s">
        <v>226</v>
      </c>
      <c r="G14" s="9">
        <v>164.16</v>
      </c>
    </row>
    <row r="15" spans="1:9">
      <c r="E15" s="3">
        <v>44474</v>
      </c>
      <c r="F15" t="s">
        <v>227</v>
      </c>
      <c r="G15" s="9">
        <v>187.21</v>
      </c>
    </row>
  </sheetData>
  <mergeCells count="2">
    <mergeCell ref="A3:C3"/>
    <mergeCell ref="E3:G3"/>
  </mergeCells>
  <pageMargins left="0.7" right="0.7" top="0.75" bottom="0.75" header="0.3" footer="0.3"/>
  <pageSetup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EFCCB-797E-D04C-8553-21F7B912AE0F}">
  <dimension ref="A1:N62"/>
  <sheetViews>
    <sheetView workbookViewId="0">
      <selection activeCell="S13" sqref="S13"/>
    </sheetView>
  </sheetViews>
  <sheetFormatPr defaultColWidth="11" defaultRowHeight="15.75"/>
  <cols>
    <col min="1" max="1" width="19.875" customWidth="1"/>
    <col min="2" max="2" width="10.875" style="8"/>
    <col min="3" max="3" width="10.875" style="9"/>
    <col min="4" max="4" width="7" style="8" customWidth="1"/>
    <col min="6" max="6" width="14.625" style="10" customWidth="1"/>
    <col min="7" max="7" width="10.875" style="9"/>
    <col min="8" max="8" width="6.625" customWidth="1"/>
    <col min="11" max="14" width="0" hidden="1" customWidth="1"/>
  </cols>
  <sheetData>
    <row r="1" spans="1:14">
      <c r="A1" t="s">
        <v>0</v>
      </c>
      <c r="B1" s="8">
        <f>SUM(C:C)</f>
        <v>4105</v>
      </c>
      <c r="D1"/>
      <c r="E1" t="s">
        <v>1</v>
      </c>
      <c r="F1" s="19">
        <f>SUM(G:G)</f>
        <v>3840</v>
      </c>
      <c r="H1" t="s">
        <v>17</v>
      </c>
      <c r="I1" s="8">
        <f>B1-F1</f>
        <v>265</v>
      </c>
    </row>
    <row r="2" spans="1:14" ht="5.0999999999999996" customHeight="1">
      <c r="B2"/>
      <c r="D2"/>
    </row>
    <row r="3" spans="1:14">
      <c r="A3" s="23" t="s">
        <v>20</v>
      </c>
      <c r="B3" s="23"/>
      <c r="C3" s="23"/>
      <c r="D3" s="7"/>
      <c r="E3" s="23" t="s">
        <v>19</v>
      </c>
      <c r="F3" s="23"/>
      <c r="G3" s="23"/>
    </row>
    <row r="4" spans="1:14">
      <c r="A4" t="s">
        <v>167</v>
      </c>
      <c r="B4" s="8" t="s">
        <v>168</v>
      </c>
      <c r="C4" s="9" t="s">
        <v>6</v>
      </c>
      <c r="D4"/>
      <c r="E4" t="s">
        <v>4</v>
      </c>
      <c r="F4" s="19" t="s">
        <v>5</v>
      </c>
      <c r="G4" s="9" t="s">
        <v>6</v>
      </c>
    </row>
    <row r="5" spans="1:14" ht="31.5">
      <c r="A5" s="15" t="str">
        <f>CONCATENATE(K5," ",L5)</f>
        <v>Abate Elizabeth</v>
      </c>
      <c r="B5" s="16" t="s">
        <v>169</v>
      </c>
      <c r="C5" s="17">
        <v>90</v>
      </c>
      <c r="F5" s="10" t="s">
        <v>224</v>
      </c>
      <c r="G5" s="9">
        <f>27*35*2</f>
        <v>1890</v>
      </c>
      <c r="K5" s="12" t="s">
        <v>70</v>
      </c>
      <c r="L5" s="12" t="s">
        <v>71</v>
      </c>
      <c r="M5" s="12" t="s">
        <v>169</v>
      </c>
      <c r="N5" s="12">
        <v>90</v>
      </c>
    </row>
    <row r="6" spans="1:14" ht="47.25">
      <c r="A6" s="15" t="str">
        <f t="shared" ref="A6:A54" si="0">CONCATENATE(K6," ",L6)</f>
        <v>Beaver Jay</v>
      </c>
      <c r="B6" s="16" t="s">
        <v>170</v>
      </c>
      <c r="C6" s="14"/>
      <c r="F6" s="10" t="s">
        <v>205</v>
      </c>
      <c r="G6" s="9">
        <f>(38*25*2) + (2*25)</f>
        <v>1950</v>
      </c>
      <c r="K6" s="12" t="s">
        <v>72</v>
      </c>
      <c r="L6" s="12" t="s">
        <v>73</v>
      </c>
      <c r="M6" s="12" t="s">
        <v>170</v>
      </c>
      <c r="N6" s="13"/>
    </row>
    <row r="7" spans="1:14">
      <c r="A7" s="15" t="str">
        <f t="shared" si="0"/>
        <v>Bell Rita</v>
      </c>
      <c r="B7" s="16" t="s">
        <v>170</v>
      </c>
      <c r="C7" s="17">
        <v>70</v>
      </c>
      <c r="K7" s="12" t="s">
        <v>74</v>
      </c>
      <c r="L7" s="12" t="s">
        <v>75</v>
      </c>
      <c r="M7" s="12" t="s">
        <v>170</v>
      </c>
      <c r="N7" s="12">
        <v>70</v>
      </c>
    </row>
    <row r="8" spans="1:14">
      <c r="A8" s="15" t="str">
        <f t="shared" si="0"/>
        <v>Bell Donn (Sue)</v>
      </c>
      <c r="B8" s="16" t="s">
        <v>170</v>
      </c>
      <c r="C8" s="17">
        <v>140</v>
      </c>
      <c r="K8" s="12" t="s">
        <v>74</v>
      </c>
      <c r="L8" s="12" t="s">
        <v>76</v>
      </c>
      <c r="M8" s="12" t="s">
        <v>170</v>
      </c>
      <c r="N8" s="12">
        <v>140</v>
      </c>
    </row>
    <row r="9" spans="1:14">
      <c r="A9" s="15" t="str">
        <f t="shared" si="0"/>
        <v>Bevelhymer Darrell</v>
      </c>
      <c r="B9" s="16" t="s">
        <v>170</v>
      </c>
      <c r="C9" s="17">
        <v>70</v>
      </c>
      <c r="K9" s="12" t="s">
        <v>77</v>
      </c>
      <c r="L9" s="12" t="s">
        <v>78</v>
      </c>
      <c r="M9" s="12" t="s">
        <v>170</v>
      </c>
      <c r="N9" s="12">
        <v>70</v>
      </c>
    </row>
    <row r="10" spans="1:14">
      <c r="A10" s="15" t="str">
        <f t="shared" si="0"/>
        <v>Brown, William C.</v>
      </c>
      <c r="B10" s="16" t="s">
        <v>170</v>
      </c>
      <c r="C10" s="17">
        <v>90</v>
      </c>
      <c r="K10" s="12" t="s">
        <v>79</v>
      </c>
      <c r="L10" s="12" t="s">
        <v>80</v>
      </c>
      <c r="M10" s="12" t="s">
        <v>170</v>
      </c>
      <c r="N10" s="12">
        <v>90</v>
      </c>
    </row>
    <row r="11" spans="1:14">
      <c r="A11" s="15" t="str">
        <f t="shared" si="0"/>
        <v>Buchwald Dan</v>
      </c>
      <c r="B11" s="16" t="s">
        <v>171</v>
      </c>
      <c r="C11" s="17">
        <v>90</v>
      </c>
      <c r="K11" s="12" t="s">
        <v>81</v>
      </c>
      <c r="L11" s="12" t="s">
        <v>82</v>
      </c>
      <c r="M11" s="12" t="s">
        <v>171</v>
      </c>
      <c r="N11" s="12">
        <v>90</v>
      </c>
    </row>
    <row r="12" spans="1:14">
      <c r="A12" s="15" t="str">
        <f t="shared" si="0"/>
        <v>Coffman Cheryl</v>
      </c>
      <c r="B12" s="16" t="s">
        <v>170</v>
      </c>
      <c r="C12" s="17">
        <v>70</v>
      </c>
      <c r="K12" s="12" t="s">
        <v>83</v>
      </c>
      <c r="L12" s="12" t="s">
        <v>84</v>
      </c>
      <c r="M12" s="12" t="s">
        <v>170</v>
      </c>
      <c r="N12" s="12">
        <v>70</v>
      </c>
    </row>
    <row r="13" spans="1:14">
      <c r="A13" s="15" t="str">
        <f t="shared" si="0"/>
        <v>Davis Tom</v>
      </c>
      <c r="B13" s="16" t="s">
        <v>170</v>
      </c>
      <c r="C13" s="17">
        <v>70</v>
      </c>
      <c r="K13" s="12" t="s">
        <v>85</v>
      </c>
      <c r="L13" s="12" t="s">
        <v>86</v>
      </c>
      <c r="M13" s="12" t="s">
        <v>170</v>
      </c>
      <c r="N13" s="12">
        <v>70</v>
      </c>
    </row>
    <row r="14" spans="1:14">
      <c r="A14" s="15" t="str">
        <f t="shared" si="0"/>
        <v>Digby-McCord Suzanne</v>
      </c>
      <c r="B14" s="16" t="s">
        <v>172</v>
      </c>
      <c r="C14" s="17">
        <v>180</v>
      </c>
      <c r="K14" s="12" t="s">
        <v>87</v>
      </c>
      <c r="L14" s="12" t="s">
        <v>88</v>
      </c>
      <c r="M14" s="12" t="s">
        <v>172</v>
      </c>
      <c r="N14" s="12">
        <v>180</v>
      </c>
    </row>
    <row r="15" spans="1:14">
      <c r="A15" s="15" t="str">
        <f t="shared" si="0"/>
        <v>Dreslinski Gesele</v>
      </c>
      <c r="B15" s="16" t="s">
        <v>173</v>
      </c>
      <c r="C15" s="17">
        <v>90</v>
      </c>
      <c r="K15" s="12" t="s">
        <v>89</v>
      </c>
      <c r="L15" s="12" t="s">
        <v>90</v>
      </c>
      <c r="M15" s="12" t="s">
        <v>173</v>
      </c>
      <c r="N15" s="12">
        <v>90</v>
      </c>
    </row>
    <row r="16" spans="1:14">
      <c r="A16" s="15" t="str">
        <f t="shared" si="0"/>
        <v>Farley Terry</v>
      </c>
      <c r="B16" s="16" t="s">
        <v>174</v>
      </c>
      <c r="C16" s="17">
        <v>90</v>
      </c>
      <c r="K16" s="12" t="s">
        <v>91</v>
      </c>
      <c r="L16" s="12" t="s">
        <v>92</v>
      </c>
      <c r="M16" s="12" t="s">
        <v>174</v>
      </c>
      <c r="N16" s="12">
        <v>90</v>
      </c>
    </row>
    <row r="17" spans="1:14">
      <c r="A17" s="15" t="str">
        <f t="shared" si="0"/>
        <v>Fielden Debbie</v>
      </c>
      <c r="B17" s="16" t="s">
        <v>170</v>
      </c>
      <c r="C17" s="17">
        <v>70</v>
      </c>
      <c r="K17" s="12" t="s">
        <v>93</v>
      </c>
      <c r="L17" s="12" t="s">
        <v>94</v>
      </c>
      <c r="M17" s="12" t="s">
        <v>170</v>
      </c>
      <c r="N17" s="12">
        <v>70</v>
      </c>
    </row>
    <row r="18" spans="1:14">
      <c r="A18" s="15" t="str">
        <f t="shared" si="0"/>
        <v>Filer Carol</v>
      </c>
      <c r="B18" s="16" t="s">
        <v>175</v>
      </c>
      <c r="C18" s="17">
        <v>90</v>
      </c>
      <c r="K18" s="12" t="s">
        <v>95</v>
      </c>
      <c r="L18" s="12" t="s">
        <v>96</v>
      </c>
      <c r="M18" s="12" t="s">
        <v>175</v>
      </c>
      <c r="N18" s="12">
        <v>90</v>
      </c>
    </row>
    <row r="19" spans="1:14">
      <c r="A19" s="15" t="str">
        <f t="shared" si="0"/>
        <v>Fordyce Nancy &amp; Blaine</v>
      </c>
      <c r="B19" s="16" t="s">
        <v>176</v>
      </c>
      <c r="C19" s="17"/>
      <c r="K19" s="12" t="s">
        <v>97</v>
      </c>
      <c r="L19" s="12" t="s">
        <v>98</v>
      </c>
      <c r="M19" s="12" t="s">
        <v>176</v>
      </c>
      <c r="N19" s="12" t="s">
        <v>196</v>
      </c>
    </row>
    <row r="20" spans="1:14">
      <c r="A20" s="15" t="str">
        <f t="shared" si="0"/>
        <v>Graham Fran</v>
      </c>
      <c r="B20" s="16" t="s">
        <v>170</v>
      </c>
      <c r="C20" s="17">
        <v>70</v>
      </c>
      <c r="K20" s="12" t="s">
        <v>99</v>
      </c>
      <c r="L20" s="12" t="s">
        <v>100</v>
      </c>
      <c r="M20" s="12" t="s">
        <v>170</v>
      </c>
      <c r="N20" s="12">
        <v>70</v>
      </c>
    </row>
    <row r="21" spans="1:14">
      <c r="A21" s="15" t="str">
        <f t="shared" si="0"/>
        <v>Halcomb Denise</v>
      </c>
      <c r="B21" s="16" t="s">
        <v>170</v>
      </c>
      <c r="C21" s="17">
        <v>70</v>
      </c>
      <c r="K21" s="12" t="s">
        <v>101</v>
      </c>
      <c r="L21" s="12" t="s">
        <v>102</v>
      </c>
      <c r="M21" s="12" t="s">
        <v>170</v>
      </c>
      <c r="N21" s="12">
        <v>70</v>
      </c>
    </row>
    <row r="22" spans="1:14">
      <c r="A22" s="15" t="str">
        <f t="shared" si="0"/>
        <v>Hammon Constance J.</v>
      </c>
      <c r="B22" s="16" t="s">
        <v>177</v>
      </c>
      <c r="C22" s="17">
        <v>90</v>
      </c>
      <c r="K22" s="12" t="s">
        <v>103</v>
      </c>
      <c r="L22" s="12" t="s">
        <v>104</v>
      </c>
      <c r="M22" s="12" t="s">
        <v>177</v>
      </c>
      <c r="N22" s="12">
        <v>90</v>
      </c>
    </row>
    <row r="23" spans="1:14">
      <c r="A23" s="15" t="str">
        <f t="shared" si="0"/>
        <v>Harris Kimberly</v>
      </c>
      <c r="B23" s="16" t="s">
        <v>178</v>
      </c>
      <c r="C23" s="17">
        <v>90</v>
      </c>
      <c r="K23" s="12" t="s">
        <v>105</v>
      </c>
      <c r="L23" s="12" t="s">
        <v>106</v>
      </c>
      <c r="M23" s="12" t="s">
        <v>178</v>
      </c>
      <c r="N23" s="12">
        <v>90</v>
      </c>
    </row>
    <row r="24" spans="1:14">
      <c r="A24" s="15" t="str">
        <f t="shared" si="0"/>
        <v>Hartman Jenn</v>
      </c>
      <c r="B24" s="16" t="s">
        <v>170</v>
      </c>
      <c r="C24" s="17">
        <v>70</v>
      </c>
      <c r="K24" s="12" t="s">
        <v>107</v>
      </c>
      <c r="L24" s="12" t="s">
        <v>108</v>
      </c>
      <c r="M24" s="12" t="s">
        <v>170</v>
      </c>
      <c r="N24" s="12">
        <v>70</v>
      </c>
    </row>
    <row r="25" spans="1:14">
      <c r="A25" s="15" t="str">
        <f t="shared" si="0"/>
        <v>Hills Mark &amp; Carlene</v>
      </c>
      <c r="B25" s="16" t="s">
        <v>179</v>
      </c>
      <c r="C25" s="17">
        <v>90</v>
      </c>
      <c r="K25" s="12" t="s">
        <v>109</v>
      </c>
      <c r="L25" s="12" t="s">
        <v>110</v>
      </c>
      <c r="M25" s="12" t="s">
        <v>179</v>
      </c>
      <c r="N25" s="12">
        <v>90</v>
      </c>
    </row>
    <row r="26" spans="1:14">
      <c r="A26" s="15" t="str">
        <f t="shared" si="0"/>
        <v>Huber Howard</v>
      </c>
      <c r="B26" s="16" t="s">
        <v>180</v>
      </c>
      <c r="C26" s="17">
        <v>90</v>
      </c>
      <c r="K26" s="12" t="s">
        <v>111</v>
      </c>
      <c r="L26" s="12" t="s">
        <v>112</v>
      </c>
      <c r="M26" s="12" t="s">
        <v>180</v>
      </c>
      <c r="N26" s="12">
        <v>90</v>
      </c>
    </row>
    <row r="27" spans="1:14">
      <c r="A27" s="15" t="str">
        <f t="shared" si="0"/>
        <v>Johnson Ed &amp; Linda</v>
      </c>
      <c r="B27" s="16" t="s">
        <v>181</v>
      </c>
      <c r="C27" s="17">
        <v>90</v>
      </c>
      <c r="K27" s="12" t="s">
        <v>113</v>
      </c>
      <c r="L27" s="12" t="s">
        <v>114</v>
      </c>
      <c r="M27" s="12" t="s">
        <v>181</v>
      </c>
      <c r="N27" s="12">
        <v>90</v>
      </c>
    </row>
    <row r="28" spans="1:14">
      <c r="A28" s="15" t="str">
        <f t="shared" si="0"/>
        <v>Kocab Mark</v>
      </c>
      <c r="B28" s="16" t="s">
        <v>182</v>
      </c>
      <c r="C28" s="17">
        <v>290</v>
      </c>
      <c r="K28" s="12" t="s">
        <v>115</v>
      </c>
      <c r="L28" s="12" t="s">
        <v>116</v>
      </c>
      <c r="M28" s="12" t="s">
        <v>182</v>
      </c>
      <c r="N28" s="12">
        <v>290</v>
      </c>
    </row>
    <row r="29" spans="1:14">
      <c r="A29" s="15" t="str">
        <f t="shared" si="0"/>
        <v>Lasater Janet</v>
      </c>
      <c r="B29" s="16" t="s">
        <v>170</v>
      </c>
      <c r="C29" s="17">
        <v>70</v>
      </c>
      <c r="K29" s="12" t="s">
        <v>117</v>
      </c>
      <c r="L29" s="12" t="s">
        <v>118</v>
      </c>
      <c r="M29" s="12" t="s">
        <v>170</v>
      </c>
      <c r="N29" s="12">
        <v>70</v>
      </c>
    </row>
    <row r="30" spans="1:14">
      <c r="A30" s="15" t="str">
        <f t="shared" si="0"/>
        <v>Leemhuis Carol</v>
      </c>
      <c r="B30" s="16" t="s">
        <v>183</v>
      </c>
      <c r="C30" s="14"/>
      <c r="K30" s="12" t="s">
        <v>119</v>
      </c>
      <c r="L30" s="12" t="s">
        <v>96</v>
      </c>
      <c r="M30" s="12" t="s">
        <v>183</v>
      </c>
      <c r="N30" s="13"/>
    </row>
    <row r="31" spans="1:14">
      <c r="A31" s="15" t="str">
        <f t="shared" si="0"/>
        <v>Lipinski Carol &amp; Walt</v>
      </c>
      <c r="B31" s="16" t="s">
        <v>170</v>
      </c>
      <c r="C31" s="14"/>
      <c r="K31" s="12" t="s">
        <v>120</v>
      </c>
      <c r="L31" s="12" t="s">
        <v>121</v>
      </c>
      <c r="M31" s="12" t="s">
        <v>170</v>
      </c>
      <c r="N31" s="13"/>
    </row>
    <row r="32" spans="1:14">
      <c r="A32" s="15" t="str">
        <f t="shared" si="0"/>
        <v>Logan Dawn &amp; Brad</v>
      </c>
      <c r="B32" s="16" t="s">
        <v>170</v>
      </c>
      <c r="C32" s="17">
        <v>210</v>
      </c>
      <c r="K32" s="12" t="s">
        <v>122</v>
      </c>
      <c r="L32" s="12" t="s">
        <v>123</v>
      </c>
      <c r="M32" s="12" t="s">
        <v>170</v>
      </c>
      <c r="N32" s="12">
        <v>210</v>
      </c>
    </row>
    <row r="33" spans="1:14">
      <c r="A33" s="15" t="str">
        <f t="shared" si="0"/>
        <v>Luster Heather</v>
      </c>
      <c r="B33" s="16" t="s">
        <v>184</v>
      </c>
      <c r="C33" s="17">
        <v>90</v>
      </c>
      <c r="K33" s="12" t="s">
        <v>124</v>
      </c>
      <c r="L33" s="12" t="s">
        <v>125</v>
      </c>
      <c r="M33" s="12" t="s">
        <v>184</v>
      </c>
      <c r="N33" s="12">
        <v>90</v>
      </c>
    </row>
    <row r="34" spans="1:14">
      <c r="A34" s="15" t="str">
        <f t="shared" si="0"/>
        <v>Magoss Susan &amp; Adam</v>
      </c>
      <c r="B34" s="16" t="s">
        <v>185</v>
      </c>
      <c r="C34" s="17">
        <v>90</v>
      </c>
      <c r="K34" s="12" t="s">
        <v>126</v>
      </c>
      <c r="L34" s="12" t="s">
        <v>127</v>
      </c>
      <c r="M34" s="12" t="s">
        <v>185</v>
      </c>
      <c r="N34" s="12">
        <v>90</v>
      </c>
    </row>
    <row r="35" spans="1:14">
      <c r="A35" s="15" t="str">
        <f t="shared" si="0"/>
        <v>Mammano Karen</v>
      </c>
      <c r="B35" s="16" t="s">
        <v>170</v>
      </c>
      <c r="C35" s="17">
        <v>70</v>
      </c>
      <c r="K35" s="12" t="s">
        <v>128</v>
      </c>
      <c r="L35" s="12" t="s">
        <v>129</v>
      </c>
      <c r="M35" s="12" t="s">
        <v>170</v>
      </c>
      <c r="N35" s="12">
        <v>70</v>
      </c>
    </row>
    <row r="36" spans="1:14">
      <c r="A36" s="15" t="str">
        <f t="shared" si="0"/>
        <v>Mann Mary</v>
      </c>
      <c r="B36" s="16" t="s">
        <v>170</v>
      </c>
      <c r="C36" s="17">
        <v>70</v>
      </c>
      <c r="K36" s="12" t="s">
        <v>130</v>
      </c>
      <c r="L36" s="12" t="s">
        <v>131</v>
      </c>
      <c r="M36" s="12" t="s">
        <v>170</v>
      </c>
      <c r="N36" s="12">
        <v>70</v>
      </c>
    </row>
    <row r="37" spans="1:14">
      <c r="A37" s="15" t="str">
        <f t="shared" si="0"/>
        <v>Miller Jill</v>
      </c>
      <c r="B37" s="16" t="s">
        <v>186</v>
      </c>
      <c r="C37" s="17">
        <v>40</v>
      </c>
      <c r="K37" s="12" t="s">
        <v>132</v>
      </c>
      <c r="L37" s="12" t="s">
        <v>133</v>
      </c>
      <c r="M37" s="12" t="s">
        <v>186</v>
      </c>
      <c r="N37" s="12">
        <v>40</v>
      </c>
    </row>
    <row r="38" spans="1:14" ht="15" customHeight="1">
      <c r="A38" s="15" t="str">
        <f t="shared" si="0"/>
        <v>Mucci Annette</v>
      </c>
      <c r="B38" s="16" t="s">
        <v>170</v>
      </c>
      <c r="C38" s="17">
        <v>70</v>
      </c>
      <c r="K38" s="12" t="s">
        <v>134</v>
      </c>
      <c r="L38" s="12" t="s">
        <v>135</v>
      </c>
      <c r="M38" s="12" t="s">
        <v>170</v>
      </c>
      <c r="N38" s="12">
        <v>70</v>
      </c>
    </row>
    <row r="39" spans="1:14">
      <c r="A39" s="15" t="str">
        <f t="shared" si="0"/>
        <v>Nagy Gary</v>
      </c>
      <c r="B39" s="16" t="s">
        <v>187</v>
      </c>
      <c r="C39" s="17">
        <v>90</v>
      </c>
      <c r="K39" s="12" t="s">
        <v>136</v>
      </c>
      <c r="L39" s="12" t="s">
        <v>137</v>
      </c>
      <c r="M39" s="12" t="s">
        <v>187</v>
      </c>
      <c r="N39" s="12">
        <v>90</v>
      </c>
    </row>
    <row r="40" spans="1:14">
      <c r="A40" s="15" t="str">
        <f t="shared" si="0"/>
        <v>Phelps Jennifer</v>
      </c>
      <c r="B40" s="16" t="s">
        <v>10</v>
      </c>
      <c r="C40" s="17">
        <v>40</v>
      </c>
      <c r="K40" s="12" t="s">
        <v>138</v>
      </c>
      <c r="L40" s="12" t="s">
        <v>139</v>
      </c>
      <c r="M40" s="12" t="s">
        <v>10</v>
      </c>
      <c r="N40" s="12">
        <v>40</v>
      </c>
    </row>
    <row r="41" spans="1:14">
      <c r="A41" s="15" t="str">
        <f t="shared" si="0"/>
        <v>Piszczek Kimberly &amp; Dale</v>
      </c>
      <c r="B41" s="16" t="s">
        <v>188</v>
      </c>
      <c r="C41" s="17">
        <v>45</v>
      </c>
      <c r="K41" s="12" t="s">
        <v>140</v>
      </c>
      <c r="L41" s="12" t="s">
        <v>141</v>
      </c>
      <c r="M41" s="12" t="s">
        <v>188</v>
      </c>
      <c r="N41" s="12">
        <v>45</v>
      </c>
    </row>
    <row r="42" spans="1:14">
      <c r="A42" s="15" t="str">
        <f t="shared" si="0"/>
        <v>Plott Gina</v>
      </c>
      <c r="B42" s="16" t="s">
        <v>189</v>
      </c>
      <c r="C42" s="17">
        <v>90</v>
      </c>
      <c r="K42" s="12" t="s">
        <v>142</v>
      </c>
      <c r="L42" s="12" t="s">
        <v>143</v>
      </c>
      <c r="M42" s="12" t="s">
        <v>189</v>
      </c>
      <c r="N42" s="12">
        <v>90</v>
      </c>
    </row>
    <row r="43" spans="1:14">
      <c r="A43" s="15" t="str">
        <f t="shared" si="0"/>
        <v>Putzback Louise</v>
      </c>
      <c r="B43" s="16" t="s">
        <v>170</v>
      </c>
      <c r="C43" s="17">
        <v>70</v>
      </c>
      <c r="K43" s="12" t="s">
        <v>144</v>
      </c>
      <c r="L43" s="12" t="s">
        <v>145</v>
      </c>
      <c r="M43" s="12" t="s">
        <v>170</v>
      </c>
      <c r="N43" s="12">
        <v>70</v>
      </c>
    </row>
    <row r="44" spans="1:14">
      <c r="A44" s="15" t="str">
        <f t="shared" si="0"/>
        <v>Radzinski Ed &amp; Sherry</v>
      </c>
      <c r="B44" s="16" t="s">
        <v>170</v>
      </c>
      <c r="C44" s="17">
        <v>90</v>
      </c>
      <c r="K44" s="12" t="s">
        <v>146</v>
      </c>
      <c r="L44" s="12" t="s">
        <v>147</v>
      </c>
      <c r="M44" s="12" t="s">
        <v>170</v>
      </c>
      <c r="N44" s="12">
        <v>90</v>
      </c>
    </row>
    <row r="45" spans="1:14">
      <c r="A45" s="15" t="str">
        <f t="shared" si="0"/>
        <v>Rudge Sherry</v>
      </c>
      <c r="B45" s="16" t="s">
        <v>190</v>
      </c>
      <c r="C45" s="14">
        <v>110</v>
      </c>
      <c r="K45" s="12" t="s">
        <v>148</v>
      </c>
      <c r="L45" s="12" t="s">
        <v>149</v>
      </c>
      <c r="M45" s="12" t="s">
        <v>190</v>
      </c>
      <c r="N45" s="13"/>
    </row>
    <row r="46" spans="1:14">
      <c r="A46" s="15" t="str">
        <f t="shared" si="0"/>
        <v>Schupp Kelly</v>
      </c>
      <c r="B46" s="16" t="s">
        <v>191</v>
      </c>
      <c r="C46" s="17">
        <v>90</v>
      </c>
      <c r="K46" s="12" t="s">
        <v>150</v>
      </c>
      <c r="L46" s="12" t="s">
        <v>151</v>
      </c>
      <c r="M46" s="12" t="s">
        <v>191</v>
      </c>
      <c r="N46" s="12">
        <v>90</v>
      </c>
    </row>
    <row r="47" spans="1:14">
      <c r="A47" s="15" t="str">
        <f t="shared" si="0"/>
        <v>Sunderman Allison</v>
      </c>
      <c r="B47" s="16" t="s">
        <v>186</v>
      </c>
      <c r="C47" s="17">
        <v>40</v>
      </c>
      <c r="K47" s="12" t="s">
        <v>152</v>
      </c>
      <c r="L47" s="12" t="s">
        <v>153</v>
      </c>
      <c r="M47" s="12" t="s">
        <v>186</v>
      </c>
      <c r="N47" s="12">
        <v>40</v>
      </c>
    </row>
    <row r="48" spans="1:14">
      <c r="A48" s="15" t="str">
        <f t="shared" si="0"/>
        <v>Torge Judy</v>
      </c>
      <c r="B48" s="16" t="s">
        <v>170</v>
      </c>
      <c r="C48" s="17">
        <v>70</v>
      </c>
      <c r="K48" s="12" t="s">
        <v>154</v>
      </c>
      <c r="L48" s="12" t="s">
        <v>155</v>
      </c>
      <c r="M48" s="12" t="s">
        <v>170</v>
      </c>
      <c r="N48" s="12">
        <v>70</v>
      </c>
    </row>
    <row r="49" spans="1:14">
      <c r="A49" s="15" t="str">
        <f t="shared" si="0"/>
        <v>Tresnak Debbie</v>
      </c>
      <c r="B49" s="16" t="s">
        <v>192</v>
      </c>
      <c r="C49" s="17">
        <v>90</v>
      </c>
      <c r="K49" s="12" t="s">
        <v>156</v>
      </c>
      <c r="L49" s="12" t="s">
        <v>94</v>
      </c>
      <c r="M49" s="12" t="s">
        <v>192</v>
      </c>
      <c r="N49" s="12">
        <v>90</v>
      </c>
    </row>
    <row r="50" spans="1:14">
      <c r="A50" s="15" t="str">
        <f t="shared" si="0"/>
        <v>White Sennett Diane</v>
      </c>
      <c r="B50" s="16" t="s">
        <v>193</v>
      </c>
      <c r="C50" s="17">
        <v>90</v>
      </c>
      <c r="K50" s="12" t="s">
        <v>157</v>
      </c>
      <c r="L50" s="12" t="s">
        <v>158</v>
      </c>
      <c r="M50" s="12" t="s">
        <v>193</v>
      </c>
      <c r="N50" s="12">
        <v>90</v>
      </c>
    </row>
    <row r="51" spans="1:14">
      <c r="A51" s="15" t="str">
        <f t="shared" si="0"/>
        <v>Woodward Leslie</v>
      </c>
      <c r="B51" s="16" t="s">
        <v>170</v>
      </c>
      <c r="C51" s="17">
        <v>70</v>
      </c>
      <c r="K51" s="12" t="s">
        <v>159</v>
      </c>
      <c r="L51" s="12" t="s">
        <v>160</v>
      </c>
      <c r="M51" s="12" t="s">
        <v>170</v>
      </c>
      <c r="N51" s="12">
        <v>70</v>
      </c>
    </row>
    <row r="52" spans="1:14">
      <c r="A52" s="15" t="str">
        <f t="shared" si="0"/>
        <v>Wynieski Mary Lynn</v>
      </c>
      <c r="B52" s="16" t="s">
        <v>194</v>
      </c>
      <c r="C52" s="17">
        <v>90</v>
      </c>
      <c r="K52" s="12" t="s">
        <v>161</v>
      </c>
      <c r="L52" s="12" t="s">
        <v>162</v>
      </c>
      <c r="M52" s="12" t="s">
        <v>194</v>
      </c>
      <c r="N52" s="12">
        <v>90</v>
      </c>
    </row>
    <row r="53" spans="1:14">
      <c r="A53" s="15" t="str">
        <f t="shared" si="0"/>
        <v>Zalac Ted</v>
      </c>
      <c r="B53" s="16" t="s">
        <v>195</v>
      </c>
      <c r="C53" s="17">
        <v>90</v>
      </c>
      <c r="K53" s="12" t="s">
        <v>163</v>
      </c>
      <c r="L53" s="12" t="s">
        <v>164</v>
      </c>
      <c r="M53" s="12" t="s">
        <v>195</v>
      </c>
      <c r="N53" s="12">
        <v>90</v>
      </c>
    </row>
    <row r="54" spans="1:14">
      <c r="A54" s="15" t="str">
        <f t="shared" si="0"/>
        <v>Zeitz Tim</v>
      </c>
      <c r="B54" s="16" t="s">
        <v>170</v>
      </c>
      <c r="C54" s="17">
        <v>70</v>
      </c>
      <c r="K54" s="12" t="s">
        <v>165</v>
      </c>
      <c r="L54" s="12" t="s">
        <v>166</v>
      </c>
      <c r="M54" s="12" t="s">
        <v>170</v>
      </c>
      <c r="N54" s="12">
        <v>70</v>
      </c>
    </row>
    <row r="56" spans="1:14">
      <c r="A56" s="23" t="s">
        <v>201</v>
      </c>
      <c r="B56" s="23"/>
      <c r="C56"/>
      <c r="D56" s="23" t="s">
        <v>202</v>
      </c>
      <c r="E56" s="23"/>
      <c r="G56" s="23" t="s">
        <v>203</v>
      </c>
      <c r="H56" s="23"/>
    </row>
    <row r="57" spans="1:14">
      <c r="A57" t="s">
        <v>9</v>
      </c>
      <c r="B57">
        <f>COUNTA(B6:B54)-B58-B59-B60</f>
        <v>24</v>
      </c>
      <c r="C57"/>
      <c r="D57" t="s">
        <v>9</v>
      </c>
      <c r="E57">
        <v>27</v>
      </c>
      <c r="G57" t="s">
        <v>9</v>
      </c>
      <c r="H57">
        <f>E57-B57</f>
        <v>3</v>
      </c>
      <c r="I57" t="s">
        <v>204</v>
      </c>
      <c r="J57" s="9">
        <f>(2*110)+20</f>
        <v>240</v>
      </c>
    </row>
    <row r="58" spans="1:14">
      <c r="A58" t="s">
        <v>170</v>
      </c>
      <c r="B58">
        <f>COUNTIF(B6:B54,"E&amp;W")</f>
        <v>22</v>
      </c>
      <c r="C58"/>
      <c r="D58" t="s">
        <v>170</v>
      </c>
      <c r="E58">
        <v>40</v>
      </c>
      <c r="G58" t="s">
        <v>170</v>
      </c>
      <c r="H58">
        <f t="shared" ref="H58:H60" si="1">E58-B58</f>
        <v>18</v>
      </c>
      <c r="I58" t="s">
        <v>206</v>
      </c>
      <c r="J58" s="9">
        <f>(16*45*2)+(2*45)</f>
        <v>1530</v>
      </c>
    </row>
    <row r="59" spans="1:14">
      <c r="A59" t="s">
        <v>200</v>
      </c>
      <c r="B59">
        <f>COUNTIF(B5:B54,"Day Electric")</f>
        <v>2</v>
      </c>
      <c r="C59"/>
      <c r="D59" t="s">
        <v>200</v>
      </c>
      <c r="E59">
        <v>5</v>
      </c>
      <c r="G59" t="s">
        <v>200</v>
      </c>
      <c r="H59">
        <f t="shared" si="1"/>
        <v>3</v>
      </c>
      <c r="J59" s="9">
        <f>H59*20*2</f>
        <v>120</v>
      </c>
    </row>
    <row r="60" spans="1:14">
      <c r="A60" t="s">
        <v>10</v>
      </c>
      <c r="B60">
        <f>COUNTIF(B5:B54,"Camping")</f>
        <v>1</v>
      </c>
      <c r="C60"/>
      <c r="D60" t="s">
        <v>10</v>
      </c>
      <c r="E60">
        <v>3</v>
      </c>
      <c r="G60" t="s">
        <v>10</v>
      </c>
      <c r="H60">
        <f t="shared" si="1"/>
        <v>2</v>
      </c>
      <c r="J60" s="9">
        <f>H60*20</f>
        <v>40</v>
      </c>
    </row>
    <row r="61" spans="1:14">
      <c r="B61"/>
      <c r="C61"/>
      <c r="D61"/>
      <c r="G61"/>
      <c r="J61" s="9"/>
    </row>
    <row r="62" spans="1:14">
      <c r="B62">
        <f>SUM(B57:B60)</f>
        <v>49</v>
      </c>
      <c r="C62"/>
      <c r="D62"/>
      <c r="E62">
        <f t="shared" ref="E62:H62" si="2">SUM(E57:E60)</f>
        <v>75</v>
      </c>
      <c r="G62"/>
      <c r="H62">
        <f t="shared" si="2"/>
        <v>26</v>
      </c>
      <c r="J62" s="9">
        <f>SUM(J57:J60)</f>
        <v>1930</v>
      </c>
    </row>
  </sheetData>
  <mergeCells count="5">
    <mergeCell ref="A3:C3"/>
    <mergeCell ref="E3:G3"/>
    <mergeCell ref="A56:B56"/>
    <mergeCell ref="D56:E56"/>
    <mergeCell ref="G56:H56"/>
  </mergeCells>
  <pageMargins left="0.7" right="0.7" top="0.75" bottom="0.75" header="0.3" footer="0.3"/>
  <pageSetup orientation="landscape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2E5A2-930D-FD45-A470-F40E79763703}">
  <dimension ref="A1:I9"/>
  <sheetViews>
    <sheetView workbookViewId="0">
      <selection activeCell="I12" sqref="I12"/>
    </sheetView>
  </sheetViews>
  <sheetFormatPr defaultColWidth="11" defaultRowHeight="15.75"/>
  <cols>
    <col min="1" max="1" width="7.625" customWidth="1"/>
    <col min="2" max="2" width="20.375" customWidth="1"/>
    <col min="3" max="3" width="11.625" style="9" customWidth="1"/>
    <col min="4" max="4" width="6" customWidth="1"/>
    <col min="6" max="6" width="28.375" customWidth="1"/>
    <col min="7" max="7" width="10.875" style="9"/>
    <col min="8" max="8" width="8" customWidth="1"/>
  </cols>
  <sheetData>
    <row r="1" spans="1:9">
      <c r="A1" t="s">
        <v>0</v>
      </c>
      <c r="B1" s="8">
        <f>SUM(C:C)</f>
        <v>1370</v>
      </c>
      <c r="E1" t="s">
        <v>1</v>
      </c>
      <c r="F1" s="8">
        <f>SUM(G:G)</f>
        <v>2999.27</v>
      </c>
      <c r="H1" t="s">
        <v>17</v>
      </c>
      <c r="I1" s="8">
        <f>B1-F1</f>
        <v>-1629.27</v>
      </c>
    </row>
    <row r="2" spans="1:9" ht="5.0999999999999996" customHeight="1"/>
    <row r="3" spans="1:9">
      <c r="A3" s="23" t="s">
        <v>20</v>
      </c>
      <c r="B3" s="23"/>
      <c r="C3" s="23"/>
      <c r="D3" s="7"/>
      <c r="E3" s="23" t="s">
        <v>19</v>
      </c>
      <c r="F3" s="23"/>
      <c r="G3" s="23"/>
    </row>
    <row r="4" spans="1:9">
      <c r="A4" t="s">
        <v>4</v>
      </c>
      <c r="B4" s="8" t="s">
        <v>5</v>
      </c>
      <c r="C4" s="9" t="s">
        <v>6</v>
      </c>
      <c r="E4" t="s">
        <v>4</v>
      </c>
      <c r="F4" s="8" t="s">
        <v>5</v>
      </c>
      <c r="G4" s="9" t="s">
        <v>6</v>
      </c>
    </row>
    <row r="5" spans="1:9">
      <c r="A5" s="1"/>
      <c r="B5" t="s">
        <v>13</v>
      </c>
      <c r="C5" s="9">
        <v>280</v>
      </c>
      <c r="E5" s="3">
        <v>44411</v>
      </c>
      <c r="F5" t="s">
        <v>63</v>
      </c>
      <c r="G5" s="9">
        <v>1059.53</v>
      </c>
    </row>
    <row r="6" spans="1:9">
      <c r="B6" t="s">
        <v>29</v>
      </c>
      <c r="C6" s="9">
        <v>50</v>
      </c>
      <c r="E6" s="3">
        <v>44408</v>
      </c>
      <c r="F6" t="s">
        <v>58</v>
      </c>
      <c r="G6" s="9">
        <v>179.88</v>
      </c>
    </row>
    <row r="7" spans="1:9">
      <c r="B7" t="s">
        <v>30</v>
      </c>
      <c r="C7" s="9">
        <v>1000</v>
      </c>
      <c r="E7" s="3">
        <v>44400</v>
      </c>
      <c r="F7" t="s">
        <v>60</v>
      </c>
      <c r="G7" s="9">
        <v>918.85</v>
      </c>
    </row>
    <row r="8" spans="1:9">
      <c r="B8" t="s">
        <v>31</v>
      </c>
      <c r="C8" s="9">
        <v>40</v>
      </c>
      <c r="E8" s="3">
        <v>44362</v>
      </c>
      <c r="F8" t="s">
        <v>62</v>
      </c>
      <c r="G8" s="9">
        <v>820.75</v>
      </c>
    </row>
    <row r="9" spans="1:9">
      <c r="F9" t="s">
        <v>213</v>
      </c>
      <c r="G9" s="9">
        <v>20.260000000000002</v>
      </c>
    </row>
  </sheetData>
  <mergeCells count="2">
    <mergeCell ref="A3:C3"/>
    <mergeCell ref="E3:G3"/>
  </mergeCells>
  <pageMargins left="0.7" right="0.7" top="0.75" bottom="0.75" header="0.3" footer="0.3"/>
  <pageSetup orientation="landscape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3281F-3EEC-4D4D-AE8D-F12778485C90}">
  <dimension ref="A1:I12"/>
  <sheetViews>
    <sheetView workbookViewId="0">
      <selection activeCell="G6" sqref="G6"/>
    </sheetView>
  </sheetViews>
  <sheetFormatPr defaultColWidth="11" defaultRowHeight="15.75"/>
  <cols>
    <col min="1" max="1" width="10.875" style="1"/>
    <col min="2" max="2" width="17.125" customWidth="1"/>
    <col min="3" max="3" width="10.875" style="9"/>
    <col min="4" max="4" width="13.375" style="10" customWidth="1"/>
    <col min="6" max="6" width="12.875" customWidth="1"/>
  </cols>
  <sheetData>
    <row r="1" spans="1:9">
      <c r="A1" t="s">
        <v>0</v>
      </c>
      <c r="B1" s="8">
        <f>SUM(C:C)</f>
        <v>1095</v>
      </c>
      <c r="E1" t="s">
        <v>1</v>
      </c>
      <c r="F1" s="8">
        <f>SUM(G:G)</f>
        <v>350</v>
      </c>
      <c r="H1" t="s">
        <v>17</v>
      </c>
      <c r="I1" s="8">
        <f>B1-F1</f>
        <v>745</v>
      </c>
    </row>
    <row r="2" spans="1:9" ht="5.0999999999999996" customHeight="1">
      <c r="A2"/>
    </row>
    <row r="3" spans="1:9">
      <c r="A3" s="23" t="s">
        <v>20</v>
      </c>
      <c r="B3" s="23"/>
      <c r="C3" s="23"/>
      <c r="D3" s="11"/>
      <c r="E3" s="23" t="s">
        <v>19</v>
      </c>
      <c r="F3" s="23"/>
      <c r="G3" s="23"/>
    </row>
    <row r="4" spans="1:9">
      <c r="A4" t="s">
        <v>4</v>
      </c>
      <c r="B4" s="8" t="s">
        <v>5</v>
      </c>
      <c r="C4" s="9" t="s">
        <v>6</v>
      </c>
      <c r="E4" t="s">
        <v>4</v>
      </c>
      <c r="F4" s="8" t="s">
        <v>5</v>
      </c>
      <c r="G4" t="s">
        <v>6</v>
      </c>
    </row>
    <row r="5" spans="1:9">
      <c r="B5" t="s">
        <v>14</v>
      </c>
      <c r="C5" s="9">
        <v>80</v>
      </c>
      <c r="F5" s="10" t="s">
        <v>21</v>
      </c>
      <c r="G5" s="9">
        <v>350</v>
      </c>
    </row>
    <row r="6" spans="1:9">
      <c r="B6" t="s">
        <v>16</v>
      </c>
      <c r="C6" s="9">
        <v>105</v>
      </c>
    </row>
    <row r="7" spans="1:9">
      <c r="B7" t="s">
        <v>15</v>
      </c>
      <c r="C7" s="9">
        <v>160</v>
      </c>
      <c r="E7" s="1"/>
    </row>
    <row r="8" spans="1:9">
      <c r="B8" t="s">
        <v>36</v>
      </c>
      <c r="C8" s="9">
        <v>100</v>
      </c>
    </row>
    <row r="9" spans="1:9">
      <c r="B9" t="s">
        <v>37</v>
      </c>
      <c r="C9" s="9">
        <v>240</v>
      </c>
    </row>
    <row r="10" spans="1:9" ht="47.25">
      <c r="B10" t="s">
        <v>38</v>
      </c>
      <c r="C10" s="9">
        <v>105</v>
      </c>
      <c r="D10" s="10" t="s">
        <v>39</v>
      </c>
    </row>
    <row r="11" spans="1:9">
      <c r="B11" t="s">
        <v>207</v>
      </c>
      <c r="C11" s="9">
        <v>200</v>
      </c>
    </row>
    <row r="12" spans="1:9">
      <c r="B12" t="s">
        <v>217</v>
      </c>
      <c r="C12" s="9">
        <v>105</v>
      </c>
    </row>
  </sheetData>
  <mergeCells count="2">
    <mergeCell ref="A3:C3"/>
    <mergeCell ref="E3:G3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Trailer-Home Inventory</vt:lpstr>
      <vt:lpstr>Summary</vt:lpstr>
      <vt:lpstr>Club Table</vt:lpstr>
      <vt:lpstr>MB-F</vt:lpstr>
      <vt:lpstr>Supported</vt:lpstr>
      <vt:lpstr>Fairgrounds</vt:lpstr>
      <vt:lpstr>Gate</vt:lpstr>
      <vt:lpstr>Hopsitality</vt:lpstr>
      <vt:lpstr>Judges</vt:lpstr>
      <vt:lpstr>Operations</vt:lpstr>
      <vt:lpstr>Advertising</vt:lpstr>
      <vt:lpstr>Personnel</vt:lpstr>
      <vt:lpstr>RVs</vt:lpstr>
      <vt:lpstr>Trophies</vt:lpstr>
      <vt:lpstr>Vendors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Miller-Marquez</dc:creator>
  <cp:lastModifiedBy>Heather Donley</cp:lastModifiedBy>
  <cp:lastPrinted>2021-10-05T02:04:40Z</cp:lastPrinted>
  <dcterms:created xsi:type="dcterms:W3CDTF">2020-01-15T00:43:45Z</dcterms:created>
  <dcterms:modified xsi:type="dcterms:W3CDTF">2022-01-01T21:30:43Z</dcterms:modified>
</cp:coreProperties>
</file>