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SA Economics\Santa Cruz County\"/>
    </mc:Choice>
  </mc:AlternateContent>
  <xr:revisionPtr revIDLastSave="0" documentId="13_ncr:1_{17CD49E6-95A2-4168-9A0B-83C42ADAAF25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ummary Dashboard (NEW!)" sheetId="7" r:id="rId1"/>
    <sheet name="Nogales (total)" sheetId="5" r:id="rId2"/>
    <sheet name="Nogales" sheetId="1" r:id="rId3"/>
    <sheet name="Nogales Customs District n.e.c." sheetId="4" r:id="rId4"/>
  </sheets>
  <definedNames>
    <definedName name="_xlnm.Print_Area" localSheetId="2">Nogales!$A$1:$G$24</definedName>
    <definedName name="_xlnm.Print_Area" localSheetId="1">'Nogales (total)'!$A$1:$G$24</definedName>
    <definedName name="_xlnm.Print_Area" localSheetId="3">'Nogales Customs District n.e.c.'!$A$1:$G$24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4" i="7" l="1"/>
  <c r="O24" i="7"/>
  <c r="P23" i="7"/>
  <c r="O23" i="7"/>
  <c r="P22" i="7"/>
  <c r="O22" i="7"/>
  <c r="P21" i="7"/>
  <c r="O21" i="7"/>
  <c r="P20" i="7"/>
  <c r="O20" i="7"/>
  <c r="P19" i="7"/>
  <c r="O19" i="7"/>
  <c r="P18" i="7"/>
  <c r="O18" i="7"/>
  <c r="P17" i="7"/>
  <c r="O17" i="7"/>
  <c r="P16" i="7"/>
  <c r="O16" i="7"/>
  <c r="P15" i="7"/>
  <c r="O15" i="7"/>
  <c r="P14" i="7"/>
  <c r="O14" i="7"/>
  <c r="P13" i="7"/>
  <c r="O13" i="7"/>
  <c r="P12" i="7"/>
  <c r="O12" i="7"/>
  <c r="P11" i="7"/>
  <c r="O11" i="7"/>
  <c r="P10" i="7"/>
  <c r="O10" i="7"/>
  <c r="P9" i="7"/>
  <c r="O9" i="7"/>
  <c r="P8" i="7"/>
  <c r="O8" i="7"/>
  <c r="P7" i="7"/>
  <c r="O7" i="7"/>
  <c r="P6" i="7"/>
  <c r="O6" i="7"/>
  <c r="P5" i="7"/>
  <c r="O5" i="7"/>
  <c r="K20" i="7"/>
  <c r="J20" i="7"/>
  <c r="K19" i="7"/>
  <c r="J19" i="7"/>
  <c r="K18" i="7"/>
  <c r="J18" i="7"/>
  <c r="L14" i="7"/>
  <c r="K14" i="7"/>
  <c r="J14" i="7"/>
  <c r="L12" i="7"/>
  <c r="K12" i="7"/>
  <c r="J12" i="7"/>
  <c r="L11" i="7"/>
  <c r="K11" i="7"/>
  <c r="J11" i="7"/>
  <c r="L10" i="7"/>
  <c r="K10" i="7"/>
  <c r="J10" i="7"/>
  <c r="L8" i="7"/>
  <c r="K8" i="7"/>
  <c r="J8" i="7"/>
  <c r="L7" i="7"/>
  <c r="K7" i="7"/>
  <c r="J7" i="7"/>
  <c r="L6" i="7"/>
  <c r="K6" i="7"/>
  <c r="J6" i="7"/>
  <c r="L5" i="7"/>
  <c r="K5" i="7"/>
  <c r="J5" i="7"/>
  <c r="G24" i="7"/>
  <c r="F24" i="7"/>
  <c r="E24" i="7"/>
  <c r="D24" i="7"/>
  <c r="C24" i="7"/>
  <c r="B24" i="7"/>
  <c r="A24" i="7"/>
  <c r="G23" i="7"/>
  <c r="F23" i="7"/>
  <c r="E23" i="7"/>
  <c r="D23" i="7"/>
  <c r="C23" i="7"/>
  <c r="B23" i="7"/>
  <c r="A23" i="7"/>
  <c r="G22" i="7"/>
  <c r="F22" i="7"/>
  <c r="E22" i="7"/>
  <c r="D22" i="7"/>
  <c r="C22" i="7"/>
  <c r="B22" i="7"/>
  <c r="A22" i="7"/>
  <c r="G21" i="7"/>
  <c r="F21" i="7"/>
  <c r="E21" i="7"/>
  <c r="D21" i="7"/>
  <c r="C21" i="7"/>
  <c r="B21" i="7"/>
  <c r="A21" i="7"/>
  <c r="G20" i="7"/>
  <c r="F20" i="7"/>
  <c r="E20" i="7"/>
  <c r="D20" i="7"/>
  <c r="C20" i="7"/>
  <c r="B20" i="7"/>
  <c r="A20" i="7"/>
  <c r="G19" i="7"/>
  <c r="F19" i="7"/>
  <c r="E19" i="7"/>
  <c r="D19" i="7"/>
  <c r="C19" i="7"/>
  <c r="B19" i="7"/>
  <c r="A19" i="7"/>
  <c r="G18" i="7"/>
  <c r="F18" i="7"/>
  <c r="E18" i="7"/>
  <c r="D18" i="7"/>
  <c r="C18" i="7"/>
  <c r="B18" i="7"/>
  <c r="A18" i="7"/>
  <c r="G17" i="7"/>
  <c r="F17" i="7"/>
  <c r="E17" i="7"/>
  <c r="D17" i="7"/>
  <c r="C17" i="7"/>
  <c r="B17" i="7"/>
  <c r="A17" i="7"/>
  <c r="G16" i="7"/>
  <c r="F16" i="7"/>
  <c r="E16" i="7"/>
  <c r="D16" i="7"/>
  <c r="C16" i="7"/>
  <c r="B16" i="7"/>
  <c r="A16" i="7"/>
  <c r="G15" i="7"/>
  <c r="F15" i="7"/>
  <c r="E15" i="7"/>
  <c r="D15" i="7"/>
  <c r="C15" i="7"/>
  <c r="B15" i="7"/>
  <c r="A15" i="7"/>
  <c r="G14" i="7"/>
  <c r="F14" i="7"/>
  <c r="E14" i="7"/>
  <c r="D14" i="7"/>
  <c r="C14" i="7"/>
  <c r="B14" i="7"/>
  <c r="A14" i="7"/>
  <c r="G13" i="7"/>
  <c r="F13" i="7"/>
  <c r="E13" i="7"/>
  <c r="D13" i="7"/>
  <c r="C13" i="7"/>
  <c r="B13" i="7"/>
  <c r="A13" i="7"/>
  <c r="G12" i="7"/>
  <c r="F12" i="7"/>
  <c r="E12" i="7"/>
  <c r="D12" i="7"/>
  <c r="C12" i="7"/>
  <c r="B12" i="7"/>
  <c r="A12" i="7"/>
  <c r="G11" i="7"/>
  <c r="F11" i="7"/>
  <c r="E11" i="7"/>
  <c r="D11" i="7"/>
  <c r="C11" i="7"/>
  <c r="B11" i="7"/>
  <c r="A11" i="7"/>
  <c r="G10" i="7"/>
  <c r="F10" i="7"/>
  <c r="E10" i="7"/>
  <c r="D10" i="7"/>
  <c r="C10" i="7"/>
  <c r="B10" i="7"/>
  <c r="A10" i="7"/>
  <c r="G9" i="7"/>
  <c r="F9" i="7"/>
  <c r="E9" i="7"/>
  <c r="D9" i="7"/>
  <c r="C9" i="7"/>
  <c r="B9" i="7"/>
  <c r="A9" i="7"/>
  <c r="G8" i="7"/>
  <c r="F8" i="7"/>
  <c r="E8" i="7"/>
  <c r="D8" i="7"/>
  <c r="C8" i="7"/>
  <c r="B8" i="7"/>
  <c r="A8" i="7"/>
  <c r="G7" i="7"/>
  <c r="F7" i="7"/>
  <c r="E7" i="7"/>
  <c r="D7" i="7"/>
  <c r="C7" i="7"/>
  <c r="B7" i="7"/>
  <c r="A7" i="7"/>
  <c r="G6" i="7"/>
  <c r="F6" i="7"/>
  <c r="E6" i="7"/>
  <c r="D6" i="7"/>
  <c r="C6" i="7"/>
  <c r="B6" i="7"/>
  <c r="A6" i="7"/>
  <c r="G5" i="7"/>
  <c r="F5" i="7"/>
  <c r="E5" i="7"/>
  <c r="D5" i="7"/>
  <c r="C5" i="7"/>
  <c r="B5" i="7"/>
  <c r="A5" i="7"/>
  <c r="N28" i="5"/>
  <c r="N27" i="5"/>
  <c r="N26" i="5"/>
  <c r="M28" i="5"/>
  <c r="M27" i="5"/>
  <c r="M26" i="5"/>
  <c r="J36" i="5"/>
  <c r="J34" i="5"/>
  <c r="J33" i="5"/>
  <c r="J32" i="5"/>
  <c r="J31" i="5"/>
  <c r="J29" i="5"/>
  <c r="J28" i="5"/>
  <c r="J27" i="5"/>
  <c r="J26" i="5"/>
  <c r="B22" i="1"/>
  <c r="F22" i="5"/>
  <c r="D22" i="5"/>
  <c r="E22" i="5" s="1"/>
  <c r="G22" i="1"/>
  <c r="E22" i="1"/>
  <c r="G22" i="4"/>
  <c r="E22" i="4"/>
  <c r="B22" i="4"/>
  <c r="C22" i="4" s="1"/>
  <c r="F21" i="5"/>
  <c r="D21" i="5"/>
  <c r="B20" i="1"/>
  <c r="B19" i="1"/>
  <c r="B18" i="1"/>
  <c r="B17" i="1"/>
  <c r="B16" i="1"/>
  <c r="B15" i="1"/>
  <c r="B14" i="1"/>
  <c r="B13" i="1"/>
  <c r="B12" i="1"/>
  <c r="C12" i="1" s="1"/>
  <c r="B11" i="1"/>
  <c r="B10" i="1"/>
  <c r="B9" i="1"/>
  <c r="B8" i="1"/>
  <c r="B7" i="1"/>
  <c r="B6" i="1"/>
  <c r="B5" i="1"/>
  <c r="B4" i="1"/>
  <c r="B3" i="1"/>
  <c r="B21" i="1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C15" i="4"/>
  <c r="B21" i="4"/>
  <c r="G21" i="4"/>
  <c r="E21" i="4"/>
  <c r="G21" i="1"/>
  <c r="E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F20" i="5"/>
  <c r="G20" i="5" s="1"/>
  <c r="D20" i="5"/>
  <c r="F19" i="5"/>
  <c r="D19" i="5"/>
  <c r="E20" i="5" s="1"/>
  <c r="F18" i="5"/>
  <c r="D18" i="5"/>
  <c r="D3" i="5"/>
  <c r="F3" i="5"/>
  <c r="D4" i="5"/>
  <c r="E4" i="5" s="1"/>
  <c r="F4" i="5"/>
  <c r="D5" i="5"/>
  <c r="F5" i="5"/>
  <c r="G5" i="5" s="1"/>
  <c r="D6" i="5"/>
  <c r="E6" i="5" s="1"/>
  <c r="F6" i="5"/>
  <c r="D7" i="5"/>
  <c r="F7" i="5"/>
  <c r="G7" i="5" s="1"/>
  <c r="D8" i="5"/>
  <c r="E8" i="5" s="1"/>
  <c r="F8" i="5"/>
  <c r="D9" i="5"/>
  <c r="F9" i="5"/>
  <c r="D10" i="5"/>
  <c r="E10" i="5" s="1"/>
  <c r="F10" i="5"/>
  <c r="D11" i="5"/>
  <c r="F11" i="5"/>
  <c r="G11" i="5" s="1"/>
  <c r="D12" i="5"/>
  <c r="E12" i="5" s="1"/>
  <c r="F12" i="5"/>
  <c r="D13" i="5"/>
  <c r="F13" i="5"/>
  <c r="G13" i="5" s="1"/>
  <c r="D14" i="5"/>
  <c r="E14" i="5" s="1"/>
  <c r="F14" i="5"/>
  <c r="D15" i="5"/>
  <c r="F15" i="5"/>
  <c r="D16" i="5"/>
  <c r="E16" i="5" s="1"/>
  <c r="F16" i="5"/>
  <c r="D17" i="5"/>
  <c r="F17" i="5"/>
  <c r="G17" i="5" s="1"/>
  <c r="C7" i="4"/>
  <c r="B22" i="5" l="1"/>
  <c r="C13" i="1"/>
  <c r="C9" i="4"/>
  <c r="C11" i="4"/>
  <c r="C22" i="1"/>
  <c r="C5" i="1"/>
  <c r="C16" i="4"/>
  <c r="E21" i="5"/>
  <c r="G21" i="5"/>
  <c r="G15" i="5"/>
  <c r="G9" i="5"/>
  <c r="G22" i="5"/>
  <c r="B21" i="5"/>
  <c r="C22" i="5" s="1"/>
  <c r="E18" i="5"/>
  <c r="G4" i="5"/>
  <c r="C21" i="1"/>
  <c r="C10" i="4"/>
  <c r="C18" i="4"/>
  <c r="C21" i="4"/>
  <c r="C14" i="4"/>
  <c r="E15" i="5"/>
  <c r="E11" i="5"/>
  <c r="E7" i="5"/>
  <c r="C20" i="4"/>
  <c r="G14" i="5"/>
  <c r="G10" i="5"/>
  <c r="G6" i="5"/>
  <c r="C4" i="4"/>
  <c r="C8" i="4"/>
  <c r="C12" i="4"/>
  <c r="C6" i="4"/>
  <c r="G18" i="5"/>
  <c r="G19" i="5"/>
  <c r="C9" i="1"/>
  <c r="E13" i="5"/>
  <c r="G16" i="5"/>
  <c r="C4" i="1"/>
  <c r="C6" i="1"/>
  <c r="C10" i="1"/>
  <c r="C14" i="1"/>
  <c r="C18" i="1"/>
  <c r="C17" i="1"/>
  <c r="E5" i="5"/>
  <c r="E9" i="5"/>
  <c r="E17" i="5"/>
  <c r="G8" i="5"/>
  <c r="G12" i="5"/>
  <c r="E19" i="5"/>
  <c r="C20" i="1"/>
  <c r="C5" i="4"/>
  <c r="C19" i="1"/>
  <c r="C7" i="1"/>
  <c r="C11" i="1"/>
  <c r="C15" i="1"/>
  <c r="C8" i="1"/>
  <c r="C16" i="1"/>
  <c r="C17" i="4"/>
  <c r="C13" i="4"/>
  <c r="C19" i="4"/>
  <c r="B18" i="5"/>
  <c r="B20" i="5"/>
  <c r="C21" i="5" s="1"/>
  <c r="B19" i="5"/>
  <c r="B15" i="5"/>
  <c r="B11" i="5"/>
  <c r="B7" i="5"/>
  <c r="B3" i="5"/>
  <c r="B14" i="5"/>
  <c r="B10" i="5"/>
  <c r="B4" i="5"/>
  <c r="B8" i="5"/>
  <c r="B12" i="5"/>
  <c r="B16" i="5"/>
  <c r="B5" i="5"/>
  <c r="B9" i="5"/>
  <c r="B13" i="5"/>
  <c r="C13" i="5" s="1"/>
  <c r="B17" i="5"/>
  <c r="B6" i="5"/>
  <c r="C6" i="5" l="1"/>
  <c r="C17" i="5"/>
  <c r="C5" i="5"/>
  <c r="C16" i="5"/>
  <c r="C10" i="5"/>
  <c r="C4" i="5"/>
  <c r="C8" i="5"/>
  <c r="C11" i="5"/>
  <c r="C12" i="5"/>
  <c r="C15" i="5"/>
  <c r="C9" i="5"/>
  <c r="C19" i="5"/>
  <c r="C7" i="5"/>
  <c r="C20" i="5"/>
  <c r="C18" i="5"/>
  <c r="C14" i="5"/>
</calcChain>
</file>

<file path=xl/sharedStrings.xml><?xml version="1.0" encoding="utf-8"?>
<sst xmlns="http://schemas.openxmlformats.org/spreadsheetml/2006/main" count="77" uniqueCount="43">
  <si>
    <t>Total</t>
  </si>
  <si>
    <t>Exports</t>
  </si>
  <si>
    <t>Imports</t>
  </si>
  <si>
    <t>Year</t>
  </si>
  <si>
    <t>Source: U.S. Department of Transportation, Bureau of Transportation Statistics (BTS) and US Economic Research</t>
  </si>
  <si>
    <t>International Trade Value (Nogales Port)</t>
  </si>
  <si>
    <t>International Trade Value (Nogales Ports of Entry, Santa Cruz County)</t>
  </si>
  <si>
    <t>International Trade Value (Nogales Customs District n.e.c.)</t>
  </si>
  <si>
    <t>% Change</t>
  </si>
  <si>
    <t>Summary Statistics</t>
  </si>
  <si>
    <t>Metric</t>
  </si>
  <si>
    <t>Value</t>
  </si>
  <si>
    <t>Total Trade (2025)</t>
  </si>
  <si>
    <t>Exports (2025)</t>
  </si>
  <si>
    <t>Imports (2025)</t>
  </si>
  <si>
    <t>Trade Balance (2025)</t>
  </si>
  <si>
    <t>Growth 2006-2025</t>
  </si>
  <si>
    <t>Total Trade Growth</t>
  </si>
  <si>
    <t>Export Growth</t>
  </si>
  <si>
    <t>Import Growth</t>
  </si>
  <si>
    <t>Average Annual % Change</t>
  </si>
  <si>
    <t>Port Breakdown (2025)</t>
  </si>
  <si>
    <t>Port</t>
  </si>
  <si>
    <t>Total Trade</t>
  </si>
  <si>
    <t>% of Total</t>
  </si>
  <si>
    <t>Nogales Port</t>
  </si>
  <si>
    <t>Nogales Customs District n.e.c.</t>
  </si>
  <si>
    <t>Combined Total</t>
  </si>
  <si>
    <t>Nogales Ports of Entry - Trade Summary Dashboard</t>
  </si>
  <si>
    <t>Combined Trade Overview (2006-2025)</t>
  </si>
  <si>
    <t>Customs District</t>
  </si>
  <si>
    <t>Trade Balance</t>
  </si>
  <si>
    <t>Key Metrics Summary</t>
  </si>
  <si>
    <t>Combined</t>
  </si>
  <si>
    <t>2025 Total Trade</t>
  </si>
  <si>
    <t>2025 Exports</t>
  </si>
  <si>
    <t>2025 Imports</t>
  </si>
  <si>
    <t>2025 Trade Balance</t>
  </si>
  <si>
    <t>Peak Year Total</t>
  </si>
  <si>
    <t>Min Year Total</t>
  </si>
  <si>
    <t>Average Annual Trade</t>
  </si>
  <si>
    <t>Port Share Analysis (2025)</t>
  </si>
  <si>
    <t>Customs District n.e.c.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</si>
</sst>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%"/>
  </numFmts>
  <fonts count="1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rgb="FFFFFFFF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D6DCE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theme="3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D9E2F3"/>
      </left>
      <right style="thin">
        <color rgb="FFD9E2F3"/>
      </right>
      <top/>
      <bottom style="thin">
        <color rgb="FFD9E2F3"/>
      </bottom>
      <diagonal/>
    </border>
    <border>
      <left style="thin">
        <color rgb="FFD9E2F3"/>
      </left>
      <right style="thin">
        <color rgb="FFD9E2F3"/>
      </right>
      <top style="thin">
        <color rgb="FFD9E2F3"/>
      </top>
      <bottom style="thin">
        <color rgb="FFD9E2F3"/>
      </bottom>
      <diagonal/>
    </border>
    <border>
      <left style="thin">
        <color rgb="FFD9E2F3"/>
      </left>
      <right style="thin">
        <color rgb="FFD9E2F3"/>
      </right>
      <top style="thin">
        <color rgb="FFD9E2F3"/>
      </top>
      <bottom style="thin">
        <color auto="1"/>
      </bottom>
      <diagonal/>
    </border>
    <border>
      <left style="thin">
        <color auto="1"/>
      </left>
      <right style="thin">
        <color rgb="FFD9E2F3"/>
      </right>
      <top/>
      <bottom style="thin">
        <color rgb="FFD9E2F3"/>
      </bottom>
      <diagonal/>
    </border>
    <border>
      <left style="thin">
        <color auto="1"/>
      </left>
      <right style="thin">
        <color rgb="FFD9E2F3"/>
      </right>
      <top style="thin">
        <color rgb="FFD9E2F3"/>
      </top>
      <bottom style="thin">
        <color rgb="FFD9E2F3"/>
      </bottom>
      <diagonal/>
    </border>
    <border>
      <left style="thin">
        <color auto="1"/>
      </left>
      <right style="thin">
        <color rgb="FFD9E2F3"/>
      </right>
      <top style="thin">
        <color rgb="FFD9E2F3"/>
      </top>
      <bottom style="thin">
        <color auto="1"/>
      </bottom>
      <diagonal/>
    </border>
    <border>
      <left style="thin">
        <color rgb="FFD9E2F3"/>
      </left>
      <right style="thin">
        <color auto="1"/>
      </right>
      <top/>
      <bottom style="thin">
        <color rgb="FFD9E2F3"/>
      </bottom>
      <diagonal/>
    </border>
    <border>
      <left style="thin">
        <color rgb="FFD9E2F3"/>
      </left>
      <right style="thin">
        <color auto="1"/>
      </right>
      <top style="thin">
        <color rgb="FFD9E2F3"/>
      </top>
      <bottom style="thin">
        <color rgb="FFD9E2F3"/>
      </bottom>
      <diagonal/>
    </border>
    <border>
      <left style="thin">
        <color rgb="FFD9E2F3"/>
      </left>
      <right style="thin">
        <color auto="1"/>
      </right>
      <top style="thin">
        <color rgb="FFD9E2F3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0" xfId="0" applyFill="1"/>
    <xf numFmtId="164" fontId="0" fillId="2" borderId="0" xfId="0" applyNumberFormat="1" applyFill="1"/>
    <xf numFmtId="0" fontId="1" fillId="2" borderId="0" xfId="0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0" fillId="2" borderId="3" xfId="0" applyFill="1" applyBorder="1"/>
    <xf numFmtId="0" fontId="0" fillId="2" borderId="4" xfId="0" applyFill="1" applyBorder="1"/>
    <xf numFmtId="165" fontId="0" fillId="2" borderId="7" xfId="0" applyNumberFormat="1" applyFill="1" applyBorder="1"/>
    <xf numFmtId="165" fontId="0" fillId="2" borderId="8" xfId="0" applyNumberFormat="1" applyFill="1" applyBorder="1"/>
    <xf numFmtId="0" fontId="0" fillId="2" borderId="5" xfId="0" applyFill="1" applyBorder="1"/>
    <xf numFmtId="164" fontId="0" fillId="2" borderId="5" xfId="0" applyNumberFormat="1" applyFill="1" applyBorder="1"/>
    <xf numFmtId="165" fontId="0" fillId="2" borderId="5" xfId="0" applyNumberFormat="1" applyFill="1" applyBorder="1"/>
    <xf numFmtId="0" fontId="10" fillId="0" borderId="0" xfId="0" applyFont="1"/>
    <xf numFmtId="0" fontId="6" fillId="4" borderId="0" xfId="0" applyFont="1" applyFill="1"/>
    <xf numFmtId="164" fontId="0" fillId="0" borderId="0" xfId="0" applyNumberFormat="1"/>
    <xf numFmtId="165" fontId="0" fillId="0" borderId="0" xfId="0" applyNumberFormat="1"/>
    <xf numFmtId="164" fontId="3" fillId="2" borderId="9" xfId="0" applyNumberFormat="1" applyFont="1" applyFill="1" applyBorder="1" applyAlignment="1">
      <alignment horizontal="center"/>
    </xf>
    <xf numFmtId="164" fontId="3" fillId="2" borderId="10" xfId="0" applyNumberFormat="1" applyFont="1" applyFill="1" applyBorder="1" applyAlignment="1">
      <alignment horizontal="center"/>
    </xf>
    <xf numFmtId="165" fontId="3" fillId="2" borderId="10" xfId="0" applyNumberFormat="1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horizontal="center"/>
    </xf>
    <xf numFmtId="165" fontId="3" fillId="2" borderId="11" xfId="0" applyNumberFormat="1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11" fillId="5" borderId="6" xfId="0" applyFont="1" applyFill="1" applyBorder="1" applyAlignment="1">
      <alignment horizontal="center"/>
    </xf>
    <xf numFmtId="0" fontId="0" fillId="2" borderId="15" xfId="0" applyFill="1" applyBorder="1"/>
    <xf numFmtId="165" fontId="3" fillId="2" borderId="16" xfId="0" applyNumberFormat="1" applyFont="1" applyFill="1" applyBorder="1" applyAlignment="1">
      <alignment horizontal="center"/>
    </xf>
    <xf numFmtId="165" fontId="3" fillId="2" borderId="17" xfId="0" applyNumberFormat="1" applyFont="1" applyFill="1" applyBorder="1" applyAlignment="1">
      <alignment horizontal="center"/>
    </xf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6" xfId="0" applyFont="1" applyFill="1" applyBorder="1"/>
    <xf numFmtId="164" fontId="0" fillId="2" borderId="7" xfId="0" applyNumberFormat="1" applyFill="1" applyBorder="1"/>
    <xf numFmtId="0" fontId="0" fillId="2" borderId="7" xfId="0" applyFill="1" applyBorder="1"/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0" fillId="0" borderId="0" xfId="0"/>
    <xf numFmtId="0" fontId="0" fillId="2" borderId="0" xfId="0" applyFill="1" applyAlignment="1">
      <alignment horizontal="left" vertical="top" wrapText="1"/>
    </xf>
    <xf numFmtId="0" fontId="12" fillId="6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7" fillId="6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Port Share of Total Trade (2025)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3F7-49D9-842F-FCCABC54E66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3F7-49D9-842F-FCCABC54E66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'Summary Dashboard (NEW!)'!$I$18:$I$19</c:f>
              <c:strCache>
                <c:ptCount val="2"/>
                <c:pt idx="0">
                  <c:v>Nogales Port</c:v>
                </c:pt>
                <c:pt idx="1">
                  <c:v>Customs District n.e.c.</c:v>
                </c:pt>
              </c:strCache>
            </c:strRef>
          </c:cat>
          <c:val>
            <c:numRef>
              <c:f>'Summary Dashboard (NEW!)'!$J$18:$J$19</c:f>
              <c:numCache>
                <c:formatCode>"$"#,##0</c:formatCode>
                <c:ptCount val="2"/>
                <c:pt idx="0">
                  <c:v>33724079626</c:v>
                </c:pt>
                <c:pt idx="1">
                  <c:v>321986062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20-49C6-9954-6B0F68D9A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Trade Balance by Year (Deficit)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'Summary Dashboard (NEW!)'!$O$4</c:f>
              <c:strCache>
                <c:ptCount val="1"/>
                <c:pt idx="0">
                  <c:v>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'Summary Dashboard (NEW!)'!$O$5:$O$24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2C-4213-BF25-DA55B254757B}"/>
            </c:ext>
          </c:extLst>
        </c:ser>
        <c:ser>
          <c:idx val="1"/>
          <c:order val="1"/>
          <c:tx>
            <c:strRef>
              <c:f>'Summary Dashboard (NEW!)'!$P$4</c:f>
              <c:strCache>
                <c:ptCount val="1"/>
                <c:pt idx="0">
                  <c:v>Trade Balance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'Summary Dashboard (NEW!)'!$P$5:$P$24</c:f>
              <c:numCache>
                <c:formatCode>"$"#,##0</c:formatCode>
                <c:ptCount val="20"/>
                <c:pt idx="0">
                  <c:v>-6216698708</c:v>
                </c:pt>
                <c:pt idx="1">
                  <c:v>-6195699212</c:v>
                </c:pt>
                <c:pt idx="2">
                  <c:v>-5453041926</c:v>
                </c:pt>
                <c:pt idx="3">
                  <c:v>-4461165381</c:v>
                </c:pt>
                <c:pt idx="4">
                  <c:v>-6141358524</c:v>
                </c:pt>
                <c:pt idx="5">
                  <c:v>-6222883243</c:v>
                </c:pt>
                <c:pt idx="6">
                  <c:v>-5891664302</c:v>
                </c:pt>
                <c:pt idx="7">
                  <c:v>-7525968112</c:v>
                </c:pt>
                <c:pt idx="8">
                  <c:v>-5533911238</c:v>
                </c:pt>
                <c:pt idx="9">
                  <c:v>-4413772802</c:v>
                </c:pt>
                <c:pt idx="10">
                  <c:v>-6203073785</c:v>
                </c:pt>
                <c:pt idx="11">
                  <c:v>-5362229711</c:v>
                </c:pt>
                <c:pt idx="12">
                  <c:v>-4811705081</c:v>
                </c:pt>
                <c:pt idx="13">
                  <c:v>-5974059358</c:v>
                </c:pt>
                <c:pt idx="14">
                  <c:v>-5517035196</c:v>
                </c:pt>
                <c:pt idx="15">
                  <c:v>-5119557937</c:v>
                </c:pt>
                <c:pt idx="16">
                  <c:v>-8228070628</c:v>
                </c:pt>
                <c:pt idx="17">
                  <c:v>-11153993400</c:v>
                </c:pt>
                <c:pt idx="18">
                  <c:v>-12750954247</c:v>
                </c:pt>
                <c:pt idx="19">
                  <c:v>-11533809044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2C-4213-BF25-DA55B2547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0961136"/>
        <c:axId val="1570967376"/>
      </c:barChart>
      <c:catAx>
        <c:axId val="15709611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0967376"/>
        <c:crosses val="autoZero"/>
        <c:auto val="1"/>
        <c:lblAlgn val="ctr"/>
        <c:lblOffset val="100"/>
        <c:noMultiLvlLbl val="0"/>
      </c:catAx>
      <c:valAx>
        <c:axId val="1570967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0961136"/>
        <c:crosses val="autoZero"/>
        <c:crossBetween val="between"/>
        <c:dispUnits>
          <c:builtInUnit val="b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Trade by Port (2006-2025)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'Summary Dashboard (NEW!)'!$B$4</c:f>
              <c:strCache>
                <c:ptCount val="1"/>
                <c:pt idx="0">
                  <c:v>Nogales Port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'Summary Dashboard (NEW!)'!$A$5:$A$24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'Summary Dashboard (NEW!)'!$B$5:$B$24</c:f>
              <c:numCache>
                <c:formatCode>"$"#,##0</c:formatCode>
                <c:ptCount val="20"/>
                <c:pt idx="0">
                  <c:v>18870354532</c:v>
                </c:pt>
                <c:pt idx="1">
                  <c:v>18175083873</c:v>
                </c:pt>
                <c:pt idx="2">
                  <c:v>19119599042</c:v>
                </c:pt>
                <c:pt idx="3">
                  <c:v>16231892996</c:v>
                </c:pt>
                <c:pt idx="4">
                  <c:v>19830783932</c:v>
                </c:pt>
                <c:pt idx="5">
                  <c:v>22105798294</c:v>
                </c:pt>
                <c:pt idx="6">
                  <c:v>23528036293</c:v>
                </c:pt>
                <c:pt idx="7">
                  <c:v>27687539963</c:v>
                </c:pt>
                <c:pt idx="8">
                  <c:v>26399176732</c:v>
                </c:pt>
                <c:pt idx="9">
                  <c:v>27316551053</c:v>
                </c:pt>
                <c:pt idx="10">
                  <c:v>26377271199</c:v>
                </c:pt>
                <c:pt idx="11">
                  <c:v>23934285422</c:v>
                </c:pt>
                <c:pt idx="12">
                  <c:v>24212081273</c:v>
                </c:pt>
                <c:pt idx="13">
                  <c:v>25531451743</c:v>
                </c:pt>
                <c:pt idx="14">
                  <c:v>21882548929</c:v>
                </c:pt>
                <c:pt idx="15">
                  <c:v>24578753829</c:v>
                </c:pt>
                <c:pt idx="16">
                  <c:v>28537424859</c:v>
                </c:pt>
                <c:pt idx="17">
                  <c:v>31620730428</c:v>
                </c:pt>
                <c:pt idx="18">
                  <c:v>34101109144</c:v>
                </c:pt>
                <c:pt idx="19">
                  <c:v>33724079626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42-42ED-9BE6-F32BD0EB00C1}"/>
            </c:ext>
          </c:extLst>
        </c:ser>
        <c:ser>
          <c:idx val="1"/>
          <c:order val="1"/>
          <c:tx>
            <c:strRef>
              <c:f>'Summary Dashboard (NEW!)'!$C$4</c:f>
              <c:strCache>
                <c:ptCount val="1"/>
                <c:pt idx="0">
                  <c:v>Customs District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'Summary Dashboard (NEW!)'!$A$5:$A$24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'Summary Dashboard (NEW!)'!$C$5:$C$24</c:f>
              <c:numCache>
                <c:formatCode>"$"#,##0</c:formatCode>
                <c:ptCount val="20"/>
                <c:pt idx="0">
                  <c:v>57338178</c:v>
                </c:pt>
                <c:pt idx="1">
                  <c:v>93732599</c:v>
                </c:pt>
                <c:pt idx="2">
                  <c:v>159947202</c:v>
                </c:pt>
                <c:pt idx="3">
                  <c:v>212404181</c:v>
                </c:pt>
                <c:pt idx="4">
                  <c:v>209218760</c:v>
                </c:pt>
                <c:pt idx="5">
                  <c:v>401811693</c:v>
                </c:pt>
                <c:pt idx="6">
                  <c:v>308711687</c:v>
                </c:pt>
                <c:pt idx="7">
                  <c:v>472230405</c:v>
                </c:pt>
                <c:pt idx="8">
                  <c:v>355916788</c:v>
                </c:pt>
                <c:pt idx="9">
                  <c:v>337007325</c:v>
                </c:pt>
                <c:pt idx="10">
                  <c:v>379079642</c:v>
                </c:pt>
                <c:pt idx="11">
                  <c:v>275020867</c:v>
                </c:pt>
                <c:pt idx="12">
                  <c:v>192966226</c:v>
                </c:pt>
                <c:pt idx="13">
                  <c:v>1279810915</c:v>
                </c:pt>
                <c:pt idx="14">
                  <c:v>690537975</c:v>
                </c:pt>
                <c:pt idx="15">
                  <c:v>387657030</c:v>
                </c:pt>
                <c:pt idx="16">
                  <c:v>513817269</c:v>
                </c:pt>
                <c:pt idx="17">
                  <c:v>253433156</c:v>
                </c:pt>
                <c:pt idx="18">
                  <c:v>396834209</c:v>
                </c:pt>
                <c:pt idx="19">
                  <c:v>321986062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42-42ED-9BE6-F32BD0EB0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20627184"/>
        <c:axId val="1020627664"/>
      </c:barChart>
      <c:catAx>
        <c:axId val="1020627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0627664"/>
        <c:crosses val="autoZero"/>
        <c:auto val="1"/>
        <c:lblAlgn val="ctr"/>
        <c:lblOffset val="100"/>
        <c:noMultiLvlLbl val="0"/>
      </c:catAx>
      <c:valAx>
        <c:axId val="1020627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0627184"/>
        <c:crosses val="autoZero"/>
        <c:crossBetween val="between"/>
        <c:dispUnits>
          <c:builtInUnit val="b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Combined Trade Trends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'Summary Dashboard (NEW!)'!$A$4</c:f>
              <c:strCache>
                <c:ptCount val="1"/>
                <c:pt idx="0">
                  <c:v>Year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'Summary Dashboard (NEW!)'!$A$5:$A$24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FE-4545-BDDA-1D4F584DB74A}"/>
            </c:ext>
          </c:extLst>
        </c:ser>
        <c:ser>
          <c:idx val="1"/>
          <c:order val="1"/>
          <c:tx>
            <c:v>Nogales Port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'Summary Dashboard (NEW!)'!$A$5:$A$24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'Summary Dashboard (NEW!)'!$B$5:$B$24</c:f>
              <c:numCache>
                <c:formatCode>"$"#,##0</c:formatCode>
                <c:ptCount val="20"/>
                <c:pt idx="0">
                  <c:v>18870354532</c:v>
                </c:pt>
                <c:pt idx="1">
                  <c:v>18175083873</c:v>
                </c:pt>
                <c:pt idx="2">
                  <c:v>19119599042</c:v>
                </c:pt>
                <c:pt idx="3">
                  <c:v>16231892996</c:v>
                </c:pt>
                <c:pt idx="4">
                  <c:v>19830783932</c:v>
                </c:pt>
                <c:pt idx="5">
                  <c:v>22105798294</c:v>
                </c:pt>
                <c:pt idx="6">
                  <c:v>23528036293</c:v>
                </c:pt>
                <c:pt idx="7">
                  <c:v>27687539963</c:v>
                </c:pt>
                <c:pt idx="8">
                  <c:v>26399176732</c:v>
                </c:pt>
                <c:pt idx="9">
                  <c:v>27316551053</c:v>
                </c:pt>
                <c:pt idx="10">
                  <c:v>26377271199</c:v>
                </c:pt>
                <c:pt idx="11">
                  <c:v>23934285422</c:v>
                </c:pt>
                <c:pt idx="12">
                  <c:v>24212081273</c:v>
                </c:pt>
                <c:pt idx="13">
                  <c:v>25531451743</c:v>
                </c:pt>
                <c:pt idx="14">
                  <c:v>21882548929</c:v>
                </c:pt>
                <c:pt idx="15">
                  <c:v>24578753829</c:v>
                </c:pt>
                <c:pt idx="16">
                  <c:v>28537424859</c:v>
                </c:pt>
                <c:pt idx="17">
                  <c:v>31620730428</c:v>
                </c:pt>
                <c:pt idx="18">
                  <c:v>34101109144</c:v>
                </c:pt>
                <c:pt idx="19">
                  <c:v>33724079626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FE-4545-BDDA-1D4F584DB74A}"/>
            </c:ext>
          </c:extLst>
        </c:ser>
        <c:ser>
          <c:idx val="2"/>
          <c:order val="2"/>
          <c:tx>
            <c:v>Customs District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'Summary Dashboard (NEW!)'!$C$5:$C$24</c:f>
              <c:numCache>
                <c:formatCode>"$"#,##0</c:formatCode>
                <c:ptCount val="20"/>
                <c:pt idx="0">
                  <c:v>57338178</c:v>
                </c:pt>
                <c:pt idx="1">
                  <c:v>93732599</c:v>
                </c:pt>
                <c:pt idx="2">
                  <c:v>159947202</c:v>
                </c:pt>
                <c:pt idx="3">
                  <c:v>212404181</c:v>
                </c:pt>
                <c:pt idx="4">
                  <c:v>209218760</c:v>
                </c:pt>
                <c:pt idx="5">
                  <c:v>401811693</c:v>
                </c:pt>
                <c:pt idx="6">
                  <c:v>308711687</c:v>
                </c:pt>
                <c:pt idx="7">
                  <c:v>472230405</c:v>
                </c:pt>
                <c:pt idx="8">
                  <c:v>355916788</c:v>
                </c:pt>
                <c:pt idx="9">
                  <c:v>337007325</c:v>
                </c:pt>
                <c:pt idx="10">
                  <c:v>379079642</c:v>
                </c:pt>
                <c:pt idx="11">
                  <c:v>275020867</c:v>
                </c:pt>
                <c:pt idx="12">
                  <c:v>192966226</c:v>
                </c:pt>
                <c:pt idx="13">
                  <c:v>1279810915</c:v>
                </c:pt>
                <c:pt idx="14">
                  <c:v>690537975</c:v>
                </c:pt>
                <c:pt idx="15">
                  <c:v>387657030</c:v>
                </c:pt>
                <c:pt idx="16">
                  <c:v>513817269</c:v>
                </c:pt>
                <c:pt idx="17">
                  <c:v>253433156</c:v>
                </c:pt>
                <c:pt idx="18">
                  <c:v>396834209</c:v>
                </c:pt>
                <c:pt idx="19">
                  <c:v>321986062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FE-4545-BDDA-1D4F584DB74A}"/>
            </c:ext>
          </c:extLst>
        </c:ser>
        <c:ser>
          <c:idx val="3"/>
          <c:order val="3"/>
          <c:tx>
            <c:v>Combined Total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'Summary Dashboard (NEW!)'!$D$5:$D$24</c:f>
              <c:numCache>
                <c:formatCode>"$"#,##0</c:formatCode>
                <c:ptCount val="20"/>
                <c:pt idx="0">
                  <c:v>18927692710</c:v>
                </c:pt>
                <c:pt idx="1">
                  <c:v>18268816472</c:v>
                </c:pt>
                <c:pt idx="2">
                  <c:v>19279546244</c:v>
                </c:pt>
                <c:pt idx="3">
                  <c:v>16444297177</c:v>
                </c:pt>
                <c:pt idx="4">
                  <c:v>20040002692</c:v>
                </c:pt>
                <c:pt idx="5">
                  <c:v>22507609987</c:v>
                </c:pt>
                <c:pt idx="6">
                  <c:v>23836747980</c:v>
                </c:pt>
                <c:pt idx="7">
                  <c:v>28159770368</c:v>
                </c:pt>
                <c:pt idx="8">
                  <c:v>26755093520</c:v>
                </c:pt>
                <c:pt idx="9">
                  <c:v>27653558378</c:v>
                </c:pt>
                <c:pt idx="10">
                  <c:v>26756350841</c:v>
                </c:pt>
                <c:pt idx="11">
                  <c:v>24209306289</c:v>
                </c:pt>
                <c:pt idx="12">
                  <c:v>24405047499</c:v>
                </c:pt>
                <c:pt idx="13">
                  <c:v>26811262658</c:v>
                </c:pt>
                <c:pt idx="14">
                  <c:v>22573086904</c:v>
                </c:pt>
                <c:pt idx="15">
                  <c:v>24966410859</c:v>
                </c:pt>
                <c:pt idx="16">
                  <c:v>29051242128</c:v>
                </c:pt>
                <c:pt idx="17">
                  <c:v>31874163584</c:v>
                </c:pt>
                <c:pt idx="18">
                  <c:v>34497943353</c:v>
                </c:pt>
                <c:pt idx="19">
                  <c:v>34046065688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FE-4545-BDDA-1D4F584DB74A}"/>
            </c:ext>
          </c:extLst>
        </c:ser>
        <c:ser>
          <c:idx val="4"/>
          <c:order val="4"/>
          <c:tx>
            <c:v>Imports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'Summary Dashboard (NEW!)'!$F$5:$F$24</c:f>
              <c:numCache>
                <c:formatCode>"$"#,##0</c:formatCode>
                <c:ptCount val="20"/>
                <c:pt idx="0">
                  <c:v>12572195709</c:v>
                </c:pt>
                <c:pt idx="1">
                  <c:v>12232257842</c:v>
                </c:pt>
                <c:pt idx="2">
                  <c:v>12366294085</c:v>
                </c:pt>
                <c:pt idx="3">
                  <c:v>10452731279</c:v>
                </c:pt>
                <c:pt idx="4">
                  <c:v>13090680608</c:v>
                </c:pt>
                <c:pt idx="5">
                  <c:v>14365246615</c:v>
                </c:pt>
                <c:pt idx="6">
                  <c:v>14864206141</c:v>
                </c:pt>
                <c:pt idx="7">
                  <c:v>17842869240</c:v>
                </c:pt>
                <c:pt idx="8">
                  <c:v>16144502379</c:v>
                </c:pt>
                <c:pt idx="9">
                  <c:v>16033665590</c:v>
                </c:pt>
                <c:pt idx="10">
                  <c:v>16479712313</c:v>
                </c:pt>
                <c:pt idx="11">
                  <c:v>14785768000</c:v>
                </c:pt>
                <c:pt idx="12">
                  <c:v>14608376290</c:v>
                </c:pt>
                <c:pt idx="13">
                  <c:v>16392661008</c:v>
                </c:pt>
                <c:pt idx="14">
                  <c:v>14045061050</c:v>
                </c:pt>
                <c:pt idx="15">
                  <c:v>15042984398</c:v>
                </c:pt>
                <c:pt idx="16">
                  <c:v>18639656378</c:v>
                </c:pt>
                <c:pt idx="17">
                  <c:v>21514078492</c:v>
                </c:pt>
                <c:pt idx="18">
                  <c:v>23624448800</c:v>
                </c:pt>
                <c:pt idx="19">
                  <c:v>22789937366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FE-4545-BDDA-1D4F584DB74A}"/>
            </c:ext>
          </c:extLst>
        </c:ser>
        <c:ser>
          <c:idx val="5"/>
          <c:order val="5"/>
          <c:tx>
            <c:v>Exports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'Summary Dashboard (NEW!)'!$E$5:$E$24</c:f>
              <c:numCache>
                <c:formatCode>"$"#,##0</c:formatCode>
                <c:ptCount val="20"/>
                <c:pt idx="0">
                  <c:v>6355497001</c:v>
                </c:pt>
                <c:pt idx="1">
                  <c:v>6036558630</c:v>
                </c:pt>
                <c:pt idx="2">
                  <c:v>6913252159</c:v>
                </c:pt>
                <c:pt idx="3">
                  <c:v>5991565898</c:v>
                </c:pt>
                <c:pt idx="4">
                  <c:v>6949322084</c:v>
                </c:pt>
                <c:pt idx="5">
                  <c:v>8142363372</c:v>
                </c:pt>
                <c:pt idx="6">
                  <c:v>8972541839</c:v>
                </c:pt>
                <c:pt idx="7">
                  <c:v>10316901128</c:v>
                </c:pt>
                <c:pt idx="8">
                  <c:v>10610591141</c:v>
                </c:pt>
                <c:pt idx="9">
                  <c:v>11619892788</c:v>
                </c:pt>
                <c:pt idx="10">
                  <c:v>10276638528</c:v>
                </c:pt>
                <c:pt idx="11">
                  <c:v>9423538289</c:v>
                </c:pt>
                <c:pt idx="12">
                  <c:v>9796671209</c:v>
                </c:pt>
                <c:pt idx="13">
                  <c:v>10418601650</c:v>
                </c:pt>
                <c:pt idx="14">
                  <c:v>8528025854</c:v>
                </c:pt>
                <c:pt idx="15">
                  <c:v>9923426461</c:v>
                </c:pt>
                <c:pt idx="16">
                  <c:v>10411585750</c:v>
                </c:pt>
                <c:pt idx="17">
                  <c:v>10360085092</c:v>
                </c:pt>
                <c:pt idx="18">
                  <c:v>10873494553</c:v>
                </c:pt>
                <c:pt idx="19">
                  <c:v>11256128322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FE-4545-BDDA-1D4F584DB74A}"/>
            </c:ext>
          </c:extLst>
        </c:ser>
        <c:ser>
          <c:idx val="6"/>
          <c:order val="6"/>
          <c:tx>
            <c:v>Trade Balance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'Summary Dashboard (NEW!)'!$G$5:$G$24</c:f>
              <c:numCache>
                <c:formatCode>"$"#,##0</c:formatCode>
                <c:ptCount val="20"/>
                <c:pt idx="0">
                  <c:v>-6216698708</c:v>
                </c:pt>
                <c:pt idx="1">
                  <c:v>-6195699212</c:v>
                </c:pt>
                <c:pt idx="2">
                  <c:v>-5453041926</c:v>
                </c:pt>
                <c:pt idx="3">
                  <c:v>-4461165381</c:v>
                </c:pt>
                <c:pt idx="4">
                  <c:v>-6141358524</c:v>
                </c:pt>
                <c:pt idx="5">
                  <c:v>-6222883243</c:v>
                </c:pt>
                <c:pt idx="6">
                  <c:v>-5891664302</c:v>
                </c:pt>
                <c:pt idx="7">
                  <c:v>-7525968112</c:v>
                </c:pt>
                <c:pt idx="8">
                  <c:v>-5533911238</c:v>
                </c:pt>
                <c:pt idx="9">
                  <c:v>-4413772802</c:v>
                </c:pt>
                <c:pt idx="10">
                  <c:v>-6203073785</c:v>
                </c:pt>
                <c:pt idx="11">
                  <c:v>-5362229711</c:v>
                </c:pt>
                <c:pt idx="12">
                  <c:v>-4811705081</c:v>
                </c:pt>
                <c:pt idx="13">
                  <c:v>-5974059358</c:v>
                </c:pt>
                <c:pt idx="14">
                  <c:v>-5517035196</c:v>
                </c:pt>
                <c:pt idx="15">
                  <c:v>-5119557937</c:v>
                </c:pt>
                <c:pt idx="16">
                  <c:v>-8228070628</c:v>
                </c:pt>
                <c:pt idx="17">
                  <c:v>-11153993400</c:v>
                </c:pt>
                <c:pt idx="18">
                  <c:v>-12750954247</c:v>
                </c:pt>
                <c:pt idx="19">
                  <c:v>-11533809044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FFE-4545-BDDA-1D4F584DB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8960080"/>
        <c:axId val="1718993200"/>
      </c:lineChart>
      <c:catAx>
        <c:axId val="17189600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993200"/>
        <c:crosses val="autoZero"/>
        <c:auto val="1"/>
        <c:lblAlgn val="ctr"/>
        <c:lblOffset val="100"/>
        <c:noMultiLvlLbl val="0"/>
      </c:catAx>
      <c:valAx>
        <c:axId val="171899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Billions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960080"/>
        <c:crosses val="autoZero"/>
        <c:crossBetween val="between"/>
        <c:dispUnits>
          <c:builtInUnit val="b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Nogales Trade Value Trends (2006-2025)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Total Trade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'Nogales (total)'!$A$3:$A$22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BA-4AC0-A762-0D5BDD8DFE5C}"/>
            </c:ext>
          </c:extLst>
        </c:ser>
        <c:ser>
          <c:idx val="1"/>
          <c:order val="1"/>
          <c:tx>
            <c:strRef>
              <c:f>'Nogales (total)'!$B$2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'Nogales (total)'!$B$3:$B$22</c:f>
              <c:numCache>
                <c:formatCode>"$"#,##0</c:formatCode>
                <c:ptCount val="20"/>
                <c:pt idx="0">
                  <c:v>18927692710</c:v>
                </c:pt>
                <c:pt idx="1">
                  <c:v>18268816472</c:v>
                </c:pt>
                <c:pt idx="2">
                  <c:v>19279546244</c:v>
                </c:pt>
                <c:pt idx="3">
                  <c:v>16444297177</c:v>
                </c:pt>
                <c:pt idx="4">
                  <c:v>20040002692</c:v>
                </c:pt>
                <c:pt idx="5">
                  <c:v>22507609987</c:v>
                </c:pt>
                <c:pt idx="6">
                  <c:v>23836747980</c:v>
                </c:pt>
                <c:pt idx="7">
                  <c:v>28159770368</c:v>
                </c:pt>
                <c:pt idx="8">
                  <c:v>26755093520</c:v>
                </c:pt>
                <c:pt idx="9">
                  <c:v>27653558378</c:v>
                </c:pt>
                <c:pt idx="10">
                  <c:v>26756350841</c:v>
                </c:pt>
                <c:pt idx="11">
                  <c:v>24209306289</c:v>
                </c:pt>
                <c:pt idx="12">
                  <c:v>24405047499</c:v>
                </c:pt>
                <c:pt idx="13">
                  <c:v>26811262658</c:v>
                </c:pt>
                <c:pt idx="14">
                  <c:v>22573086904</c:v>
                </c:pt>
                <c:pt idx="15">
                  <c:v>24966410859</c:v>
                </c:pt>
                <c:pt idx="16">
                  <c:v>29051242128</c:v>
                </c:pt>
                <c:pt idx="17">
                  <c:v>31874163584</c:v>
                </c:pt>
                <c:pt idx="18">
                  <c:v>34497943353</c:v>
                </c:pt>
                <c:pt idx="19">
                  <c:v>34046065688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BA-4AC0-A762-0D5BDD8DFE5C}"/>
            </c:ext>
          </c:extLst>
        </c:ser>
        <c:ser>
          <c:idx val="2"/>
          <c:order val="2"/>
          <c:tx>
            <c:v>Exports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'Nogales (total)'!$A$3:$A$22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'Nogales (total)'!$D$3:$D$22</c:f>
              <c:numCache>
                <c:formatCode>"$"#,##0</c:formatCode>
                <c:ptCount val="20"/>
                <c:pt idx="0">
                  <c:v>6355497001</c:v>
                </c:pt>
                <c:pt idx="1">
                  <c:v>6036558630</c:v>
                </c:pt>
                <c:pt idx="2">
                  <c:v>6913252159</c:v>
                </c:pt>
                <c:pt idx="3">
                  <c:v>5991565898</c:v>
                </c:pt>
                <c:pt idx="4">
                  <c:v>6949322084</c:v>
                </c:pt>
                <c:pt idx="5">
                  <c:v>8142363372</c:v>
                </c:pt>
                <c:pt idx="6">
                  <c:v>8972541839</c:v>
                </c:pt>
                <c:pt idx="7">
                  <c:v>10316901128</c:v>
                </c:pt>
                <c:pt idx="8">
                  <c:v>10610591141</c:v>
                </c:pt>
                <c:pt idx="9">
                  <c:v>11619892788</c:v>
                </c:pt>
                <c:pt idx="10">
                  <c:v>10276638528</c:v>
                </c:pt>
                <c:pt idx="11">
                  <c:v>9423538289</c:v>
                </c:pt>
                <c:pt idx="12">
                  <c:v>9796671209</c:v>
                </c:pt>
                <c:pt idx="13">
                  <c:v>10418601650</c:v>
                </c:pt>
                <c:pt idx="14">
                  <c:v>8528025854</c:v>
                </c:pt>
                <c:pt idx="15">
                  <c:v>9923426461</c:v>
                </c:pt>
                <c:pt idx="16">
                  <c:v>10411585750</c:v>
                </c:pt>
                <c:pt idx="17">
                  <c:v>10360085092</c:v>
                </c:pt>
                <c:pt idx="18">
                  <c:v>10873494553</c:v>
                </c:pt>
                <c:pt idx="19">
                  <c:v>11256128322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BA-4AC0-A762-0D5BDD8DFE5C}"/>
            </c:ext>
          </c:extLst>
        </c:ser>
        <c:ser>
          <c:idx val="3"/>
          <c:order val="3"/>
          <c:tx>
            <c:v>Imports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'Nogales (total)'!$A$3:$A$22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'Nogales (total)'!$F$3:$F$22</c:f>
              <c:numCache>
                <c:formatCode>"$"#,##0</c:formatCode>
                <c:ptCount val="20"/>
                <c:pt idx="0">
                  <c:v>12572195709</c:v>
                </c:pt>
                <c:pt idx="1">
                  <c:v>12232257842</c:v>
                </c:pt>
                <c:pt idx="2">
                  <c:v>12366294085</c:v>
                </c:pt>
                <c:pt idx="3">
                  <c:v>10452731279</c:v>
                </c:pt>
                <c:pt idx="4">
                  <c:v>13090680608</c:v>
                </c:pt>
                <c:pt idx="5">
                  <c:v>14365246615</c:v>
                </c:pt>
                <c:pt idx="6">
                  <c:v>14864206141</c:v>
                </c:pt>
                <c:pt idx="7">
                  <c:v>17842869240</c:v>
                </c:pt>
                <c:pt idx="8">
                  <c:v>16144502379</c:v>
                </c:pt>
                <c:pt idx="9">
                  <c:v>16033665590</c:v>
                </c:pt>
                <c:pt idx="10">
                  <c:v>16479712313</c:v>
                </c:pt>
                <c:pt idx="11">
                  <c:v>14785768000</c:v>
                </c:pt>
                <c:pt idx="12">
                  <c:v>14608376290</c:v>
                </c:pt>
                <c:pt idx="13">
                  <c:v>16392661008</c:v>
                </c:pt>
                <c:pt idx="14">
                  <c:v>14045061050</c:v>
                </c:pt>
                <c:pt idx="15">
                  <c:v>15042984398</c:v>
                </c:pt>
                <c:pt idx="16">
                  <c:v>18639656378</c:v>
                </c:pt>
                <c:pt idx="17">
                  <c:v>21514078492</c:v>
                </c:pt>
                <c:pt idx="18">
                  <c:v>23624448800</c:v>
                </c:pt>
                <c:pt idx="19">
                  <c:v>22789937366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BA-4AC0-A762-0D5BDD8DF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8971120"/>
        <c:axId val="1718975440"/>
      </c:lineChart>
      <c:catAx>
        <c:axId val="17189711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975440"/>
        <c:crosses val="autoZero"/>
        <c:auto val="1"/>
        <c:lblAlgn val="ctr"/>
        <c:lblOffset val="100"/>
        <c:noMultiLvlLbl val="0"/>
      </c:catAx>
      <c:valAx>
        <c:axId val="1718975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971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Exports vs Imports Composition (2006-2025)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v>Exports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'Nogales (total)'!$A$3:$A$22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'Nogales (total)'!$D$3:$D$22</c:f>
              <c:numCache>
                <c:formatCode>"$"#,##0</c:formatCode>
                <c:ptCount val="20"/>
                <c:pt idx="0">
                  <c:v>6355497001</c:v>
                </c:pt>
                <c:pt idx="1">
                  <c:v>6036558630</c:v>
                </c:pt>
                <c:pt idx="2">
                  <c:v>6913252159</c:v>
                </c:pt>
                <c:pt idx="3">
                  <c:v>5991565898</c:v>
                </c:pt>
                <c:pt idx="4">
                  <c:v>6949322084</c:v>
                </c:pt>
                <c:pt idx="5">
                  <c:v>8142363372</c:v>
                </c:pt>
                <c:pt idx="6">
                  <c:v>8972541839</c:v>
                </c:pt>
                <c:pt idx="7">
                  <c:v>10316901128</c:v>
                </c:pt>
                <c:pt idx="8">
                  <c:v>10610591141</c:v>
                </c:pt>
                <c:pt idx="9">
                  <c:v>11619892788</c:v>
                </c:pt>
                <c:pt idx="10">
                  <c:v>10276638528</c:v>
                </c:pt>
                <c:pt idx="11">
                  <c:v>9423538289</c:v>
                </c:pt>
                <c:pt idx="12">
                  <c:v>9796671209</c:v>
                </c:pt>
                <c:pt idx="13">
                  <c:v>10418601650</c:v>
                </c:pt>
                <c:pt idx="14">
                  <c:v>8528025854</c:v>
                </c:pt>
                <c:pt idx="15">
                  <c:v>9923426461</c:v>
                </c:pt>
                <c:pt idx="16">
                  <c:v>10411585750</c:v>
                </c:pt>
                <c:pt idx="17">
                  <c:v>10360085092</c:v>
                </c:pt>
                <c:pt idx="18">
                  <c:v>10873494553</c:v>
                </c:pt>
                <c:pt idx="19">
                  <c:v>11256128322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04-47DA-920F-5AACA347EFF6}"/>
            </c:ext>
          </c:extLst>
        </c:ser>
        <c:ser>
          <c:idx val="2"/>
          <c:order val="1"/>
          <c:tx>
            <c:v>Imports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'Nogales (total)'!$A$3:$A$22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'Nogales (total)'!$F$3:$F$22</c:f>
              <c:numCache>
                <c:formatCode>"$"#,##0</c:formatCode>
                <c:ptCount val="20"/>
                <c:pt idx="0">
                  <c:v>12572195709</c:v>
                </c:pt>
                <c:pt idx="1">
                  <c:v>12232257842</c:v>
                </c:pt>
                <c:pt idx="2">
                  <c:v>12366294085</c:v>
                </c:pt>
                <c:pt idx="3">
                  <c:v>10452731279</c:v>
                </c:pt>
                <c:pt idx="4">
                  <c:v>13090680608</c:v>
                </c:pt>
                <c:pt idx="5">
                  <c:v>14365246615</c:v>
                </c:pt>
                <c:pt idx="6">
                  <c:v>14864206141</c:v>
                </c:pt>
                <c:pt idx="7">
                  <c:v>17842869240</c:v>
                </c:pt>
                <c:pt idx="8">
                  <c:v>16144502379</c:v>
                </c:pt>
                <c:pt idx="9">
                  <c:v>16033665590</c:v>
                </c:pt>
                <c:pt idx="10">
                  <c:v>16479712313</c:v>
                </c:pt>
                <c:pt idx="11">
                  <c:v>14785768000</c:v>
                </c:pt>
                <c:pt idx="12">
                  <c:v>14608376290</c:v>
                </c:pt>
                <c:pt idx="13">
                  <c:v>16392661008</c:v>
                </c:pt>
                <c:pt idx="14">
                  <c:v>14045061050</c:v>
                </c:pt>
                <c:pt idx="15">
                  <c:v>15042984398</c:v>
                </c:pt>
                <c:pt idx="16">
                  <c:v>18639656378</c:v>
                </c:pt>
                <c:pt idx="17">
                  <c:v>21514078492</c:v>
                </c:pt>
                <c:pt idx="18">
                  <c:v>23624448800</c:v>
                </c:pt>
                <c:pt idx="19">
                  <c:v>22789937366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04-47DA-920F-5AACA347E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18986480"/>
        <c:axId val="1718987440"/>
      </c:barChart>
      <c:catAx>
        <c:axId val="171898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987440"/>
        <c:crosses val="autoZero"/>
        <c:auto val="1"/>
        <c:lblAlgn val="ctr"/>
        <c:lblOffset val="100"/>
        <c:noMultiLvlLbl val="0"/>
      </c:catAx>
      <c:valAx>
        <c:axId val="1718987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986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46</xdr:row>
      <xdr:rowOff>0</xdr:rowOff>
    </xdr:from>
    <xdr:to>
      <xdr:col>7</xdr:col>
      <xdr:colOff>0</xdr:colOff>
      <xdr:row>60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5E9B3EC-E6A4-DD8B-E69C-B4E831EC18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46</xdr:row>
      <xdr:rowOff>0</xdr:rowOff>
    </xdr:from>
    <xdr:to>
      <xdr:col>14</xdr:col>
      <xdr:colOff>0</xdr:colOff>
      <xdr:row>60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7F00008-5BA7-7E5B-173D-62B1E426CF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325120</xdr:colOff>
      <xdr:row>24</xdr:row>
      <xdr:rowOff>124460</xdr:rowOff>
    </xdr:from>
    <xdr:to>
      <xdr:col>16</xdr:col>
      <xdr:colOff>365760</xdr:colOff>
      <xdr:row>42</xdr:row>
      <xdr:rowOff>7620</xdr:rowOff>
    </xdr:to>
    <xdr:graphicFrame macro="">
      <xdr:nvGraphicFramePr>
        <xdr:cNvPr id="7" name="Chart 2">
          <a:extLst>
            <a:ext uri="{FF2B5EF4-FFF2-40B4-BE49-F238E27FC236}">
              <a16:creationId xmlns:a16="http://schemas.microsoft.com/office/drawing/2014/main" id="{81E678F2-FAD0-AC36-B28C-38FE4012ED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2346960</xdr:colOff>
      <xdr:row>25</xdr:row>
      <xdr:rowOff>53340</xdr:rowOff>
    </xdr:from>
    <xdr:to>
      <xdr:col>7</xdr:col>
      <xdr:colOff>60960</xdr:colOff>
      <xdr:row>45</xdr:row>
      <xdr:rowOff>83820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D7C52A6A-108B-D820-BEDA-82326F7D9D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0</xdr:colOff>
      <xdr:row>22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8DC15EB-5522-4311-D16A-34FF512DDC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38</xdr:row>
      <xdr:rowOff>0</xdr:rowOff>
    </xdr:from>
    <xdr:to>
      <xdr:col>18</xdr:col>
      <xdr:colOff>0</xdr:colOff>
      <xdr:row>56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7F1F129-E8FC-26DF-76ED-642D94E3C0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CEECB-3E3B-4CE2-9394-C08F0389C178}">
  <dimension ref="A1:P24"/>
  <sheetViews>
    <sheetView tabSelected="1" workbookViewId="0">
      <selection sqref="A1:H1"/>
    </sheetView>
  </sheetViews>
  <sheetFormatPr defaultRowHeight="14.4" x14ac:dyDescent="0.3"/>
  <cols>
    <col min="1" max="1" width="38" bestFit="1" customWidth="1"/>
    <col min="2" max="2" width="14.44140625" bestFit="1" customWidth="1"/>
    <col min="3" max="3" width="14.5546875" bestFit="1" customWidth="1"/>
    <col min="4" max="6" width="14.44140625" bestFit="1" customWidth="1"/>
    <col min="7" max="7" width="15.109375" bestFit="1" customWidth="1"/>
    <col min="9" max="9" width="25.6640625" bestFit="1" customWidth="1"/>
    <col min="10" max="10" width="15.109375" bestFit="1" customWidth="1"/>
    <col min="11" max="11" width="14.5546875" bestFit="1" customWidth="1"/>
    <col min="12" max="12" width="15.109375" bestFit="1" customWidth="1"/>
    <col min="15" max="15" width="5" bestFit="1" customWidth="1"/>
    <col min="16" max="16" width="15.109375" bestFit="1" customWidth="1"/>
  </cols>
  <sheetData>
    <row r="1" spans="1:16" ht="23.4" x14ac:dyDescent="0.45">
      <c r="A1" s="40" t="s">
        <v>28</v>
      </c>
      <c r="B1" s="41"/>
      <c r="C1" s="41"/>
      <c r="D1" s="41"/>
      <c r="E1" s="41"/>
      <c r="F1" s="41"/>
      <c r="G1" s="41"/>
      <c r="H1" s="41"/>
    </row>
    <row r="3" spans="1:16" ht="15.6" x14ac:dyDescent="0.3">
      <c r="A3" s="14" t="s">
        <v>29</v>
      </c>
      <c r="I3" s="14" t="s">
        <v>32</v>
      </c>
    </row>
    <row r="4" spans="1:16" x14ac:dyDescent="0.3">
      <c r="A4" s="15" t="s">
        <v>3</v>
      </c>
      <c r="B4" s="15" t="s">
        <v>25</v>
      </c>
      <c r="C4" s="15" t="s">
        <v>30</v>
      </c>
      <c r="D4" s="15" t="s">
        <v>27</v>
      </c>
      <c r="E4" s="15" t="s">
        <v>1</v>
      </c>
      <c r="F4" s="15" t="s">
        <v>2</v>
      </c>
      <c r="G4" s="15" t="s">
        <v>31</v>
      </c>
      <c r="I4" s="15" t="s">
        <v>10</v>
      </c>
      <c r="J4" s="15" t="s">
        <v>25</v>
      </c>
      <c r="K4" s="15" t="s">
        <v>30</v>
      </c>
      <c r="L4" s="15" t="s">
        <v>33</v>
      </c>
      <c r="O4" s="15" t="s">
        <v>3</v>
      </c>
      <c r="P4" s="15" t="s">
        <v>31</v>
      </c>
    </row>
    <row r="5" spans="1:16" x14ac:dyDescent="0.3">
      <c r="A5">
        <f>Nogales!A3</f>
        <v>2006</v>
      </c>
      <c r="B5" s="16">
        <f>Nogales!B3</f>
        <v>18870354532</v>
      </c>
      <c r="C5" s="16">
        <f>'Nogales Customs District n.e.c.'!B3</f>
        <v>57338178</v>
      </c>
      <c r="D5" s="16">
        <f>'Nogales (total)'!B3</f>
        <v>18927692710</v>
      </c>
      <c r="E5" s="16">
        <f>'Nogales (total)'!D3</f>
        <v>6355497001</v>
      </c>
      <c r="F5" s="16">
        <f>'Nogales (total)'!F3</f>
        <v>12572195709</v>
      </c>
      <c r="G5" s="16">
        <f t="shared" ref="G5:G24" si="0">E5-F5</f>
        <v>-6216698708</v>
      </c>
      <c r="I5" t="s">
        <v>34</v>
      </c>
      <c r="J5" s="16">
        <f>Nogales!B22</f>
        <v>33724079626</v>
      </c>
      <c r="K5" s="16">
        <f>'Nogales Customs District n.e.c.'!B22</f>
        <v>321986062</v>
      </c>
      <c r="L5" s="16">
        <f>'Nogales (total)'!B22</f>
        <v>34046065688</v>
      </c>
      <c r="O5">
        <f t="shared" ref="O5:O24" si="1">A5</f>
        <v>2006</v>
      </c>
      <c r="P5" s="16">
        <f t="shared" ref="P5:P24" si="2">G5</f>
        <v>-6216698708</v>
      </c>
    </row>
    <row r="6" spans="1:16" x14ac:dyDescent="0.3">
      <c r="A6">
        <f>Nogales!A4</f>
        <v>2007</v>
      </c>
      <c r="B6" s="16">
        <f>Nogales!B4</f>
        <v>18175083873</v>
      </c>
      <c r="C6" s="16">
        <f>'Nogales Customs District n.e.c.'!B4</f>
        <v>93732599</v>
      </c>
      <c r="D6" s="16">
        <f>'Nogales (total)'!B4</f>
        <v>18268816472</v>
      </c>
      <c r="E6" s="16">
        <f>'Nogales (total)'!D4</f>
        <v>6036558630</v>
      </c>
      <c r="F6" s="16">
        <f>'Nogales (total)'!F4</f>
        <v>12232257842</v>
      </c>
      <c r="G6" s="16">
        <f t="shared" si="0"/>
        <v>-6195699212</v>
      </c>
      <c r="I6" t="s">
        <v>35</v>
      </c>
      <c r="J6" s="16">
        <f>Nogales!D22</f>
        <v>11183118697</v>
      </c>
      <c r="K6" s="16">
        <f>'Nogales Customs District n.e.c.'!D22</f>
        <v>73009625</v>
      </c>
      <c r="L6" s="16">
        <f>'Nogales (total)'!D22</f>
        <v>11256128322</v>
      </c>
      <c r="O6">
        <f t="shared" si="1"/>
        <v>2007</v>
      </c>
      <c r="P6" s="16">
        <f t="shared" si="2"/>
        <v>-6195699212</v>
      </c>
    </row>
    <row r="7" spans="1:16" x14ac:dyDescent="0.3">
      <c r="A7">
        <f>Nogales!A5</f>
        <v>2008</v>
      </c>
      <c r="B7" s="16">
        <f>Nogales!B5</f>
        <v>19119599042</v>
      </c>
      <c r="C7" s="16">
        <f>'Nogales Customs District n.e.c.'!B5</f>
        <v>159947202</v>
      </c>
      <c r="D7" s="16">
        <f>'Nogales (total)'!B5</f>
        <v>19279546244</v>
      </c>
      <c r="E7" s="16">
        <f>'Nogales (total)'!D5</f>
        <v>6913252159</v>
      </c>
      <c r="F7" s="16">
        <f>'Nogales (total)'!F5</f>
        <v>12366294085</v>
      </c>
      <c r="G7" s="16">
        <f t="shared" si="0"/>
        <v>-5453041926</v>
      </c>
      <c r="I7" t="s">
        <v>36</v>
      </c>
      <c r="J7" s="16">
        <f>Nogales!F22</f>
        <v>22540960929</v>
      </c>
      <c r="K7" s="16">
        <f>'Nogales Customs District n.e.c.'!F22</f>
        <v>248976437</v>
      </c>
      <c r="L7" s="16">
        <f>'Nogales (total)'!F22</f>
        <v>22789937366</v>
      </c>
      <c r="O7">
        <f t="shared" si="1"/>
        <v>2008</v>
      </c>
      <c r="P7" s="16">
        <f t="shared" si="2"/>
        <v>-5453041926</v>
      </c>
    </row>
    <row r="8" spans="1:16" x14ac:dyDescent="0.3">
      <c r="A8">
        <f>Nogales!A6</f>
        <v>2009</v>
      </c>
      <c r="B8" s="16">
        <f>Nogales!B6</f>
        <v>16231892996</v>
      </c>
      <c r="C8" s="16">
        <f>'Nogales Customs District n.e.c.'!B6</f>
        <v>212404181</v>
      </c>
      <c r="D8" s="16">
        <f>'Nogales (total)'!B6</f>
        <v>16444297177</v>
      </c>
      <c r="E8" s="16">
        <f>'Nogales (total)'!D6</f>
        <v>5991565898</v>
      </c>
      <c r="F8" s="16">
        <f>'Nogales (total)'!F6</f>
        <v>10452731279</v>
      </c>
      <c r="G8" s="16">
        <f t="shared" si="0"/>
        <v>-4461165381</v>
      </c>
      <c r="I8" t="s">
        <v>37</v>
      </c>
      <c r="J8" s="16">
        <f>Nogales!D22-Nogales!F22</f>
        <v>-11357842232</v>
      </c>
      <c r="K8" s="16">
        <f>'Nogales Customs District n.e.c.'!D22-'Nogales Customs District n.e.c.'!F22</f>
        <v>-175966812</v>
      </c>
      <c r="L8" s="16">
        <f>'Nogales (total)'!D22-'Nogales (total)'!F22</f>
        <v>-11533809044</v>
      </c>
      <c r="O8">
        <f t="shared" si="1"/>
        <v>2009</v>
      </c>
      <c r="P8" s="16">
        <f t="shared" si="2"/>
        <v>-4461165381</v>
      </c>
    </row>
    <row r="9" spans="1:16" x14ac:dyDescent="0.3">
      <c r="A9">
        <f>Nogales!A7</f>
        <v>2010</v>
      </c>
      <c r="B9" s="16">
        <f>Nogales!B7</f>
        <v>19830783932</v>
      </c>
      <c r="C9" s="16">
        <f>'Nogales Customs District n.e.c.'!B7</f>
        <v>209218760</v>
      </c>
      <c r="D9" s="16">
        <f>'Nogales (total)'!B7</f>
        <v>20040002692</v>
      </c>
      <c r="E9" s="16">
        <f>'Nogales (total)'!D7</f>
        <v>6949322084</v>
      </c>
      <c r="F9" s="16">
        <f>'Nogales (total)'!F7</f>
        <v>13090680608</v>
      </c>
      <c r="G9" s="16">
        <f t="shared" si="0"/>
        <v>-6141358524</v>
      </c>
      <c r="O9">
        <f t="shared" si="1"/>
        <v>2010</v>
      </c>
      <c r="P9" s="16">
        <f t="shared" si="2"/>
        <v>-6141358524</v>
      </c>
    </row>
    <row r="10" spans="1:16" x14ac:dyDescent="0.3">
      <c r="A10">
        <f>Nogales!A8</f>
        <v>2011</v>
      </c>
      <c r="B10" s="16">
        <f>Nogales!B8</f>
        <v>22105798294</v>
      </c>
      <c r="C10" s="16">
        <f>'Nogales Customs District n.e.c.'!B8</f>
        <v>401811693</v>
      </c>
      <c r="D10" s="16">
        <f>'Nogales (total)'!B8</f>
        <v>22507609987</v>
      </c>
      <c r="E10" s="16">
        <f>'Nogales (total)'!D8</f>
        <v>8142363372</v>
      </c>
      <c r="F10" s="16">
        <f>'Nogales (total)'!F8</f>
        <v>14365246615</v>
      </c>
      <c r="G10" s="16">
        <f t="shared" si="0"/>
        <v>-6222883243</v>
      </c>
      <c r="I10" t="s">
        <v>38</v>
      </c>
      <c r="J10" s="16">
        <f>MAX(Nogales!B3:B22)</f>
        <v>34101109144</v>
      </c>
      <c r="K10" s="16">
        <f>MAX('Nogales Customs District n.e.c.'!B3:B22)</f>
        <v>1279810915</v>
      </c>
      <c r="L10" s="16">
        <f>MAX('Nogales (total)'!B3:B22)</f>
        <v>34497943353</v>
      </c>
      <c r="O10">
        <f t="shared" si="1"/>
        <v>2011</v>
      </c>
      <c r="P10" s="16">
        <f t="shared" si="2"/>
        <v>-6222883243</v>
      </c>
    </row>
    <row r="11" spans="1:16" x14ac:dyDescent="0.3">
      <c r="A11">
        <f>Nogales!A9</f>
        <v>2012</v>
      </c>
      <c r="B11" s="16">
        <f>Nogales!B9</f>
        <v>23528036293</v>
      </c>
      <c r="C11" s="16">
        <f>'Nogales Customs District n.e.c.'!B9</f>
        <v>308711687</v>
      </c>
      <c r="D11" s="16">
        <f>'Nogales (total)'!B9</f>
        <v>23836747980</v>
      </c>
      <c r="E11" s="16">
        <f>'Nogales (total)'!D9</f>
        <v>8972541839</v>
      </c>
      <c r="F11" s="16">
        <f>'Nogales (total)'!F9</f>
        <v>14864206141</v>
      </c>
      <c r="G11" s="16">
        <f t="shared" si="0"/>
        <v>-5891664302</v>
      </c>
      <c r="I11" t="s">
        <v>39</v>
      </c>
      <c r="J11" s="16">
        <f>MIN(Nogales!B3:B22)</f>
        <v>16231892996</v>
      </c>
      <c r="K11" s="16">
        <f>MIN('Nogales Customs District n.e.c.'!B3:B22)</f>
        <v>57338178</v>
      </c>
      <c r="L11" s="16">
        <f>MIN('Nogales (total)'!B3:B22)</f>
        <v>16444297177</v>
      </c>
      <c r="O11">
        <f t="shared" si="1"/>
        <v>2012</v>
      </c>
      <c r="P11" s="16">
        <f t="shared" si="2"/>
        <v>-5891664302</v>
      </c>
    </row>
    <row r="12" spans="1:16" x14ac:dyDescent="0.3">
      <c r="A12">
        <f>Nogales!A10</f>
        <v>2013</v>
      </c>
      <c r="B12" s="16">
        <f>Nogales!B10</f>
        <v>27687539963</v>
      </c>
      <c r="C12" s="16">
        <f>'Nogales Customs District n.e.c.'!B10</f>
        <v>472230405</v>
      </c>
      <c r="D12" s="16">
        <f>'Nogales (total)'!B10</f>
        <v>28159770368</v>
      </c>
      <c r="E12" s="16">
        <f>'Nogales (total)'!D10</f>
        <v>10316901128</v>
      </c>
      <c r="F12" s="16">
        <f>'Nogales (total)'!F10</f>
        <v>17842869240</v>
      </c>
      <c r="G12" s="16">
        <f t="shared" si="0"/>
        <v>-7525968112</v>
      </c>
      <c r="I12" t="s">
        <v>40</v>
      </c>
      <c r="J12" s="16">
        <f>AVERAGE(Nogales!B3:B22)</f>
        <v>24688227658.099998</v>
      </c>
      <c r="K12" s="16">
        <f>AVERAGE('Nogales Customs District n.e.c.'!B3:B22)</f>
        <v>364973108.44999999</v>
      </c>
      <c r="L12" s="16">
        <f>AVERAGE('Nogales (total)'!B3:B22)</f>
        <v>25053200766.549999</v>
      </c>
      <c r="O12">
        <f t="shared" si="1"/>
        <v>2013</v>
      </c>
      <c r="P12" s="16">
        <f t="shared" si="2"/>
        <v>-7525968112</v>
      </c>
    </row>
    <row r="13" spans="1:16" x14ac:dyDescent="0.3">
      <c r="A13">
        <f>Nogales!A11</f>
        <v>2014</v>
      </c>
      <c r="B13" s="16">
        <f>Nogales!B11</f>
        <v>26399176732</v>
      </c>
      <c r="C13" s="16">
        <f>'Nogales Customs District n.e.c.'!B11</f>
        <v>355916788</v>
      </c>
      <c r="D13" s="16">
        <f>'Nogales (total)'!B11</f>
        <v>26755093520</v>
      </c>
      <c r="E13" s="16">
        <f>'Nogales (total)'!D11</f>
        <v>10610591141</v>
      </c>
      <c r="F13" s="16">
        <f>'Nogales (total)'!F11</f>
        <v>16144502379</v>
      </c>
      <c r="G13" s="16">
        <f t="shared" si="0"/>
        <v>-5533911238</v>
      </c>
      <c r="O13">
        <f t="shared" si="1"/>
        <v>2014</v>
      </c>
      <c r="P13" s="16">
        <f t="shared" si="2"/>
        <v>-5533911238</v>
      </c>
    </row>
    <row r="14" spans="1:16" x14ac:dyDescent="0.3">
      <c r="A14">
        <f>Nogales!A12</f>
        <v>2015</v>
      </c>
      <c r="B14" s="16">
        <f>Nogales!B12</f>
        <v>27316551053</v>
      </c>
      <c r="C14" s="16">
        <f>'Nogales Customs District n.e.c.'!B12</f>
        <v>337007325</v>
      </c>
      <c r="D14" s="16">
        <f>'Nogales (total)'!B12</f>
        <v>27653558378</v>
      </c>
      <c r="E14" s="16">
        <f>'Nogales (total)'!D12</f>
        <v>11619892788</v>
      </c>
      <c r="F14" s="16">
        <f>'Nogales (total)'!F12</f>
        <v>16033665590</v>
      </c>
      <c r="G14" s="16">
        <f t="shared" si="0"/>
        <v>-4413772802</v>
      </c>
      <c r="I14" t="s">
        <v>16</v>
      </c>
      <c r="J14" s="17">
        <f>(Nogales!B22-Nogales!B3)/Nogales!B3</f>
        <v>0.78714605328751652</v>
      </c>
      <c r="K14" s="17">
        <f>('Nogales Customs District n.e.c.'!B22-'Nogales Customs District n.e.c.'!B3)/'Nogales Customs District n.e.c.'!B3</f>
        <v>4.6155614501737396</v>
      </c>
      <c r="L14" s="17">
        <f>('Nogales (total)'!B22-'Nogales (total)'!B3)/'Nogales (total)'!B3</f>
        <v>0.79874357691852027</v>
      </c>
      <c r="O14">
        <f t="shared" si="1"/>
        <v>2015</v>
      </c>
      <c r="P14" s="16">
        <f t="shared" si="2"/>
        <v>-4413772802</v>
      </c>
    </row>
    <row r="15" spans="1:16" x14ac:dyDescent="0.3">
      <c r="A15">
        <f>Nogales!A13</f>
        <v>2016</v>
      </c>
      <c r="B15" s="16">
        <f>Nogales!B13</f>
        <v>26377271199</v>
      </c>
      <c r="C15" s="16">
        <f>'Nogales Customs District n.e.c.'!B13</f>
        <v>379079642</v>
      </c>
      <c r="D15" s="16">
        <f>'Nogales (total)'!B13</f>
        <v>26756350841</v>
      </c>
      <c r="E15" s="16">
        <f>'Nogales (total)'!D13</f>
        <v>10276638528</v>
      </c>
      <c r="F15" s="16">
        <f>'Nogales (total)'!F13</f>
        <v>16479712313</v>
      </c>
      <c r="G15" s="16">
        <f t="shared" si="0"/>
        <v>-6203073785</v>
      </c>
      <c r="O15">
        <f t="shared" si="1"/>
        <v>2016</v>
      </c>
      <c r="P15" s="16">
        <f t="shared" si="2"/>
        <v>-6203073785</v>
      </c>
    </row>
    <row r="16" spans="1:16" ht="15.6" x14ac:dyDescent="0.3">
      <c r="A16">
        <f>Nogales!A14</f>
        <v>2017</v>
      </c>
      <c r="B16" s="16">
        <f>Nogales!B14</f>
        <v>23934285422</v>
      </c>
      <c r="C16" s="16">
        <f>'Nogales Customs District n.e.c.'!B14</f>
        <v>275020867</v>
      </c>
      <c r="D16" s="16">
        <f>'Nogales (total)'!B14</f>
        <v>24209306289</v>
      </c>
      <c r="E16" s="16">
        <f>'Nogales (total)'!D14</f>
        <v>9423538289</v>
      </c>
      <c r="F16" s="16">
        <f>'Nogales (total)'!F14</f>
        <v>14785768000</v>
      </c>
      <c r="G16" s="16">
        <f t="shared" si="0"/>
        <v>-5362229711</v>
      </c>
      <c r="I16" s="14" t="s">
        <v>41</v>
      </c>
      <c r="O16">
        <f t="shared" si="1"/>
        <v>2017</v>
      </c>
      <c r="P16" s="16">
        <f t="shared" si="2"/>
        <v>-5362229711</v>
      </c>
    </row>
    <row r="17" spans="1:16" x14ac:dyDescent="0.3">
      <c r="A17">
        <f>Nogales!A15</f>
        <v>2018</v>
      </c>
      <c r="B17" s="16">
        <f>Nogales!B15</f>
        <v>24212081273</v>
      </c>
      <c r="C17" s="16">
        <f>'Nogales Customs District n.e.c.'!B15</f>
        <v>192966226</v>
      </c>
      <c r="D17" s="16">
        <f>'Nogales (total)'!B15</f>
        <v>24405047499</v>
      </c>
      <c r="E17" s="16">
        <f>'Nogales (total)'!D15</f>
        <v>9796671209</v>
      </c>
      <c r="F17" s="16">
        <f>'Nogales (total)'!F15</f>
        <v>14608376290</v>
      </c>
      <c r="G17" s="16">
        <f t="shared" si="0"/>
        <v>-4811705081</v>
      </c>
      <c r="I17" s="15" t="s">
        <v>22</v>
      </c>
      <c r="J17" s="15" t="s">
        <v>23</v>
      </c>
      <c r="K17" s="15" t="s">
        <v>24</v>
      </c>
      <c r="O17">
        <f t="shared" si="1"/>
        <v>2018</v>
      </c>
      <c r="P17" s="16">
        <f t="shared" si="2"/>
        <v>-4811705081</v>
      </c>
    </row>
    <row r="18" spans="1:16" x14ac:dyDescent="0.3">
      <c r="A18">
        <f>Nogales!A16</f>
        <v>2019</v>
      </c>
      <c r="B18" s="16">
        <f>Nogales!B16</f>
        <v>25531451743</v>
      </c>
      <c r="C18" s="16">
        <f>'Nogales Customs District n.e.c.'!B16</f>
        <v>1279810915</v>
      </c>
      <c r="D18" s="16">
        <f>'Nogales (total)'!B16</f>
        <v>26811262658</v>
      </c>
      <c r="E18" s="16">
        <f>'Nogales (total)'!D16</f>
        <v>10418601650</v>
      </c>
      <c r="F18" s="16">
        <f>'Nogales (total)'!F16</f>
        <v>16392661008</v>
      </c>
      <c r="G18" s="16">
        <f t="shared" si="0"/>
        <v>-5974059358</v>
      </c>
      <c r="I18" t="s">
        <v>25</v>
      </c>
      <c r="J18" s="16">
        <f>Nogales!B22</f>
        <v>33724079626</v>
      </c>
      <c r="K18" s="17">
        <f>Nogales!B22/'Nogales (total)'!B22</f>
        <v>0.99054263523572161</v>
      </c>
      <c r="O18">
        <f t="shared" si="1"/>
        <v>2019</v>
      </c>
      <c r="P18" s="16">
        <f t="shared" si="2"/>
        <v>-5974059358</v>
      </c>
    </row>
    <row r="19" spans="1:16" x14ac:dyDescent="0.3">
      <c r="A19">
        <f>Nogales!A17</f>
        <v>2020</v>
      </c>
      <c r="B19" s="16">
        <f>Nogales!B17</f>
        <v>21882548929</v>
      </c>
      <c r="C19" s="16">
        <f>'Nogales Customs District n.e.c.'!B17</f>
        <v>690537975</v>
      </c>
      <c r="D19" s="16">
        <f>'Nogales (total)'!B17</f>
        <v>22573086904</v>
      </c>
      <c r="E19" s="16">
        <f>'Nogales (total)'!D17</f>
        <v>8528025854</v>
      </c>
      <c r="F19" s="16">
        <f>'Nogales (total)'!F17</f>
        <v>14045061050</v>
      </c>
      <c r="G19" s="16">
        <f t="shared" si="0"/>
        <v>-5517035196</v>
      </c>
      <c r="I19" t="s">
        <v>42</v>
      </c>
      <c r="J19" s="16">
        <f>'Nogales Customs District n.e.c.'!B22</f>
        <v>321986062</v>
      </c>
      <c r="K19" s="17">
        <f>'Nogales Customs District n.e.c.'!B22/'Nogales (total)'!B22</f>
        <v>9.4573647642784281E-3</v>
      </c>
      <c r="O19">
        <f t="shared" si="1"/>
        <v>2020</v>
      </c>
      <c r="P19" s="16">
        <f t="shared" si="2"/>
        <v>-5517035196</v>
      </c>
    </row>
    <row r="20" spans="1:16" x14ac:dyDescent="0.3">
      <c r="A20">
        <f>Nogales!A18</f>
        <v>2021</v>
      </c>
      <c r="B20" s="16">
        <f>Nogales!B18</f>
        <v>24578753829</v>
      </c>
      <c r="C20" s="16">
        <f>'Nogales Customs District n.e.c.'!B18</f>
        <v>387657030</v>
      </c>
      <c r="D20" s="16">
        <f>'Nogales (total)'!B18</f>
        <v>24966410859</v>
      </c>
      <c r="E20" s="16">
        <f>'Nogales (total)'!D18</f>
        <v>9923426461</v>
      </c>
      <c r="F20" s="16">
        <f>'Nogales (total)'!F18</f>
        <v>15042984398</v>
      </c>
      <c r="G20" s="16">
        <f t="shared" si="0"/>
        <v>-5119557937</v>
      </c>
      <c r="I20" t="s">
        <v>27</v>
      </c>
      <c r="J20" s="16">
        <f>'Nogales (total)'!B22</f>
        <v>34046065688</v>
      </c>
      <c r="K20" s="17">
        <f>1</f>
        <v>1</v>
      </c>
      <c r="O20">
        <f t="shared" si="1"/>
        <v>2021</v>
      </c>
      <c r="P20" s="16">
        <f t="shared" si="2"/>
        <v>-5119557937</v>
      </c>
    </row>
    <row r="21" spans="1:16" x14ac:dyDescent="0.3">
      <c r="A21">
        <f>Nogales!A19</f>
        <v>2022</v>
      </c>
      <c r="B21" s="16">
        <f>Nogales!B19</f>
        <v>28537424859</v>
      </c>
      <c r="C21" s="16">
        <f>'Nogales Customs District n.e.c.'!B19</f>
        <v>513817269</v>
      </c>
      <c r="D21" s="16">
        <f>'Nogales (total)'!B19</f>
        <v>29051242128</v>
      </c>
      <c r="E21" s="16">
        <f>'Nogales (total)'!D19</f>
        <v>10411585750</v>
      </c>
      <c r="F21" s="16">
        <f>'Nogales (total)'!F19</f>
        <v>18639656378</v>
      </c>
      <c r="G21" s="16">
        <f t="shared" si="0"/>
        <v>-8228070628</v>
      </c>
      <c r="O21">
        <f t="shared" si="1"/>
        <v>2022</v>
      </c>
      <c r="P21" s="16">
        <f t="shared" si="2"/>
        <v>-8228070628</v>
      </c>
    </row>
    <row r="22" spans="1:16" x14ac:dyDescent="0.3">
      <c r="A22">
        <f>Nogales!A20</f>
        <v>2023</v>
      </c>
      <c r="B22" s="16">
        <f>Nogales!B20</f>
        <v>31620730428</v>
      </c>
      <c r="C22" s="16">
        <f>'Nogales Customs District n.e.c.'!B20</f>
        <v>253433156</v>
      </c>
      <c r="D22" s="16">
        <f>'Nogales (total)'!B20</f>
        <v>31874163584</v>
      </c>
      <c r="E22" s="16">
        <f>'Nogales (total)'!D20</f>
        <v>10360085092</v>
      </c>
      <c r="F22" s="16">
        <f>'Nogales (total)'!F20</f>
        <v>21514078492</v>
      </c>
      <c r="G22" s="16">
        <f t="shared" si="0"/>
        <v>-11153993400</v>
      </c>
      <c r="O22">
        <f t="shared" si="1"/>
        <v>2023</v>
      </c>
      <c r="P22" s="16">
        <f t="shared" si="2"/>
        <v>-11153993400</v>
      </c>
    </row>
    <row r="23" spans="1:16" x14ac:dyDescent="0.3">
      <c r="A23">
        <f>Nogales!A21</f>
        <v>2024</v>
      </c>
      <c r="B23" s="16">
        <f>Nogales!B21</f>
        <v>34101109144</v>
      </c>
      <c r="C23" s="16">
        <f>'Nogales Customs District n.e.c.'!B21</f>
        <v>396834209</v>
      </c>
      <c r="D23" s="16">
        <f>'Nogales (total)'!B21</f>
        <v>34497943353</v>
      </c>
      <c r="E23" s="16">
        <f>'Nogales (total)'!D21</f>
        <v>10873494553</v>
      </c>
      <c r="F23" s="16">
        <f>'Nogales (total)'!F21</f>
        <v>23624448800</v>
      </c>
      <c r="G23" s="16">
        <f t="shared" si="0"/>
        <v>-12750954247</v>
      </c>
      <c r="O23">
        <f t="shared" si="1"/>
        <v>2024</v>
      </c>
      <c r="P23" s="16">
        <f t="shared" si="2"/>
        <v>-12750954247</v>
      </c>
    </row>
    <row r="24" spans="1:16" x14ac:dyDescent="0.3">
      <c r="A24">
        <f>Nogales!A22</f>
        <v>2025</v>
      </c>
      <c r="B24" s="16">
        <f>Nogales!B22</f>
        <v>33724079626</v>
      </c>
      <c r="C24" s="16">
        <f>'Nogales Customs District n.e.c.'!B22</f>
        <v>321986062</v>
      </c>
      <c r="D24" s="16">
        <f>'Nogales (total)'!B22</f>
        <v>34046065688</v>
      </c>
      <c r="E24" s="16">
        <f>'Nogales (total)'!D22</f>
        <v>11256128322</v>
      </c>
      <c r="F24" s="16">
        <f>'Nogales (total)'!F22</f>
        <v>22789937366</v>
      </c>
      <c r="G24" s="16">
        <f t="shared" si="0"/>
        <v>-11533809044</v>
      </c>
      <c r="O24">
        <f t="shared" si="1"/>
        <v>2025</v>
      </c>
      <c r="P24" s="16">
        <f t="shared" si="2"/>
        <v>-11533809044</v>
      </c>
    </row>
  </sheetData>
  <mergeCells count="1">
    <mergeCell ref="A1:H1"/>
  </mergeCells>
  <pageMargins left="0.7" right="0.7" top="0.75" bottom="0.75" header="0.3" footer="0.3"/>
  <pageSetup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F508A-20E8-4B7D-8053-1E3F53483A05}">
  <sheetPr>
    <pageSetUpPr fitToPage="1"/>
  </sheetPr>
  <dimension ref="A1:N36"/>
  <sheetViews>
    <sheetView workbookViewId="0">
      <selection sqref="A1:G1"/>
    </sheetView>
  </sheetViews>
  <sheetFormatPr defaultColWidth="13.88671875" defaultRowHeight="14.4" x14ac:dyDescent="0.3"/>
  <cols>
    <col min="1" max="1" width="14.33203125" style="1" customWidth="1"/>
    <col min="2" max="3" width="18.88671875" style="1" customWidth="1"/>
    <col min="4" max="5" width="20" style="1" customWidth="1"/>
    <col min="6" max="6" width="19.5546875" style="1" customWidth="1"/>
    <col min="7" max="9" width="13.88671875" style="1"/>
    <col min="10" max="10" width="15.33203125" style="1" customWidth="1"/>
    <col min="11" max="12" width="13.88671875" style="1"/>
    <col min="13" max="13" width="15.77734375" style="1" customWidth="1"/>
    <col min="14" max="16384" width="13.88671875" style="1"/>
  </cols>
  <sheetData>
    <row r="1" spans="1:7" ht="18" x14ac:dyDescent="0.35">
      <c r="A1" s="43" t="s">
        <v>6</v>
      </c>
      <c r="B1" s="44"/>
      <c r="C1" s="44"/>
      <c r="D1" s="44"/>
      <c r="E1" s="44"/>
      <c r="F1" s="44"/>
      <c r="G1" s="45"/>
    </row>
    <row r="2" spans="1:7" ht="15.6" x14ac:dyDescent="0.3">
      <c r="A2" s="24" t="s">
        <v>3</v>
      </c>
      <c r="B2" s="21" t="s">
        <v>0</v>
      </c>
      <c r="C2" s="21" t="s">
        <v>8</v>
      </c>
      <c r="D2" s="21" t="s">
        <v>1</v>
      </c>
      <c r="E2" s="21" t="s">
        <v>8</v>
      </c>
      <c r="F2" s="21" t="s">
        <v>2</v>
      </c>
      <c r="G2" s="28" t="s">
        <v>8</v>
      </c>
    </row>
    <row r="3" spans="1:7" ht="15.6" x14ac:dyDescent="0.3">
      <c r="A3" s="25">
        <v>2006</v>
      </c>
      <c r="B3" s="18">
        <f>Nogales!B3+'Nogales Customs District n.e.c.'!B3</f>
        <v>18927692710</v>
      </c>
      <c r="C3" s="18"/>
      <c r="D3" s="18">
        <f>Nogales!D3+'Nogales Customs District n.e.c.'!D3</f>
        <v>6355497001</v>
      </c>
      <c r="E3" s="18"/>
      <c r="F3" s="18">
        <f>Nogales!F3+'Nogales Customs District n.e.c.'!F3</f>
        <v>12572195709</v>
      </c>
      <c r="G3" s="29"/>
    </row>
    <row r="4" spans="1:7" ht="15.6" x14ac:dyDescent="0.3">
      <c r="A4" s="26">
        <v>2007</v>
      </c>
      <c r="B4" s="19">
        <f>Nogales!B4+'Nogales Customs District n.e.c.'!B4</f>
        <v>18268816472</v>
      </c>
      <c r="C4" s="20">
        <f>(B4-B3)/B3</f>
        <v>-3.4810171957826548E-2</v>
      </c>
      <c r="D4" s="19">
        <f>Nogales!D4+'Nogales Customs District n.e.c.'!D4</f>
        <v>6036558630</v>
      </c>
      <c r="E4" s="20">
        <f>(D4-D3)/D3</f>
        <v>-5.0183073164823608E-2</v>
      </c>
      <c r="F4" s="19">
        <f>Nogales!F4+'Nogales Customs District n.e.c.'!F4</f>
        <v>12232257842</v>
      </c>
      <c r="G4" s="30">
        <f>(F4-F3)/F3</f>
        <v>-2.7038862173983678E-2</v>
      </c>
    </row>
    <row r="5" spans="1:7" ht="15.6" x14ac:dyDescent="0.3">
      <c r="A5" s="26">
        <v>2008</v>
      </c>
      <c r="B5" s="19">
        <f>Nogales!B5+'Nogales Customs District n.e.c.'!B5</f>
        <v>19279546244</v>
      </c>
      <c r="C5" s="20">
        <f t="shared" ref="C5:E20" si="0">(B5-B4)/B4</f>
        <v>5.5325410573208805E-2</v>
      </c>
      <c r="D5" s="19">
        <f>Nogales!D5+'Nogales Customs District n.e.c.'!D5</f>
        <v>6913252159</v>
      </c>
      <c r="E5" s="20">
        <f t="shared" si="0"/>
        <v>0.14523068236976602</v>
      </c>
      <c r="F5" s="19">
        <f>Nogales!F5+'Nogales Customs District n.e.c.'!F5</f>
        <v>12366294085</v>
      </c>
      <c r="G5" s="30">
        <f t="shared" ref="G5" si="1">(F5-F4)/F4</f>
        <v>1.0957604453020979E-2</v>
      </c>
    </row>
    <row r="6" spans="1:7" ht="15.6" x14ac:dyDescent="0.3">
      <c r="A6" s="26">
        <v>2009</v>
      </c>
      <c r="B6" s="19">
        <f>Nogales!B6+'Nogales Customs District n.e.c.'!B6</f>
        <v>16444297177</v>
      </c>
      <c r="C6" s="20">
        <f t="shared" si="0"/>
        <v>-0.14705994794262131</v>
      </c>
      <c r="D6" s="19">
        <f>Nogales!D6+'Nogales Customs District n.e.c.'!D6</f>
        <v>5991565898</v>
      </c>
      <c r="E6" s="20">
        <f t="shared" si="0"/>
        <v>-0.13332166103620349</v>
      </c>
      <c r="F6" s="19">
        <f>Nogales!F6+'Nogales Customs District n.e.c.'!F6</f>
        <v>10452731279</v>
      </c>
      <c r="G6" s="30">
        <f t="shared" ref="G6" si="2">(F6-F5)/F5</f>
        <v>-0.15474019887017754</v>
      </c>
    </row>
    <row r="7" spans="1:7" ht="15.6" x14ac:dyDescent="0.3">
      <c r="A7" s="26">
        <v>2010</v>
      </c>
      <c r="B7" s="19">
        <f>Nogales!B7+'Nogales Customs District n.e.c.'!B7</f>
        <v>20040002692</v>
      </c>
      <c r="C7" s="20">
        <f t="shared" si="0"/>
        <v>0.21865972600088823</v>
      </c>
      <c r="D7" s="19">
        <f>Nogales!D7+'Nogales Customs District n.e.c.'!D7</f>
        <v>6949322084</v>
      </c>
      <c r="E7" s="20">
        <f t="shared" si="0"/>
        <v>0.15985073056105442</v>
      </c>
      <c r="F7" s="19">
        <f>Nogales!F7+'Nogales Customs District n.e.c.'!F7</f>
        <v>13090680608</v>
      </c>
      <c r="G7" s="30">
        <f t="shared" ref="G7" si="3">(F7-F6)/F6</f>
        <v>0.25236938160839906</v>
      </c>
    </row>
    <row r="8" spans="1:7" ht="15.6" x14ac:dyDescent="0.3">
      <c r="A8" s="26">
        <v>2011</v>
      </c>
      <c r="B8" s="19">
        <f>Nogales!B8+'Nogales Customs District n.e.c.'!B8</f>
        <v>22507609987</v>
      </c>
      <c r="C8" s="20">
        <f t="shared" si="0"/>
        <v>0.12313408001612058</v>
      </c>
      <c r="D8" s="19">
        <f>Nogales!D8+'Nogales Customs District n.e.c.'!D8</f>
        <v>8142363372</v>
      </c>
      <c r="E8" s="20">
        <f t="shared" si="0"/>
        <v>0.17167736270949907</v>
      </c>
      <c r="F8" s="19">
        <f>Nogales!F8+'Nogales Customs District n.e.c.'!F8</f>
        <v>14365246615</v>
      </c>
      <c r="G8" s="30">
        <f t="shared" ref="G8" si="4">(F8-F7)/F7</f>
        <v>9.7364380444901005E-2</v>
      </c>
    </row>
    <row r="9" spans="1:7" ht="15.6" x14ac:dyDescent="0.3">
      <c r="A9" s="26">
        <v>2012</v>
      </c>
      <c r="B9" s="19">
        <f>Nogales!B9+'Nogales Customs District n.e.c.'!B9</f>
        <v>23836747980</v>
      </c>
      <c r="C9" s="20">
        <f t="shared" si="0"/>
        <v>5.90528267447182E-2</v>
      </c>
      <c r="D9" s="19">
        <f>Nogales!D9+'Nogales Customs District n.e.c.'!D9</f>
        <v>8972541839</v>
      </c>
      <c r="E9" s="20">
        <f t="shared" si="0"/>
        <v>0.10195792413966956</v>
      </c>
      <c r="F9" s="19">
        <f>Nogales!F9+'Nogales Customs District n.e.c.'!F9</f>
        <v>14864206141</v>
      </c>
      <c r="G9" s="30">
        <f t="shared" ref="G9" si="5">(F9-F8)/F8</f>
        <v>3.4733794648467299E-2</v>
      </c>
    </row>
    <row r="10" spans="1:7" ht="15.6" x14ac:dyDescent="0.3">
      <c r="A10" s="26">
        <v>2013</v>
      </c>
      <c r="B10" s="19">
        <f>Nogales!B10+'Nogales Customs District n.e.c.'!B10</f>
        <v>28159770368</v>
      </c>
      <c r="C10" s="20">
        <f t="shared" si="0"/>
        <v>0.18135957101309252</v>
      </c>
      <c r="D10" s="19">
        <f>Nogales!D10+'Nogales Customs District n.e.c.'!D10</f>
        <v>10316901128</v>
      </c>
      <c r="E10" s="20">
        <f t="shared" si="0"/>
        <v>0.14983037283332751</v>
      </c>
      <c r="F10" s="19">
        <f>Nogales!F10+'Nogales Customs District n.e.c.'!F10</f>
        <v>17842869240</v>
      </c>
      <c r="G10" s="30">
        <f t="shared" ref="G10" si="6">(F10-F9)/F9</f>
        <v>0.20039167048309034</v>
      </c>
    </row>
    <row r="11" spans="1:7" ht="15.6" x14ac:dyDescent="0.3">
      <c r="A11" s="26">
        <v>2014</v>
      </c>
      <c r="B11" s="19">
        <f>Nogales!B11+'Nogales Customs District n.e.c.'!B11</f>
        <v>26755093520</v>
      </c>
      <c r="C11" s="20">
        <f t="shared" si="0"/>
        <v>-4.9882397109183699E-2</v>
      </c>
      <c r="D11" s="19">
        <f>Nogales!D11+'Nogales Customs District n.e.c.'!D11</f>
        <v>10610591141</v>
      </c>
      <c r="E11" s="20">
        <f t="shared" si="0"/>
        <v>2.8466882579976198E-2</v>
      </c>
      <c r="F11" s="19">
        <f>Nogales!F11+'Nogales Customs District n.e.c.'!F11</f>
        <v>16144502379</v>
      </c>
      <c r="G11" s="30">
        <f t="shared" ref="G11" si="7">(F11-F10)/F10</f>
        <v>-9.5184627436074851E-2</v>
      </c>
    </row>
    <row r="12" spans="1:7" ht="15.6" x14ac:dyDescent="0.3">
      <c r="A12" s="26">
        <v>2015</v>
      </c>
      <c r="B12" s="19">
        <f>Nogales!B12+'Nogales Customs District n.e.c.'!B12</f>
        <v>27653558378</v>
      </c>
      <c r="C12" s="20">
        <f t="shared" si="0"/>
        <v>3.3581077088307633E-2</v>
      </c>
      <c r="D12" s="19">
        <f>Nogales!D12+'Nogales Customs District n.e.c.'!D12</f>
        <v>11619892788</v>
      </c>
      <c r="E12" s="20">
        <f t="shared" si="0"/>
        <v>9.5122093914258382E-2</v>
      </c>
      <c r="F12" s="19">
        <f>Nogales!F12+'Nogales Customs District n.e.c.'!F12</f>
        <v>16033665590</v>
      </c>
      <c r="G12" s="30">
        <f t="shared" ref="G12" si="8">(F12-F11)/F11</f>
        <v>-6.8652960864356658E-3</v>
      </c>
    </row>
    <row r="13" spans="1:7" ht="15.6" x14ac:dyDescent="0.3">
      <c r="A13" s="26">
        <v>2016</v>
      </c>
      <c r="B13" s="19">
        <f>Nogales!B13+'Nogales Customs District n.e.c.'!B13</f>
        <v>26756350841</v>
      </c>
      <c r="C13" s="20">
        <f t="shared" si="0"/>
        <v>-3.2444560108176902E-2</v>
      </c>
      <c r="D13" s="19">
        <f>Nogales!D13+'Nogales Customs District n.e.c.'!D13</f>
        <v>10276638528</v>
      </c>
      <c r="E13" s="20">
        <f t="shared" si="0"/>
        <v>-0.11559953990171015</v>
      </c>
      <c r="F13" s="19">
        <f>Nogales!F13+'Nogales Customs District n.e.c.'!F13</f>
        <v>16479712313</v>
      </c>
      <c r="G13" s="30">
        <f t="shared" ref="G13" si="9">(F13-F12)/F12</f>
        <v>2.7819385435991245E-2</v>
      </c>
    </row>
    <row r="14" spans="1:7" ht="15.6" x14ac:dyDescent="0.3">
      <c r="A14" s="26">
        <v>2017</v>
      </c>
      <c r="B14" s="19">
        <f>Nogales!B14+'Nogales Customs District n.e.c.'!B14</f>
        <v>24209306289</v>
      </c>
      <c r="C14" s="20">
        <f t="shared" si="0"/>
        <v>-9.5194018314973108E-2</v>
      </c>
      <c r="D14" s="19">
        <f>Nogales!D14+'Nogales Customs District n.e.c.'!D14</f>
        <v>9423538289</v>
      </c>
      <c r="E14" s="20">
        <f t="shared" si="0"/>
        <v>-8.3013549291981084E-2</v>
      </c>
      <c r="F14" s="19">
        <f>Nogales!F14+'Nogales Customs District n.e.c.'!F14</f>
        <v>14785768000</v>
      </c>
      <c r="G14" s="30">
        <f t="shared" ref="G14" si="10">(F14-F13)/F13</f>
        <v>-0.10278967744259311</v>
      </c>
    </row>
    <row r="15" spans="1:7" ht="15.6" x14ac:dyDescent="0.3">
      <c r="A15" s="26">
        <v>2018</v>
      </c>
      <c r="B15" s="19">
        <f>Nogales!B15+'Nogales Customs District n.e.c.'!B15</f>
        <v>24405047499</v>
      </c>
      <c r="C15" s="20">
        <f t="shared" si="0"/>
        <v>8.0853704630495377E-3</v>
      </c>
      <c r="D15" s="19">
        <f>Nogales!D15+'Nogales Customs District n.e.c.'!D15</f>
        <v>9796671209</v>
      </c>
      <c r="E15" s="20">
        <f t="shared" si="0"/>
        <v>3.959584060220292E-2</v>
      </c>
      <c r="F15" s="19">
        <f>Nogales!F15+'Nogales Customs District n.e.c.'!F15</f>
        <v>14608376290</v>
      </c>
      <c r="G15" s="30">
        <f t="shared" ref="G15" si="11">(F15-F14)/F14</f>
        <v>-1.1997463371534033E-2</v>
      </c>
    </row>
    <row r="16" spans="1:7" ht="15.6" x14ac:dyDescent="0.3">
      <c r="A16" s="26">
        <v>2019</v>
      </c>
      <c r="B16" s="19">
        <f>Nogales!B16+'Nogales Customs District n.e.c.'!B16</f>
        <v>26811262658</v>
      </c>
      <c r="C16" s="20">
        <f t="shared" si="0"/>
        <v>9.8594979546693981E-2</v>
      </c>
      <c r="D16" s="19">
        <f>Nogales!D16+'Nogales Customs District n.e.c.'!D16</f>
        <v>10418601650</v>
      </c>
      <c r="E16" s="20">
        <f t="shared" si="0"/>
        <v>6.3483853620467059E-2</v>
      </c>
      <c r="F16" s="19">
        <f>Nogales!F16+'Nogales Customs District n.e.c.'!F16</f>
        <v>16392661008</v>
      </c>
      <c r="G16" s="30">
        <f t="shared" ref="G16" si="12">(F16-F15)/F15</f>
        <v>0.1221412073853418</v>
      </c>
    </row>
    <row r="17" spans="1:14" ht="15.6" x14ac:dyDescent="0.3">
      <c r="A17" s="26">
        <v>2020</v>
      </c>
      <c r="B17" s="19">
        <f>Nogales!B17+'Nogales Customs District n.e.c.'!B17</f>
        <v>22573086904</v>
      </c>
      <c r="C17" s="20">
        <f t="shared" si="0"/>
        <v>-0.15807445580096186</v>
      </c>
      <c r="D17" s="19">
        <f>Nogales!D17+'Nogales Customs District n.e.c.'!D17</f>
        <v>8528025854</v>
      </c>
      <c r="E17" s="20">
        <f t="shared" si="0"/>
        <v>-0.18146156840539152</v>
      </c>
      <c r="F17" s="19">
        <f>Nogales!F17+'Nogales Customs District n.e.c.'!F17</f>
        <v>14045061050</v>
      </c>
      <c r="G17" s="30">
        <f t="shared" ref="G17" si="13">(F17-F16)/F16</f>
        <v>-0.14321042549799062</v>
      </c>
    </row>
    <row r="18" spans="1:14" ht="15.6" x14ac:dyDescent="0.3">
      <c r="A18" s="26">
        <v>2021</v>
      </c>
      <c r="B18" s="19">
        <f>Nogales!B18+'Nogales Customs District n.e.c.'!B18</f>
        <v>24966410859</v>
      </c>
      <c r="C18" s="20">
        <f t="shared" si="0"/>
        <v>0.10602555003568864</v>
      </c>
      <c r="D18" s="19">
        <f>Nogales!D18+'Nogales Customs District n.e.c.'!D18</f>
        <v>9923426461</v>
      </c>
      <c r="E18" s="20">
        <f t="shared" si="0"/>
        <v>0.16362527868574636</v>
      </c>
      <c r="F18" s="19">
        <f>Nogales!F18+'Nogales Customs District n.e.c.'!F18</f>
        <v>15042984398</v>
      </c>
      <c r="G18" s="30">
        <f t="shared" ref="G18" si="14">(F18-F17)/F17</f>
        <v>7.1051549327370137E-2</v>
      </c>
    </row>
    <row r="19" spans="1:14" ht="15.6" x14ac:dyDescent="0.3">
      <c r="A19" s="26">
        <v>2022</v>
      </c>
      <c r="B19" s="19">
        <f>Nogales!B19+'Nogales Customs District n.e.c.'!B19</f>
        <v>29051242128</v>
      </c>
      <c r="C19" s="20">
        <f t="shared" si="0"/>
        <v>0.16361307566672054</v>
      </c>
      <c r="D19" s="19">
        <f>Nogales!D19+'Nogales Customs District n.e.c.'!D19</f>
        <v>10411585750</v>
      </c>
      <c r="E19" s="20">
        <f t="shared" si="0"/>
        <v>4.9192614155857552E-2</v>
      </c>
      <c r="F19" s="19">
        <f>Nogales!F19+'Nogales Customs District n.e.c.'!F19</f>
        <v>18639656378</v>
      </c>
      <c r="G19" s="30">
        <f t="shared" ref="G19" si="15">(F19-F18)/F18</f>
        <v>0.23909298081025637</v>
      </c>
    </row>
    <row r="20" spans="1:14" ht="15.6" x14ac:dyDescent="0.3">
      <c r="A20" s="26">
        <v>2023</v>
      </c>
      <c r="B20" s="19">
        <f>Nogales!B20+'Nogales Customs District n.e.c.'!B20</f>
        <v>31874163584</v>
      </c>
      <c r="C20" s="20">
        <f t="shared" si="0"/>
        <v>9.7170421958626962E-2</v>
      </c>
      <c r="D20" s="19">
        <f>Nogales!D20+'Nogales Customs District n.e.c.'!D20</f>
        <v>10360085092</v>
      </c>
      <c r="E20" s="20">
        <f t="shared" si="0"/>
        <v>-4.9464759006571119E-3</v>
      </c>
      <c r="F20" s="19">
        <f>Nogales!F20+'Nogales Customs District n.e.c.'!F20</f>
        <v>21514078492</v>
      </c>
      <c r="G20" s="30">
        <f t="shared" ref="G20" si="16">(F20-F19)/F19</f>
        <v>0.15421003776618011</v>
      </c>
    </row>
    <row r="21" spans="1:14" ht="15.6" x14ac:dyDescent="0.3">
      <c r="A21" s="26">
        <v>2024</v>
      </c>
      <c r="B21" s="19">
        <f>Nogales!B21+'Nogales Customs District n.e.c.'!B21</f>
        <v>34497943353</v>
      </c>
      <c r="C21" s="20">
        <f t="shared" ref="C21" si="17">(B21-B20)/B20</f>
        <v>8.2316819454270135E-2</v>
      </c>
      <c r="D21" s="19">
        <f>Nogales!D21+'Nogales Customs District n.e.c.'!D21</f>
        <v>10873494553</v>
      </c>
      <c r="E21" s="20">
        <f t="shared" ref="E21" si="18">(D21-D20)/D20</f>
        <v>4.9556490747016346E-2</v>
      </c>
      <c r="F21" s="19">
        <f>Nogales!F21+'Nogales Customs District n.e.c.'!F21</f>
        <v>23624448800</v>
      </c>
      <c r="G21" s="30">
        <f t="shared" ref="G21" si="19">(F21-F20)/F20</f>
        <v>9.8092526193243199E-2</v>
      </c>
    </row>
    <row r="22" spans="1:14" ht="15.6" x14ac:dyDescent="0.3">
      <c r="A22" s="27">
        <v>2025</v>
      </c>
      <c r="B22" s="22">
        <f>Nogales!B22+'Nogales Customs District n.e.c.'!B22</f>
        <v>34046065688</v>
      </c>
      <c r="C22" s="23">
        <f t="shared" ref="C22" si="20">(B22-B21)/B21</f>
        <v>-1.3098684184624123E-2</v>
      </c>
      <c r="D22" s="22">
        <f>Nogales!D22+'Nogales Customs District n.e.c.'!D22</f>
        <v>11256128322</v>
      </c>
      <c r="E22" s="23">
        <f t="shared" ref="E22" si="21">(D22-D21)/D21</f>
        <v>3.5189585752303638E-2</v>
      </c>
      <c r="F22" s="22">
        <f>Nogales!F22+'Nogales Customs District n.e.c.'!F22</f>
        <v>22789937366</v>
      </c>
      <c r="G22" s="31">
        <f t="shared" ref="G22" si="22">(F22-F21)/F21</f>
        <v>-3.5324059454881332E-2</v>
      </c>
    </row>
    <row r="23" spans="1:14" ht="18" x14ac:dyDescent="0.35">
      <c r="A23" s="3"/>
      <c r="B23" s="4"/>
      <c r="C23" s="4"/>
      <c r="D23" s="4"/>
      <c r="E23" s="4"/>
      <c r="F23" s="4"/>
      <c r="G23" s="2"/>
    </row>
    <row r="24" spans="1:14" ht="33" customHeight="1" x14ac:dyDescent="0.35">
      <c r="A24" s="42" t="s">
        <v>4</v>
      </c>
      <c r="B24" s="42"/>
      <c r="C24" s="42"/>
      <c r="D24" s="42"/>
      <c r="E24" s="42"/>
      <c r="F24" s="42"/>
      <c r="I24" s="6" t="s">
        <v>9</v>
      </c>
      <c r="L24" s="6" t="s">
        <v>21</v>
      </c>
    </row>
    <row r="25" spans="1:14" x14ac:dyDescent="0.3">
      <c r="I25" s="33" t="s">
        <v>10</v>
      </c>
      <c r="J25" s="34" t="s">
        <v>11</v>
      </c>
      <c r="K25" s="5"/>
      <c r="L25" s="32" t="s">
        <v>22</v>
      </c>
      <c r="M25" s="32" t="s">
        <v>23</v>
      </c>
      <c r="N25" s="32" t="s">
        <v>24</v>
      </c>
    </row>
    <row r="26" spans="1:14" x14ac:dyDescent="0.3">
      <c r="I26" s="7" t="s">
        <v>12</v>
      </c>
      <c r="J26" s="35">
        <f>B22</f>
        <v>34046065688</v>
      </c>
      <c r="L26" s="11" t="s">
        <v>25</v>
      </c>
      <c r="M26" s="12">
        <f>Nogales!B22</f>
        <v>33724079626</v>
      </c>
      <c r="N26" s="13">
        <f>M26/$M$28</f>
        <v>0.99054263523572161</v>
      </c>
    </row>
    <row r="27" spans="1:14" x14ac:dyDescent="0.3">
      <c r="I27" s="7" t="s">
        <v>13</v>
      </c>
      <c r="J27" s="35">
        <f>D22</f>
        <v>11256128322</v>
      </c>
      <c r="L27" s="11" t="s">
        <v>26</v>
      </c>
      <c r="M27" s="12">
        <f>'Nogales Customs District n.e.c.'!B22</f>
        <v>321986062</v>
      </c>
      <c r="N27" s="13">
        <f>M27/$M$28</f>
        <v>9.4573647642784281E-3</v>
      </c>
    </row>
    <row r="28" spans="1:14" x14ac:dyDescent="0.3">
      <c r="I28" s="7" t="s">
        <v>14</v>
      </c>
      <c r="J28" s="35">
        <f>F22</f>
        <v>22789937366</v>
      </c>
      <c r="L28" s="11" t="s">
        <v>27</v>
      </c>
      <c r="M28" s="12">
        <f>B22</f>
        <v>34046065688</v>
      </c>
      <c r="N28" s="13">
        <f>M28/$M$28</f>
        <v>1</v>
      </c>
    </row>
    <row r="29" spans="1:14" x14ac:dyDescent="0.3">
      <c r="I29" s="7" t="s">
        <v>15</v>
      </c>
      <c r="J29" s="35">
        <f>D22-F22</f>
        <v>-11533809044</v>
      </c>
    </row>
    <row r="30" spans="1:14" x14ac:dyDescent="0.3">
      <c r="I30" s="7"/>
      <c r="J30" s="36"/>
    </row>
    <row r="31" spans="1:14" x14ac:dyDescent="0.3">
      <c r="I31" s="7" t="s">
        <v>16</v>
      </c>
      <c r="J31" s="36" t="str">
        <f>"Growth 2006-2025"</f>
        <v>Growth 2006-2025</v>
      </c>
    </row>
    <row r="32" spans="1:14" x14ac:dyDescent="0.3">
      <c r="I32" s="7" t="s">
        <v>17</v>
      </c>
      <c r="J32" s="9">
        <f>(B22-B3)/B3</f>
        <v>0.79874357691852027</v>
      </c>
    </row>
    <row r="33" spans="9:10" x14ac:dyDescent="0.3">
      <c r="I33" s="7" t="s">
        <v>18</v>
      </c>
      <c r="J33" s="9">
        <f>(D22-D3)/D3</f>
        <v>0.77108545881288504</v>
      </c>
    </row>
    <row r="34" spans="9:10" x14ac:dyDescent="0.3">
      <c r="I34" s="7" t="s">
        <v>19</v>
      </c>
      <c r="J34" s="9">
        <f>(F22-F3)/F3</f>
        <v>0.81272531016085536</v>
      </c>
    </row>
    <row r="35" spans="9:10" x14ac:dyDescent="0.3">
      <c r="I35" s="7"/>
      <c r="J35" s="36"/>
    </row>
    <row r="36" spans="9:10" x14ac:dyDescent="0.3">
      <c r="I36" s="8" t="s">
        <v>20</v>
      </c>
      <c r="J36" s="10">
        <f>AVERAGE(C4:C22)</f>
        <v>3.6650245954895695E-2</v>
      </c>
    </row>
  </sheetData>
  <mergeCells count="2">
    <mergeCell ref="A24:F24"/>
    <mergeCell ref="A1:G1"/>
  </mergeCells>
  <pageMargins left="0.7" right="0.7" top="0.75" bottom="0.75" header="0.3" footer="0.3"/>
  <pageSetup scale="97" orientation="landscape" r:id="rId1"/>
  <ignoredErrors>
    <ignoredError sqref="D4:D21 F4:F2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4"/>
  <sheetViews>
    <sheetView workbookViewId="0">
      <selection sqref="A1:G1"/>
    </sheetView>
  </sheetViews>
  <sheetFormatPr defaultColWidth="13.88671875" defaultRowHeight="14.4" x14ac:dyDescent="0.3"/>
  <cols>
    <col min="1" max="1" width="14.33203125" style="1" customWidth="1"/>
    <col min="2" max="3" width="18.88671875" style="1" customWidth="1"/>
    <col min="4" max="5" width="20" style="1" customWidth="1"/>
    <col min="6" max="6" width="19.5546875" style="1" customWidth="1"/>
    <col min="7" max="16384" width="13.88671875" style="1"/>
  </cols>
  <sheetData>
    <row r="1" spans="1:7" ht="18" x14ac:dyDescent="0.35">
      <c r="A1" s="43" t="s">
        <v>5</v>
      </c>
      <c r="B1" s="44"/>
      <c r="C1" s="44"/>
      <c r="D1" s="44"/>
      <c r="E1" s="44"/>
      <c r="F1" s="44"/>
      <c r="G1" s="45"/>
    </row>
    <row r="2" spans="1:7" ht="15.6" x14ac:dyDescent="0.3">
      <c r="A2" s="24" t="s">
        <v>3</v>
      </c>
      <c r="B2" s="21" t="s">
        <v>0</v>
      </c>
      <c r="C2" s="21" t="s">
        <v>8</v>
      </c>
      <c r="D2" s="21" t="s">
        <v>1</v>
      </c>
      <c r="E2" s="21" t="s">
        <v>8</v>
      </c>
      <c r="F2" s="21" t="s">
        <v>2</v>
      </c>
      <c r="G2" s="28" t="s">
        <v>8</v>
      </c>
    </row>
    <row r="3" spans="1:7" ht="15.6" x14ac:dyDescent="0.3">
      <c r="A3" s="25">
        <v>2006</v>
      </c>
      <c r="B3" s="18">
        <f t="shared" ref="B3:B20" si="0">SUM(D3,F3)</f>
        <v>18870354532</v>
      </c>
      <c r="C3" s="18"/>
      <c r="D3" s="18">
        <v>6355086001</v>
      </c>
      <c r="E3" s="18"/>
      <c r="F3" s="18">
        <v>12515268531</v>
      </c>
      <c r="G3" s="29"/>
    </row>
    <row r="4" spans="1:7" ht="15.6" x14ac:dyDescent="0.3">
      <c r="A4" s="26">
        <v>2007</v>
      </c>
      <c r="B4" s="19">
        <f t="shared" si="0"/>
        <v>18175083873</v>
      </c>
      <c r="C4" s="20">
        <f>(B4-B3)/B3</f>
        <v>-3.6844599703782607E-2</v>
      </c>
      <c r="D4" s="19">
        <v>6031903257</v>
      </c>
      <c r="E4" s="20">
        <f>(D4-D3)/D3</f>
        <v>-5.0854188904626278E-2</v>
      </c>
      <c r="F4" s="19">
        <v>12143180616</v>
      </c>
      <c r="G4" s="30">
        <f>(F4-F3)/F3</f>
        <v>-2.9730717649273587E-2</v>
      </c>
    </row>
    <row r="5" spans="1:7" ht="15.6" x14ac:dyDescent="0.3">
      <c r="A5" s="26">
        <v>2008</v>
      </c>
      <c r="B5" s="19">
        <f t="shared" si="0"/>
        <v>19119599042</v>
      </c>
      <c r="C5" s="20">
        <f t="shared" ref="C5:E20" si="1">(B5-B4)/B4</f>
        <v>5.1967582411167008E-2</v>
      </c>
      <c r="D5" s="19">
        <v>6911921686</v>
      </c>
      <c r="E5" s="20">
        <f t="shared" si="1"/>
        <v>0.1458939892609753</v>
      </c>
      <c r="F5" s="19">
        <v>12207677356</v>
      </c>
      <c r="G5" s="30">
        <f t="shared" ref="G5" si="2">(F5-F4)/F4</f>
        <v>5.3113547463024902E-3</v>
      </c>
    </row>
    <row r="6" spans="1:7" ht="15.6" x14ac:dyDescent="0.3">
      <c r="A6" s="26">
        <v>2009</v>
      </c>
      <c r="B6" s="19">
        <f t="shared" si="0"/>
        <v>16231892996</v>
      </c>
      <c r="C6" s="20">
        <f t="shared" si="1"/>
        <v>-0.15103381821222189</v>
      </c>
      <c r="D6" s="19">
        <v>5953789764</v>
      </c>
      <c r="E6" s="20">
        <f t="shared" si="1"/>
        <v>-0.1386201935621873</v>
      </c>
      <c r="F6" s="19">
        <v>10278103232</v>
      </c>
      <c r="G6" s="30">
        <f t="shared" ref="G6" si="3">(F6-F5)/F5</f>
        <v>-0.15806234615560394</v>
      </c>
    </row>
    <row r="7" spans="1:7" ht="15.6" x14ac:dyDescent="0.3">
      <c r="A7" s="26">
        <v>2010</v>
      </c>
      <c r="B7" s="19">
        <f t="shared" si="0"/>
        <v>19830783932</v>
      </c>
      <c r="C7" s="20">
        <f t="shared" si="1"/>
        <v>0.22171726593360794</v>
      </c>
      <c r="D7" s="19">
        <v>6916181961</v>
      </c>
      <c r="E7" s="20">
        <f t="shared" si="1"/>
        <v>0.16164363122446324</v>
      </c>
      <c r="F7" s="19">
        <v>12914601971</v>
      </c>
      <c r="G7" s="30">
        <f t="shared" ref="G7" si="4">(F7-F6)/F6</f>
        <v>0.25651607884142336</v>
      </c>
    </row>
    <row r="8" spans="1:7" ht="15.6" x14ac:dyDescent="0.3">
      <c r="A8" s="26">
        <v>2011</v>
      </c>
      <c r="B8" s="19">
        <f t="shared" si="0"/>
        <v>22105798294</v>
      </c>
      <c r="C8" s="20">
        <f t="shared" si="1"/>
        <v>0.11472135291277702</v>
      </c>
      <c r="D8" s="19">
        <v>8110635641</v>
      </c>
      <c r="E8" s="20">
        <f t="shared" si="1"/>
        <v>0.17270420106577067</v>
      </c>
      <c r="F8" s="19">
        <v>13995162653</v>
      </c>
      <c r="G8" s="30">
        <f t="shared" ref="G8" si="5">(F8-F7)/F7</f>
        <v>8.3669685246701431E-2</v>
      </c>
    </row>
    <row r="9" spans="1:7" ht="15.6" x14ac:dyDescent="0.3">
      <c r="A9" s="26">
        <v>2012</v>
      </c>
      <c r="B9" s="19">
        <f t="shared" si="0"/>
        <v>23528036293</v>
      </c>
      <c r="C9" s="20">
        <f t="shared" si="1"/>
        <v>6.4337780526389166E-2</v>
      </c>
      <c r="D9" s="19">
        <v>8943721289</v>
      </c>
      <c r="E9" s="20">
        <f t="shared" si="1"/>
        <v>0.10271521060429301</v>
      </c>
      <c r="F9" s="19">
        <v>14584315004</v>
      </c>
      <c r="G9" s="30">
        <f t="shared" ref="G9" si="6">(F9-F8)/F8</f>
        <v>4.2096856292964155E-2</v>
      </c>
    </row>
    <row r="10" spans="1:7" ht="15.6" x14ac:dyDescent="0.3">
      <c r="A10" s="26">
        <v>2013</v>
      </c>
      <c r="B10" s="19">
        <f t="shared" si="0"/>
        <v>27687539963</v>
      </c>
      <c r="C10" s="20">
        <f t="shared" si="1"/>
        <v>0.17678924064043222</v>
      </c>
      <c r="D10" s="19">
        <v>10290446252</v>
      </c>
      <c r="E10" s="20">
        <f t="shared" si="1"/>
        <v>0.15057769797191184</v>
      </c>
      <c r="F10" s="19">
        <v>17397093711</v>
      </c>
      <c r="G10" s="30">
        <f t="shared" ref="G10" si="7">(F10-F9)/F9</f>
        <v>0.19286327168801187</v>
      </c>
    </row>
    <row r="11" spans="1:7" ht="15.6" x14ac:dyDescent="0.3">
      <c r="A11" s="26">
        <v>2014</v>
      </c>
      <c r="B11" s="19">
        <f t="shared" si="0"/>
        <v>26399176732</v>
      </c>
      <c r="C11" s="20">
        <f t="shared" si="1"/>
        <v>-4.6532239148790136E-2</v>
      </c>
      <c r="D11" s="19">
        <v>10591302296</v>
      </c>
      <c r="E11" s="20">
        <f t="shared" si="1"/>
        <v>2.9236442874528121E-2</v>
      </c>
      <c r="F11" s="19">
        <v>15807874436</v>
      </c>
      <c r="G11" s="30">
        <f t="shared" ref="G11" si="8">(F11-F10)/F10</f>
        <v>-9.1349699058938402E-2</v>
      </c>
    </row>
    <row r="12" spans="1:7" ht="15.6" x14ac:dyDescent="0.3">
      <c r="A12" s="26">
        <v>2015</v>
      </c>
      <c r="B12" s="19">
        <f t="shared" si="0"/>
        <v>27316551053</v>
      </c>
      <c r="C12" s="20">
        <f t="shared" si="1"/>
        <v>3.4750110971756044E-2</v>
      </c>
      <c r="D12" s="19">
        <v>11493487182</v>
      </c>
      <c r="E12" s="20">
        <f t="shared" si="1"/>
        <v>8.5181676510236767E-2</v>
      </c>
      <c r="F12" s="19">
        <v>15823063871</v>
      </c>
      <c r="G12" s="30">
        <f t="shared" ref="G12" si="9">(F12-F11)/F11</f>
        <v>9.6087776136482975E-4</v>
      </c>
    </row>
    <row r="13" spans="1:7" ht="15.6" x14ac:dyDescent="0.3">
      <c r="A13" s="26">
        <v>2016</v>
      </c>
      <c r="B13" s="19">
        <f t="shared" si="0"/>
        <v>26377271199</v>
      </c>
      <c r="C13" s="20">
        <f t="shared" si="1"/>
        <v>-3.4385009007088581E-2</v>
      </c>
      <c r="D13" s="19">
        <v>10250441299</v>
      </c>
      <c r="E13" s="20">
        <f t="shared" si="1"/>
        <v>-0.10815219639751629</v>
      </c>
      <c r="F13" s="19">
        <v>16126829900</v>
      </c>
      <c r="G13" s="30">
        <f t="shared" ref="G13" si="10">(F13-F12)/F12</f>
        <v>1.9197674450188662E-2</v>
      </c>
    </row>
    <row r="14" spans="1:7" ht="15.6" x14ac:dyDescent="0.3">
      <c r="A14" s="26">
        <v>2017</v>
      </c>
      <c r="B14" s="19">
        <f t="shared" si="0"/>
        <v>23934285422</v>
      </c>
      <c r="C14" s="20">
        <f t="shared" si="1"/>
        <v>-9.2617077732158173E-2</v>
      </c>
      <c r="D14" s="19">
        <v>9379153680</v>
      </c>
      <c r="E14" s="20">
        <f t="shared" si="1"/>
        <v>-8.500001059320246E-2</v>
      </c>
      <c r="F14" s="19">
        <v>14555131742</v>
      </c>
      <c r="G14" s="30">
        <f t="shared" ref="G14" si="11">(F14-F13)/F13</f>
        <v>-9.7458593396585649E-2</v>
      </c>
    </row>
    <row r="15" spans="1:7" ht="15.6" x14ac:dyDescent="0.3">
      <c r="A15" s="26">
        <v>2018</v>
      </c>
      <c r="B15" s="19">
        <f t="shared" si="0"/>
        <v>24212081273</v>
      </c>
      <c r="C15" s="20">
        <f t="shared" si="1"/>
        <v>1.160660726242759E-2</v>
      </c>
      <c r="D15" s="19">
        <v>9783442583</v>
      </c>
      <c r="E15" s="20">
        <f t="shared" si="1"/>
        <v>4.3105051563671573E-2</v>
      </c>
      <c r="F15" s="19">
        <v>14428638690</v>
      </c>
      <c r="G15" s="30">
        <f t="shared" ref="G15" si="12">(F15-F14)/F14</f>
        <v>-8.6906153954618044E-3</v>
      </c>
    </row>
    <row r="16" spans="1:7" ht="15.6" x14ac:dyDescent="0.3">
      <c r="A16" s="26">
        <v>2019</v>
      </c>
      <c r="B16" s="19">
        <f t="shared" si="0"/>
        <v>25531451743</v>
      </c>
      <c r="C16" s="20">
        <f t="shared" si="1"/>
        <v>5.4492236959046161E-2</v>
      </c>
      <c r="D16" s="19">
        <v>10391679881</v>
      </c>
      <c r="E16" s="20">
        <f t="shared" si="1"/>
        <v>6.217006875032835E-2</v>
      </c>
      <c r="F16" s="19">
        <v>15139771862</v>
      </c>
      <c r="G16" s="30">
        <f t="shared" ref="G16" si="13">(F16-F15)/F15</f>
        <v>4.9286227708568393E-2</v>
      </c>
    </row>
    <row r="17" spans="1:7" ht="15.6" x14ac:dyDescent="0.3">
      <c r="A17" s="26">
        <v>2020</v>
      </c>
      <c r="B17" s="19">
        <f t="shared" si="0"/>
        <v>21882548929</v>
      </c>
      <c r="C17" s="20">
        <f t="shared" si="1"/>
        <v>-0.14291795275607175</v>
      </c>
      <c r="D17" s="19">
        <v>8464394974</v>
      </c>
      <c r="E17" s="20">
        <f t="shared" si="1"/>
        <v>-0.1854642299484052</v>
      </c>
      <c r="F17" s="19">
        <v>13418153955</v>
      </c>
      <c r="G17" s="30">
        <f t="shared" ref="G17" si="14">(F17-F16)/F16</f>
        <v>-0.1137149174170297</v>
      </c>
    </row>
    <row r="18" spans="1:7" ht="15.6" x14ac:dyDescent="0.3">
      <c r="A18" s="26">
        <v>2021</v>
      </c>
      <c r="B18" s="19">
        <f t="shared" si="0"/>
        <v>24578753829</v>
      </c>
      <c r="C18" s="20">
        <f t="shared" si="1"/>
        <v>0.1232125612399219</v>
      </c>
      <c r="D18" s="19">
        <v>9828003370</v>
      </c>
      <c r="E18" s="20">
        <f t="shared" si="1"/>
        <v>0.16109933435154936</v>
      </c>
      <c r="F18" s="19">
        <v>14750750459</v>
      </c>
      <c r="G18" s="30">
        <f t="shared" ref="G18" si="15">(F18-F17)/F17</f>
        <v>9.9312953813846735E-2</v>
      </c>
    </row>
    <row r="19" spans="1:7" ht="15.6" x14ac:dyDescent="0.3">
      <c r="A19" s="26">
        <v>2022</v>
      </c>
      <c r="B19" s="19">
        <f t="shared" si="0"/>
        <v>28537424859</v>
      </c>
      <c r="C19" s="20">
        <f t="shared" si="1"/>
        <v>0.16106068914402161</v>
      </c>
      <c r="D19" s="19">
        <v>10250693811</v>
      </c>
      <c r="E19" s="20">
        <f t="shared" si="1"/>
        <v>4.3008780632927276E-2</v>
      </c>
      <c r="F19" s="19">
        <v>18286731048</v>
      </c>
      <c r="G19" s="30">
        <f t="shared" ref="G19" si="16">(F19-F18)/F18</f>
        <v>0.23971530118608728</v>
      </c>
    </row>
    <row r="20" spans="1:7" ht="15.6" x14ac:dyDescent="0.3">
      <c r="A20" s="26">
        <v>2023</v>
      </c>
      <c r="B20" s="19">
        <f t="shared" si="0"/>
        <v>31620730428</v>
      </c>
      <c r="C20" s="20">
        <f t="shared" si="1"/>
        <v>0.10804428164889593</v>
      </c>
      <c r="D20" s="19">
        <v>10347739992</v>
      </c>
      <c r="E20" s="20">
        <f t="shared" si="1"/>
        <v>9.4672792680491474E-3</v>
      </c>
      <c r="F20" s="19">
        <v>21272990436</v>
      </c>
      <c r="G20" s="30">
        <f t="shared" ref="G20" si="17">(F20-F19)/F19</f>
        <v>0.16330198000733456</v>
      </c>
    </row>
    <row r="21" spans="1:7" ht="15.6" x14ac:dyDescent="0.3">
      <c r="A21" s="26">
        <v>2024</v>
      </c>
      <c r="B21" s="19">
        <f>SUM(D21,F21)</f>
        <v>34101109144</v>
      </c>
      <c r="C21" s="20">
        <f t="shared" ref="C21" si="18">(B21-B20)/B20</f>
        <v>7.8441537637714942E-2</v>
      </c>
      <c r="D21" s="19">
        <v>10810177659</v>
      </c>
      <c r="E21" s="20">
        <f t="shared" ref="E21" si="19">(D21-D20)/D20</f>
        <v>4.4689726196978065E-2</v>
      </c>
      <c r="F21" s="19">
        <v>23290931485</v>
      </c>
      <c r="G21" s="30">
        <f t="shared" ref="G21" si="20">(F21-F20)/F20</f>
        <v>9.4859303165250569E-2</v>
      </c>
    </row>
    <row r="22" spans="1:7" ht="15.6" x14ac:dyDescent="0.3">
      <c r="A22" s="27">
        <v>2025</v>
      </c>
      <c r="B22" s="22">
        <f>SUM(D22,F22)</f>
        <v>33724079626</v>
      </c>
      <c r="C22" s="23">
        <f t="shared" ref="C22" si="21">(B22-B21)/B21</f>
        <v>-1.105622448841484E-2</v>
      </c>
      <c r="D22" s="22">
        <v>11183118697</v>
      </c>
      <c r="E22" s="23">
        <f t="shared" ref="E22" si="22">(D22-D21)/D21</f>
        <v>3.4499066506044736E-2</v>
      </c>
      <c r="F22" s="22">
        <v>22540960929</v>
      </c>
      <c r="G22" s="31">
        <f t="shared" ref="G22" si="23">(F22-F21)/F21</f>
        <v>-3.2200110007751373E-2</v>
      </c>
    </row>
    <row r="23" spans="1:7" ht="18" x14ac:dyDescent="0.35">
      <c r="A23" s="3"/>
      <c r="B23" s="4"/>
      <c r="C23" s="4"/>
      <c r="D23" s="4"/>
      <c r="E23" s="4"/>
      <c r="F23" s="4"/>
      <c r="G23" s="2"/>
    </row>
    <row r="24" spans="1:7" ht="30" customHeight="1" x14ac:dyDescent="0.3">
      <c r="A24" s="42" t="s">
        <v>4</v>
      </c>
      <c r="B24" s="42"/>
      <c r="C24" s="42"/>
      <c r="D24" s="42"/>
      <c r="E24" s="42"/>
      <c r="F24" s="42"/>
    </row>
  </sheetData>
  <mergeCells count="2">
    <mergeCell ref="A24:F24"/>
    <mergeCell ref="A1:G1"/>
  </mergeCells>
  <pageMargins left="0.7" right="0.7" top="0.75" bottom="0.75" header="0.3" footer="0.3"/>
  <pageSetup scale="9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4"/>
  <sheetViews>
    <sheetView workbookViewId="0">
      <selection sqref="A1:G1"/>
    </sheetView>
  </sheetViews>
  <sheetFormatPr defaultColWidth="9.109375" defaultRowHeight="14.4" x14ac:dyDescent="0.3"/>
  <cols>
    <col min="1" max="1" width="12" style="1" customWidth="1"/>
    <col min="2" max="3" width="18.44140625" style="1" customWidth="1"/>
    <col min="4" max="5" width="17.88671875" style="1" customWidth="1"/>
    <col min="6" max="6" width="17.109375" style="1" customWidth="1"/>
    <col min="7" max="7" width="16.88671875" style="1" bestFit="1" customWidth="1"/>
    <col min="8" max="8" width="14.33203125" style="1" bestFit="1" customWidth="1"/>
    <col min="9" max="9" width="16.88671875" style="1" bestFit="1" customWidth="1"/>
    <col min="10" max="10" width="14.33203125" style="1" bestFit="1" customWidth="1"/>
    <col min="11" max="16384" width="9.109375" style="1"/>
  </cols>
  <sheetData>
    <row r="1" spans="1:7" ht="18" x14ac:dyDescent="0.35">
      <c r="A1" s="43" t="s">
        <v>7</v>
      </c>
      <c r="B1" s="44"/>
      <c r="C1" s="44"/>
      <c r="D1" s="44"/>
      <c r="E1" s="44"/>
      <c r="F1" s="44"/>
      <c r="G1" s="45"/>
    </row>
    <row r="2" spans="1:7" ht="15.6" x14ac:dyDescent="0.3">
      <c r="A2" s="24" t="s">
        <v>3</v>
      </c>
      <c r="B2" s="21" t="s">
        <v>0</v>
      </c>
      <c r="C2" s="21" t="s">
        <v>8</v>
      </c>
      <c r="D2" s="21" t="s">
        <v>1</v>
      </c>
      <c r="E2" s="21" t="s">
        <v>8</v>
      </c>
      <c r="F2" s="21" t="s">
        <v>2</v>
      </c>
      <c r="G2" s="28" t="s">
        <v>8</v>
      </c>
    </row>
    <row r="3" spans="1:7" ht="15.6" x14ac:dyDescent="0.3">
      <c r="A3" s="37">
        <v>2006</v>
      </c>
      <c r="B3" s="18">
        <f t="shared" ref="B3:B20" si="0">SUM(D3,F3)</f>
        <v>57338178</v>
      </c>
      <c r="C3" s="18"/>
      <c r="D3" s="18">
        <v>411000</v>
      </c>
      <c r="E3" s="18"/>
      <c r="F3" s="18">
        <v>56927178</v>
      </c>
      <c r="G3" s="29"/>
    </row>
    <row r="4" spans="1:7" ht="15.6" x14ac:dyDescent="0.3">
      <c r="A4" s="38">
        <v>2007</v>
      </c>
      <c r="B4" s="19">
        <f t="shared" si="0"/>
        <v>93732599</v>
      </c>
      <c r="C4" s="20">
        <f>(B4-B3)/B3</f>
        <v>0.6347327778709676</v>
      </c>
      <c r="D4" s="19">
        <v>4655373</v>
      </c>
      <c r="E4" s="20">
        <f>(D4-D3)/D3</f>
        <v>10.326941605839416</v>
      </c>
      <c r="F4" s="19">
        <v>89077226</v>
      </c>
      <c r="G4" s="30">
        <f>(F4-F3)/F3</f>
        <v>0.56475745205567718</v>
      </c>
    </row>
    <row r="5" spans="1:7" ht="15.6" x14ac:dyDescent="0.3">
      <c r="A5" s="38">
        <v>2008</v>
      </c>
      <c r="B5" s="19">
        <f t="shared" si="0"/>
        <v>159947202</v>
      </c>
      <c r="C5" s="20">
        <f t="shared" ref="C5:E20" si="1">(B5-B4)/B4</f>
        <v>0.70642021779423825</v>
      </c>
      <c r="D5" s="19">
        <v>1330473</v>
      </c>
      <c r="E5" s="20">
        <f t="shared" si="1"/>
        <v>-0.71420700339156495</v>
      </c>
      <c r="F5" s="19">
        <v>158616729</v>
      </c>
      <c r="G5" s="30">
        <f t="shared" ref="G5" si="2">(F5-F4)/F4</f>
        <v>0.78066534088073192</v>
      </c>
    </row>
    <row r="6" spans="1:7" ht="15.6" x14ac:dyDescent="0.3">
      <c r="A6" s="38">
        <v>2009</v>
      </c>
      <c r="B6" s="19">
        <f t="shared" si="0"/>
        <v>212404181</v>
      </c>
      <c r="C6" s="20">
        <f t="shared" si="1"/>
        <v>0.32796434288359733</v>
      </c>
      <c r="D6" s="19">
        <v>37776134</v>
      </c>
      <c r="E6" s="20">
        <f t="shared" si="1"/>
        <v>27.393010606002527</v>
      </c>
      <c r="F6" s="19">
        <v>174628047</v>
      </c>
      <c r="G6" s="30">
        <f t="shared" ref="G6" si="3">(F6-F5)/F5</f>
        <v>0.10094343831790908</v>
      </c>
    </row>
    <row r="7" spans="1:7" ht="15.6" x14ac:dyDescent="0.3">
      <c r="A7" s="38">
        <v>2010</v>
      </c>
      <c r="B7" s="19">
        <f t="shared" si="0"/>
        <v>209218760</v>
      </c>
      <c r="C7" s="20">
        <f t="shared" si="1"/>
        <v>-1.499697880240879E-2</v>
      </c>
      <c r="D7" s="19">
        <v>33140123</v>
      </c>
      <c r="E7" s="20">
        <f t="shared" si="1"/>
        <v>-0.12272327814169655</v>
      </c>
      <c r="F7" s="19">
        <v>176078637</v>
      </c>
      <c r="G7" s="30">
        <f t="shared" ref="G7" si="4">(F7-F6)/F6</f>
        <v>8.3067412418579012E-3</v>
      </c>
    </row>
    <row r="8" spans="1:7" ht="15.6" x14ac:dyDescent="0.3">
      <c r="A8" s="38">
        <v>2011</v>
      </c>
      <c r="B8" s="19">
        <f t="shared" si="0"/>
        <v>401811693</v>
      </c>
      <c r="C8" s="20">
        <f t="shared" si="1"/>
        <v>0.92053376571011125</v>
      </c>
      <c r="D8" s="19">
        <v>31727731</v>
      </c>
      <c r="E8" s="20">
        <f t="shared" si="1"/>
        <v>-4.2618791728684893E-2</v>
      </c>
      <c r="F8" s="19">
        <v>370083962</v>
      </c>
      <c r="G8" s="30">
        <f t="shared" ref="G8" si="5">(F8-F7)/F7</f>
        <v>1.1018106926849962</v>
      </c>
    </row>
    <row r="9" spans="1:7" ht="15.6" x14ac:dyDescent="0.3">
      <c r="A9" s="38">
        <v>2012</v>
      </c>
      <c r="B9" s="19">
        <f t="shared" si="0"/>
        <v>308711687</v>
      </c>
      <c r="C9" s="20">
        <f t="shared" si="1"/>
        <v>-0.23170058916130148</v>
      </c>
      <c r="D9" s="19">
        <v>28820550</v>
      </c>
      <c r="E9" s="20">
        <f t="shared" si="1"/>
        <v>-9.1629023203707818E-2</v>
      </c>
      <c r="F9" s="19">
        <v>279891137</v>
      </c>
      <c r="G9" s="30">
        <f t="shared" ref="G9" si="6">(F9-F8)/F8</f>
        <v>-0.24370908837168145</v>
      </c>
    </row>
    <row r="10" spans="1:7" ht="15.6" x14ac:dyDescent="0.3">
      <c r="A10" s="38">
        <v>2013</v>
      </c>
      <c r="B10" s="19">
        <f t="shared" si="0"/>
        <v>472230405</v>
      </c>
      <c r="C10" s="20">
        <f t="shared" si="1"/>
        <v>0.52968100945268071</v>
      </c>
      <c r="D10" s="19">
        <v>26454876</v>
      </c>
      <c r="E10" s="20">
        <f t="shared" si="1"/>
        <v>-8.2082888772074092E-2</v>
      </c>
      <c r="F10" s="19">
        <v>445775529</v>
      </c>
      <c r="G10" s="30">
        <f t="shared" ref="G10" si="7">(F10-F9)/F9</f>
        <v>0.59267468694444581</v>
      </c>
    </row>
    <row r="11" spans="1:7" ht="15.6" x14ac:dyDescent="0.3">
      <c r="A11" s="38">
        <v>2014</v>
      </c>
      <c r="B11" s="19">
        <f t="shared" si="0"/>
        <v>355916788</v>
      </c>
      <c r="C11" s="20">
        <f t="shared" si="1"/>
        <v>-0.24630692087689696</v>
      </c>
      <c r="D11" s="19">
        <v>19288845</v>
      </c>
      <c r="E11" s="20">
        <f t="shared" si="1"/>
        <v>-0.27087751233458812</v>
      </c>
      <c r="F11" s="19">
        <v>336627943</v>
      </c>
      <c r="G11" s="30">
        <f t="shared" ref="G11" si="8">(F11-F10)/F10</f>
        <v>-0.24484876109024817</v>
      </c>
    </row>
    <row r="12" spans="1:7" ht="15.6" x14ac:dyDescent="0.3">
      <c r="A12" s="38">
        <v>2015</v>
      </c>
      <c r="B12" s="19">
        <f t="shared" si="0"/>
        <v>337007325</v>
      </c>
      <c r="C12" s="20">
        <f t="shared" si="1"/>
        <v>-5.3128887530868592E-2</v>
      </c>
      <c r="D12" s="19">
        <v>126405606</v>
      </c>
      <c r="E12" s="20">
        <f t="shared" si="1"/>
        <v>5.5533009363702179</v>
      </c>
      <c r="F12" s="19">
        <v>210601719</v>
      </c>
      <c r="G12" s="30">
        <f t="shared" ref="G12" si="9">(F12-F11)/F11</f>
        <v>-0.37437838010969876</v>
      </c>
    </row>
    <row r="13" spans="1:7" ht="15.6" x14ac:dyDescent="0.3">
      <c r="A13" s="38">
        <v>2016</v>
      </c>
      <c r="B13" s="19">
        <f t="shared" si="0"/>
        <v>379079642</v>
      </c>
      <c r="C13" s="20">
        <f t="shared" si="1"/>
        <v>0.12484095709195639</v>
      </c>
      <c r="D13" s="19">
        <v>26197229</v>
      </c>
      <c r="E13" s="20">
        <f t="shared" si="1"/>
        <v>-0.79275263313875499</v>
      </c>
      <c r="F13" s="19">
        <v>352882413</v>
      </c>
      <c r="G13" s="30">
        <f t="shared" ref="G13" si="10">(F13-F12)/F12</f>
        <v>0.67559132316484083</v>
      </c>
    </row>
    <row r="14" spans="1:7" ht="15.6" x14ac:dyDescent="0.3">
      <c r="A14" s="38">
        <v>2017</v>
      </c>
      <c r="B14" s="19">
        <f t="shared" si="0"/>
        <v>275020867</v>
      </c>
      <c r="C14" s="20">
        <f t="shared" si="1"/>
        <v>-0.27450372816380364</v>
      </c>
      <c r="D14" s="19">
        <v>44384609</v>
      </c>
      <c r="E14" s="20">
        <f t="shared" si="1"/>
        <v>0.69424823518548473</v>
      </c>
      <c r="F14" s="19">
        <v>230636258</v>
      </c>
      <c r="G14" s="30">
        <f t="shared" ref="G14" si="11">(F14-F13)/F13</f>
        <v>-0.34642178384786776</v>
      </c>
    </row>
    <row r="15" spans="1:7" ht="15.6" x14ac:dyDescent="0.3">
      <c r="A15" s="38">
        <v>2018</v>
      </c>
      <c r="B15" s="19">
        <f t="shared" si="0"/>
        <v>192966226</v>
      </c>
      <c r="C15" s="20">
        <f t="shared" si="1"/>
        <v>-0.29835787333184433</v>
      </c>
      <c r="D15" s="19">
        <v>13228626</v>
      </c>
      <c r="E15" s="20">
        <f t="shared" si="1"/>
        <v>-0.70195465730023665</v>
      </c>
      <c r="F15" s="19">
        <v>179737600</v>
      </c>
      <c r="G15" s="30">
        <f t="shared" ref="G15" si="12">(F15-F14)/F14</f>
        <v>-0.22068801515154654</v>
      </c>
    </row>
    <row r="16" spans="1:7" ht="15.6" x14ac:dyDescent="0.3">
      <c r="A16" s="38">
        <v>2019</v>
      </c>
      <c r="B16" s="19">
        <f t="shared" si="0"/>
        <v>1279810915</v>
      </c>
      <c r="C16" s="20">
        <f t="shared" si="1"/>
        <v>5.6323052563612865</v>
      </c>
      <c r="D16" s="19">
        <v>26921769</v>
      </c>
      <c r="E16" s="20">
        <f t="shared" si="1"/>
        <v>1.0351145311689967</v>
      </c>
      <c r="F16" s="19">
        <v>1252889146</v>
      </c>
      <c r="G16" s="30">
        <f t="shared" ref="G16" si="13">(F16-F15)/F15</f>
        <v>5.9706569243163363</v>
      </c>
    </row>
    <row r="17" spans="1:7" ht="15.6" x14ac:dyDescent="0.3">
      <c r="A17" s="38">
        <v>2020</v>
      </c>
      <c r="B17" s="19">
        <f t="shared" si="0"/>
        <v>690537975</v>
      </c>
      <c r="C17" s="20">
        <f t="shared" si="1"/>
        <v>-0.46043750142574774</v>
      </c>
      <c r="D17" s="19">
        <v>63630880</v>
      </c>
      <c r="E17" s="20">
        <f t="shared" si="1"/>
        <v>1.3635475068521685</v>
      </c>
      <c r="F17" s="19">
        <v>626907095</v>
      </c>
      <c r="G17" s="30">
        <f t="shared" ref="G17" si="14">(F17-F16)/F16</f>
        <v>-0.49963083565575084</v>
      </c>
    </row>
    <row r="18" spans="1:7" ht="15.6" x14ac:dyDescent="0.3">
      <c r="A18" s="38">
        <v>2021</v>
      </c>
      <c r="B18" s="19">
        <f t="shared" si="0"/>
        <v>387657030</v>
      </c>
      <c r="C18" s="20">
        <f t="shared" si="1"/>
        <v>-0.43861591391841992</v>
      </c>
      <c r="D18" s="19">
        <v>95423091</v>
      </c>
      <c r="E18" s="20">
        <f t="shared" si="1"/>
        <v>0.49963494139952175</v>
      </c>
      <c r="F18" s="19">
        <v>292233939</v>
      </c>
      <c r="G18" s="30">
        <f t="shared" ref="G18" si="15">(F18-F17)/F17</f>
        <v>-0.53384809115934473</v>
      </c>
    </row>
    <row r="19" spans="1:7" ht="15.6" x14ac:dyDescent="0.3">
      <c r="A19" s="38">
        <v>2022</v>
      </c>
      <c r="B19" s="19">
        <f t="shared" si="0"/>
        <v>513817269</v>
      </c>
      <c r="C19" s="20">
        <f t="shared" si="1"/>
        <v>0.32544292825026289</v>
      </c>
      <c r="D19" s="19">
        <v>160891939</v>
      </c>
      <c r="E19" s="20">
        <f t="shared" si="1"/>
        <v>0.68609020430914358</v>
      </c>
      <c r="F19" s="19">
        <v>352925330</v>
      </c>
      <c r="G19" s="30">
        <f t="shared" ref="G19" si="16">(F19-F18)/F18</f>
        <v>0.20768084366819556</v>
      </c>
    </row>
    <row r="20" spans="1:7" ht="15.6" x14ac:dyDescent="0.3">
      <c r="A20" s="38">
        <v>2023</v>
      </c>
      <c r="B20" s="19">
        <f t="shared" si="0"/>
        <v>253433156</v>
      </c>
      <c r="C20" s="20">
        <f t="shared" si="1"/>
        <v>-0.50676403599039022</v>
      </c>
      <c r="D20" s="19">
        <v>12345100</v>
      </c>
      <c r="E20" s="20">
        <f t="shared" si="1"/>
        <v>-0.92327086069862085</v>
      </c>
      <c r="F20" s="19">
        <v>241088056</v>
      </c>
      <c r="G20" s="30">
        <f t="shared" ref="G20" si="17">(F20-F19)/F19</f>
        <v>-0.31688650400921919</v>
      </c>
    </row>
    <row r="21" spans="1:7" ht="15.6" x14ac:dyDescent="0.3">
      <c r="A21" s="38">
        <v>2024</v>
      </c>
      <c r="B21" s="19">
        <f>SUM(D21,F21)</f>
        <v>396834209</v>
      </c>
      <c r="C21" s="20">
        <f t="shared" ref="C21" si="18">(B21-B20)/B20</f>
        <v>0.56583382878284483</v>
      </c>
      <c r="D21" s="19">
        <v>63316894</v>
      </c>
      <c r="E21" s="20">
        <f t="shared" ref="E21" si="19">(D21-D20)/D20</f>
        <v>4.1289089598302162</v>
      </c>
      <c r="F21" s="19">
        <v>333517315</v>
      </c>
      <c r="G21" s="30">
        <f t="shared" ref="G21" si="20">(F21-F20)/F20</f>
        <v>0.38338381640938696</v>
      </c>
    </row>
    <row r="22" spans="1:7" ht="15.6" x14ac:dyDescent="0.3">
      <c r="A22" s="39">
        <v>2025</v>
      </c>
      <c r="B22" s="22">
        <f>SUM(D22,F22)</f>
        <v>321986062</v>
      </c>
      <c r="C22" s="23">
        <f t="shared" ref="C22" si="21">(B22-B21)/B21</f>
        <v>-0.18861314196831253</v>
      </c>
      <c r="D22" s="22">
        <v>73009625</v>
      </c>
      <c r="E22" s="23">
        <f t="shared" ref="E22" si="22">(D22-D21)/D21</f>
        <v>0.15308285652799078</v>
      </c>
      <c r="F22" s="22">
        <v>248976437</v>
      </c>
      <c r="G22" s="31">
        <f t="shared" ref="G22" si="23">(F22-F21)/F21</f>
        <v>-0.25348272547708656</v>
      </c>
    </row>
    <row r="23" spans="1:7" x14ac:dyDescent="0.3">
      <c r="D23" s="2"/>
      <c r="E23" s="2"/>
      <c r="F23" s="2"/>
      <c r="G23" s="2"/>
    </row>
    <row r="24" spans="1:7" ht="35.25" customHeight="1" x14ac:dyDescent="0.3">
      <c r="A24" s="42" t="s">
        <v>4</v>
      </c>
      <c r="B24" s="42"/>
      <c r="C24" s="42"/>
      <c r="D24" s="42"/>
      <c r="E24" s="42"/>
      <c r="F24" s="42"/>
    </row>
  </sheetData>
  <mergeCells count="2">
    <mergeCell ref="A24:F24"/>
    <mergeCell ref="A1:G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Dashboard (NEW!)</vt:lpstr>
      <vt:lpstr>Nogales (total)</vt:lpstr>
      <vt:lpstr>Nogales</vt:lpstr>
      <vt:lpstr>Nogales Customs District n.e.c.</vt:lpstr>
      <vt:lpstr>Nogales!Print_Area</vt:lpstr>
      <vt:lpstr>'Nogales (total)'!Print_Area</vt:lpstr>
      <vt:lpstr>'Nogales Customs District n.e.c.'!Print_Area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Carreira, Robert</dc:creator>
  <cp:lastModifiedBy>ROBERT CARREIRA</cp:lastModifiedBy>
  <cp:lastPrinted>2023-05-22T21:58:41Z</cp:lastPrinted>
  <dcterms:created xsi:type="dcterms:W3CDTF">2014-09-05T18:00:05Z</dcterms:created>
  <dcterms:modified xsi:type="dcterms:W3CDTF">2026-05-31T00:16:25Z</dcterms:modified>
</cp:coreProperties>
</file>