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nordst\Downloads\"/>
    </mc:Choice>
  </mc:AlternateContent>
  <xr:revisionPtr revIDLastSave="0" documentId="13_ncr:1_{9BFEA6D4-575D-4CBC-A1D3-110661D7832D}" xr6:coauthVersionLast="41" xr6:coauthVersionMax="41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Old IS" sheetId="1" state="hidden" r:id="rId1"/>
    <sheet name="2019" sheetId="2" r:id="rId2"/>
    <sheet name="Income Statement with Budg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2" l="1"/>
  <c r="E140" i="2"/>
  <c r="E139" i="2"/>
  <c r="E138" i="2"/>
  <c r="E137" i="2"/>
  <c r="E134" i="2"/>
  <c r="E133" i="2"/>
  <c r="E132" i="2"/>
  <c r="E131" i="2"/>
  <c r="E128" i="2"/>
  <c r="E127" i="2"/>
  <c r="E124" i="2"/>
  <c r="E123" i="2"/>
  <c r="E122" i="2"/>
  <c r="E119" i="2"/>
  <c r="E116" i="2"/>
  <c r="E115" i="2"/>
  <c r="E114" i="2"/>
  <c r="E113" i="2"/>
  <c r="E112" i="2"/>
  <c r="E111" i="2"/>
  <c r="E110" i="2"/>
  <c r="E109" i="2"/>
  <c r="E106" i="2"/>
  <c r="E105" i="2"/>
  <c r="E104" i="2"/>
  <c r="E103" i="2"/>
  <c r="E102" i="2"/>
  <c r="E100" i="2"/>
  <c r="E97" i="2"/>
  <c r="E96" i="2"/>
  <c r="E95" i="2"/>
  <c r="E94" i="2"/>
  <c r="E92" i="2"/>
  <c r="E89" i="2"/>
  <c r="E88" i="2"/>
  <c r="E87" i="2"/>
  <c r="E86" i="2"/>
  <c r="E85" i="2"/>
  <c r="E82" i="2"/>
  <c r="E81" i="2"/>
  <c r="E80" i="2"/>
  <c r="E79" i="2"/>
  <c r="E77" i="2"/>
  <c r="E76" i="2"/>
  <c r="E75" i="2"/>
  <c r="E74" i="2"/>
  <c r="E73" i="2"/>
  <c r="E72" i="2"/>
  <c r="E70" i="2"/>
  <c r="E67" i="2"/>
  <c r="E66" i="2"/>
  <c r="E65" i="2"/>
  <c r="E64" i="2"/>
  <c r="E63" i="2"/>
  <c r="E62" i="2"/>
  <c r="E61" i="2"/>
  <c r="E60" i="2"/>
  <c r="E58" i="2"/>
  <c r="E57" i="2"/>
  <c r="E56" i="2"/>
  <c r="E55" i="2"/>
  <c r="E54" i="2"/>
  <c r="E53" i="2"/>
  <c r="E50" i="2"/>
  <c r="E49" i="2"/>
  <c r="E48" i="2"/>
  <c r="E42" i="2"/>
  <c r="E40" i="2"/>
  <c r="E39" i="2"/>
  <c r="F38" i="2"/>
  <c r="E32" i="2"/>
  <c r="E31" i="2"/>
  <c r="E28" i="2"/>
  <c r="E27" i="2"/>
  <c r="E26" i="2"/>
  <c r="E25" i="2"/>
  <c r="E24" i="2"/>
  <c r="E23" i="2"/>
  <c r="E22" i="2"/>
  <c r="E19" i="2"/>
  <c r="E18" i="2"/>
  <c r="E17" i="2"/>
  <c r="E16" i="2"/>
  <c r="E13" i="2"/>
  <c r="E10" i="2"/>
  <c r="E9" i="2"/>
  <c r="E8" i="2"/>
  <c r="E7" i="2"/>
  <c r="E4" i="2"/>
  <c r="E3" i="2"/>
  <c r="E93" i="2" l="1"/>
  <c r="E101" i="2"/>
  <c r="D101" i="2"/>
  <c r="E59" i="2"/>
  <c r="E120" i="2"/>
  <c r="E121" i="2"/>
  <c r="E78" i="2"/>
  <c r="C137" i="2" l="1"/>
  <c r="C134" i="2"/>
  <c r="C124" i="2"/>
  <c r="C115" i="2"/>
  <c r="C97" i="2"/>
  <c r="C71" i="2"/>
  <c r="C42" i="2"/>
  <c r="C41" i="2"/>
  <c r="C40" i="2"/>
  <c r="C39" i="2"/>
  <c r="C38" i="2"/>
  <c r="C32" i="2"/>
  <c r="C31" i="2"/>
  <c r="C19" i="2"/>
  <c r="C18" i="2"/>
  <c r="C17" i="2"/>
  <c r="C16" i="2"/>
  <c r="C13" i="2"/>
  <c r="C4" i="2"/>
  <c r="C3" i="2"/>
  <c r="F125" i="2"/>
  <c r="D125" i="2"/>
  <c r="E141" i="2"/>
  <c r="C141" i="2" s="1"/>
  <c r="C139" i="2"/>
  <c r="C138" i="2"/>
  <c r="I140" i="2"/>
  <c r="H140" i="2"/>
  <c r="G140" i="2"/>
  <c r="I139" i="2"/>
  <c r="H139" i="2"/>
  <c r="G139" i="2"/>
  <c r="I138" i="2"/>
  <c r="H138" i="2"/>
  <c r="G138" i="2"/>
  <c r="I137" i="2"/>
  <c r="H137" i="2"/>
  <c r="G137" i="2"/>
  <c r="F141" i="2"/>
  <c r="D141" i="2"/>
  <c r="D135" i="2"/>
  <c r="I134" i="2"/>
  <c r="H134" i="2"/>
  <c r="G134" i="2"/>
  <c r="C123" i="2"/>
  <c r="C122" i="2"/>
  <c r="I123" i="2"/>
  <c r="H123" i="2"/>
  <c r="G123" i="2"/>
  <c r="I122" i="2"/>
  <c r="H122" i="2"/>
  <c r="G122" i="2"/>
  <c r="F117" i="2"/>
  <c r="D117" i="2"/>
  <c r="C116" i="2"/>
  <c r="C114" i="2"/>
  <c r="C113" i="2"/>
  <c r="I116" i="2"/>
  <c r="H116" i="2"/>
  <c r="G116" i="2"/>
  <c r="I115" i="2"/>
  <c r="H115" i="2"/>
  <c r="G115" i="2"/>
  <c r="I114" i="2"/>
  <c r="H114" i="2"/>
  <c r="G114" i="2"/>
  <c r="I113" i="2"/>
  <c r="H113" i="2"/>
  <c r="G113" i="2"/>
  <c r="F98" i="2"/>
  <c r="D98" i="2"/>
  <c r="C96" i="2"/>
  <c r="I97" i="2"/>
  <c r="H97" i="2"/>
  <c r="G97" i="2"/>
  <c r="I96" i="2"/>
  <c r="H96" i="2"/>
  <c r="G96" i="2"/>
  <c r="C140" i="2" l="1"/>
  <c r="H141" i="2"/>
  <c r="G141" i="2"/>
  <c r="I141" i="2"/>
  <c r="F107" i="2"/>
  <c r="D107" i="2"/>
  <c r="C100" i="2"/>
  <c r="G100" i="2"/>
  <c r="H100" i="2"/>
  <c r="I100" i="2"/>
  <c r="C106" i="2"/>
  <c r="C105" i="2"/>
  <c r="C104" i="2"/>
  <c r="C103" i="2"/>
  <c r="I106" i="2"/>
  <c r="H106" i="2"/>
  <c r="G106" i="2"/>
  <c r="I105" i="2"/>
  <c r="H105" i="2"/>
  <c r="G105" i="2"/>
  <c r="I104" i="2"/>
  <c r="H104" i="2"/>
  <c r="G104" i="2"/>
  <c r="I103" i="2"/>
  <c r="H103" i="2"/>
  <c r="G103" i="2"/>
  <c r="D51" i="2"/>
  <c r="I42" i="2"/>
  <c r="H42" i="2"/>
  <c r="G42" i="2"/>
  <c r="F68" i="2"/>
  <c r="D68" i="2"/>
  <c r="C67" i="2"/>
  <c r="C66" i="2"/>
  <c r="C65" i="2"/>
  <c r="C64" i="2"/>
  <c r="I67" i="2"/>
  <c r="H67" i="2"/>
  <c r="G67" i="2"/>
  <c r="I66" i="2"/>
  <c r="H66" i="2"/>
  <c r="G66" i="2"/>
  <c r="I65" i="2"/>
  <c r="H65" i="2"/>
  <c r="G65" i="2"/>
  <c r="I64" i="2"/>
  <c r="H64" i="2"/>
  <c r="G64" i="2"/>
  <c r="F83" i="2"/>
  <c r="D83" i="2"/>
  <c r="C82" i="2"/>
  <c r="C81" i="2"/>
  <c r="C80" i="2"/>
  <c r="I82" i="2"/>
  <c r="H82" i="2"/>
  <c r="G82" i="2"/>
  <c r="I81" i="2"/>
  <c r="H81" i="2"/>
  <c r="G81" i="2"/>
  <c r="I80" i="2"/>
  <c r="H80" i="2"/>
  <c r="G80" i="2"/>
  <c r="K139" i="1"/>
  <c r="K138" i="1"/>
  <c r="K137" i="1"/>
  <c r="K136" i="1"/>
  <c r="K133" i="1"/>
  <c r="K132" i="1"/>
  <c r="K131" i="1"/>
  <c r="K130" i="1"/>
  <c r="K127" i="1"/>
  <c r="K126" i="1"/>
  <c r="K123" i="1"/>
  <c r="K122" i="1"/>
  <c r="K121" i="1"/>
  <c r="K120" i="1"/>
  <c r="K119" i="1"/>
  <c r="K116" i="1"/>
  <c r="K115" i="1"/>
  <c r="K114" i="1"/>
  <c r="K113" i="1"/>
  <c r="K112" i="1"/>
  <c r="K111" i="1"/>
  <c r="K110" i="1"/>
  <c r="K109" i="1"/>
  <c r="K106" i="1"/>
  <c r="K105" i="1"/>
  <c r="K104" i="1"/>
  <c r="K103" i="1"/>
  <c r="K102" i="1"/>
  <c r="K101" i="1"/>
  <c r="K98" i="1"/>
  <c r="K97" i="1"/>
  <c r="K96" i="1"/>
  <c r="K95" i="1"/>
  <c r="K94" i="1"/>
  <c r="K93" i="1"/>
  <c r="K92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7" i="1"/>
  <c r="K56" i="1"/>
  <c r="K55" i="1"/>
  <c r="K54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3" i="1"/>
  <c r="K32" i="1"/>
  <c r="K29" i="1"/>
  <c r="K28" i="1"/>
  <c r="K27" i="1"/>
  <c r="K26" i="1"/>
  <c r="K25" i="1"/>
  <c r="K24" i="1"/>
  <c r="K23" i="1"/>
  <c r="K20" i="1"/>
  <c r="K19" i="1"/>
  <c r="K18" i="1"/>
  <c r="K17" i="1"/>
  <c r="K14" i="1"/>
  <c r="K11" i="1"/>
  <c r="K10" i="1"/>
  <c r="K9" i="1"/>
  <c r="K8" i="1"/>
  <c r="K5" i="1"/>
  <c r="K4" i="1"/>
  <c r="D33" i="2"/>
  <c r="F33" i="2"/>
  <c r="I32" i="2"/>
  <c r="H32" i="2"/>
  <c r="G32" i="2"/>
  <c r="D29" i="2"/>
  <c r="F29" i="2"/>
  <c r="I28" i="2"/>
  <c r="H28" i="2"/>
  <c r="G28" i="2"/>
  <c r="C28" i="2"/>
  <c r="I27" i="2"/>
  <c r="H27" i="2"/>
  <c r="G27" i="2"/>
  <c r="C27" i="2"/>
  <c r="I26" i="2"/>
  <c r="H26" i="2"/>
  <c r="G26" i="2"/>
  <c r="C26" i="2"/>
  <c r="I25" i="2"/>
  <c r="H25" i="2"/>
  <c r="G25" i="2"/>
  <c r="C25" i="2"/>
  <c r="D20" i="2"/>
  <c r="F20" i="2"/>
  <c r="I19" i="2"/>
  <c r="H19" i="2"/>
  <c r="G19" i="2"/>
  <c r="I16" i="2"/>
  <c r="H16" i="2"/>
  <c r="G16" i="2"/>
  <c r="I17" i="2"/>
  <c r="H17" i="2"/>
  <c r="G17" i="2"/>
  <c r="I10" i="2"/>
  <c r="H10" i="2"/>
  <c r="G10" i="2"/>
  <c r="I7" i="2"/>
  <c r="H7" i="2"/>
  <c r="G7" i="2"/>
  <c r="D11" i="2"/>
  <c r="F11" i="2"/>
  <c r="C10" i="2"/>
  <c r="C7" i="2"/>
  <c r="F5" i="2"/>
  <c r="I133" i="2"/>
  <c r="H133" i="2"/>
  <c r="G133" i="2"/>
  <c r="I132" i="2"/>
  <c r="H132" i="2"/>
  <c r="G132" i="2"/>
  <c r="I131" i="2"/>
  <c r="H131" i="2"/>
  <c r="G131" i="2"/>
  <c r="I128" i="2"/>
  <c r="H128" i="2"/>
  <c r="G128" i="2"/>
  <c r="I127" i="2"/>
  <c r="H127" i="2"/>
  <c r="G127" i="2"/>
  <c r="I121" i="2"/>
  <c r="H121" i="2"/>
  <c r="G121" i="2"/>
  <c r="I120" i="2"/>
  <c r="H120" i="2"/>
  <c r="G120" i="2"/>
  <c r="H119" i="2"/>
  <c r="G119" i="2"/>
  <c r="I112" i="2"/>
  <c r="H112" i="2"/>
  <c r="G112" i="2"/>
  <c r="I111" i="2"/>
  <c r="H111" i="2"/>
  <c r="G111" i="2"/>
  <c r="I110" i="2"/>
  <c r="H110" i="2"/>
  <c r="G110" i="2"/>
  <c r="I109" i="2"/>
  <c r="H109" i="2"/>
  <c r="G109" i="2"/>
  <c r="H102" i="2"/>
  <c r="G102" i="2"/>
  <c r="I101" i="2"/>
  <c r="I95" i="2"/>
  <c r="H95" i="2"/>
  <c r="G95" i="2"/>
  <c r="G94" i="2"/>
  <c r="I93" i="2"/>
  <c r="H93" i="2"/>
  <c r="G93" i="2"/>
  <c r="H92" i="2"/>
  <c r="G92" i="2"/>
  <c r="I89" i="2"/>
  <c r="H89" i="2"/>
  <c r="G89" i="2"/>
  <c r="I88" i="2"/>
  <c r="H88" i="2"/>
  <c r="I87" i="2"/>
  <c r="H87" i="2"/>
  <c r="G87" i="2"/>
  <c r="I86" i="2"/>
  <c r="H86" i="2"/>
  <c r="G86" i="2"/>
  <c r="I85" i="2"/>
  <c r="H85" i="2"/>
  <c r="G85" i="2"/>
  <c r="I79" i="2"/>
  <c r="H79" i="2"/>
  <c r="G79" i="2"/>
  <c r="I78" i="2"/>
  <c r="H78" i="2"/>
  <c r="G78" i="2"/>
  <c r="I77" i="2"/>
  <c r="H77" i="2"/>
  <c r="G77" i="2"/>
  <c r="I76" i="2"/>
  <c r="H76" i="2"/>
  <c r="G76" i="2"/>
  <c r="I75" i="2"/>
  <c r="H75" i="2"/>
  <c r="G75" i="2"/>
  <c r="I74" i="2"/>
  <c r="H74" i="2"/>
  <c r="G74" i="2"/>
  <c r="I73" i="2"/>
  <c r="H73" i="2"/>
  <c r="G73" i="2"/>
  <c r="I72" i="2"/>
  <c r="H72" i="2"/>
  <c r="G72" i="2"/>
  <c r="I70" i="2"/>
  <c r="H70" i="2"/>
  <c r="G70" i="2"/>
  <c r="I63" i="2"/>
  <c r="H63" i="2"/>
  <c r="G63" i="2"/>
  <c r="I62" i="2"/>
  <c r="H62" i="2"/>
  <c r="G62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1" i="2"/>
  <c r="H41" i="2"/>
  <c r="G41" i="2"/>
  <c r="I40" i="2"/>
  <c r="H40" i="2"/>
  <c r="G40" i="2"/>
  <c r="I39" i="2"/>
  <c r="H39" i="2"/>
  <c r="G39" i="2"/>
  <c r="I38" i="2"/>
  <c r="H38" i="2"/>
  <c r="G38" i="2"/>
  <c r="I31" i="2"/>
  <c r="H31" i="2"/>
  <c r="G31" i="2"/>
  <c r="I24" i="2"/>
  <c r="H24" i="2"/>
  <c r="G24" i="2"/>
  <c r="I23" i="2"/>
  <c r="H23" i="2"/>
  <c r="G23" i="2"/>
  <c r="I22" i="2"/>
  <c r="H22" i="2"/>
  <c r="G22" i="2"/>
  <c r="I18" i="2"/>
  <c r="H18" i="2"/>
  <c r="G18" i="2"/>
  <c r="I13" i="2"/>
  <c r="I14" i="2" s="1"/>
  <c r="H13" i="2"/>
  <c r="H14" i="2" s="1"/>
  <c r="G13" i="2"/>
  <c r="G14" i="2" s="1"/>
  <c r="I9" i="2"/>
  <c r="H9" i="2"/>
  <c r="G9" i="2"/>
  <c r="I8" i="2"/>
  <c r="H8" i="2"/>
  <c r="I4" i="2"/>
  <c r="H4" i="2"/>
  <c r="G4" i="2"/>
  <c r="I3" i="2"/>
  <c r="H3" i="2"/>
  <c r="G3" i="2"/>
  <c r="C128" i="2"/>
  <c r="C127" i="2"/>
  <c r="C121" i="2"/>
  <c r="C120" i="2"/>
  <c r="C112" i="2"/>
  <c r="C111" i="2"/>
  <c r="C110" i="2"/>
  <c r="C109" i="2"/>
  <c r="C102" i="2"/>
  <c r="C101" i="2"/>
  <c r="C95" i="2"/>
  <c r="C94" i="2"/>
  <c r="C93" i="2"/>
  <c r="C92" i="2"/>
  <c r="C89" i="2"/>
  <c r="C88" i="2"/>
  <c r="C87" i="2"/>
  <c r="C86" i="2"/>
  <c r="C85" i="2"/>
  <c r="C79" i="2"/>
  <c r="C78" i="2"/>
  <c r="C77" i="2"/>
  <c r="C76" i="2"/>
  <c r="C75" i="2"/>
  <c r="C74" i="2"/>
  <c r="C73" i="2"/>
  <c r="C72" i="2"/>
  <c r="C70" i="2"/>
  <c r="C63" i="2"/>
  <c r="C62" i="2"/>
  <c r="C61" i="2"/>
  <c r="C60" i="2"/>
  <c r="C59" i="2"/>
  <c r="C58" i="2"/>
  <c r="C57" i="2"/>
  <c r="C56" i="2"/>
  <c r="C55" i="2"/>
  <c r="C54" i="2"/>
  <c r="C53" i="2"/>
  <c r="C50" i="2"/>
  <c r="C49" i="2"/>
  <c r="C48" i="2"/>
  <c r="E47" i="2"/>
  <c r="C47" i="2" s="1"/>
  <c r="E46" i="2"/>
  <c r="C46" i="2" s="1"/>
  <c r="E45" i="2"/>
  <c r="C45" i="2" s="1"/>
  <c r="E44" i="2"/>
  <c r="C44" i="2" s="1"/>
  <c r="E43" i="2"/>
  <c r="C43" i="2" s="1"/>
  <c r="E33" i="2"/>
  <c r="C24" i="2"/>
  <c r="C23" i="2"/>
  <c r="C22" i="2"/>
  <c r="E14" i="2"/>
  <c r="C9" i="2"/>
  <c r="C8" i="2"/>
  <c r="D129" i="2"/>
  <c r="D90" i="2"/>
  <c r="D14" i="2"/>
  <c r="D5" i="2"/>
  <c r="I136" i="3"/>
  <c r="H136" i="3"/>
  <c r="G136" i="3"/>
  <c r="F136" i="3"/>
  <c r="E136" i="3"/>
  <c r="D136" i="3"/>
  <c r="E134" i="3"/>
  <c r="D134" i="3"/>
  <c r="D133" i="3"/>
  <c r="D132" i="3"/>
  <c r="I131" i="3"/>
  <c r="H131" i="3"/>
  <c r="G131" i="3"/>
  <c r="F131" i="3"/>
  <c r="I127" i="3"/>
  <c r="H127" i="3"/>
  <c r="G127" i="3"/>
  <c r="F127" i="3"/>
  <c r="E127" i="3"/>
  <c r="D127" i="3"/>
  <c r="C127" i="3" s="1"/>
  <c r="I121" i="3"/>
  <c r="I119" i="3" s="1"/>
  <c r="H119" i="3"/>
  <c r="G119" i="3"/>
  <c r="F119" i="3"/>
  <c r="E119" i="3"/>
  <c r="D119" i="3"/>
  <c r="C119" i="3" s="1"/>
  <c r="I113" i="3"/>
  <c r="H113" i="3"/>
  <c r="G113" i="3"/>
  <c r="F113" i="3"/>
  <c r="E113" i="3"/>
  <c r="D113" i="3"/>
  <c r="C113" i="3"/>
  <c r="I110" i="3"/>
  <c r="I107" i="3" s="1"/>
  <c r="H110" i="3"/>
  <c r="H107" i="3" s="1"/>
  <c r="F110" i="3"/>
  <c r="F107" i="3" s="1"/>
  <c r="E108" i="3"/>
  <c r="E107" i="3" s="1"/>
  <c r="G107" i="3"/>
  <c r="D107" i="3"/>
  <c r="C107" i="3" s="1"/>
  <c r="I102" i="3"/>
  <c r="I97" i="3" s="1"/>
  <c r="I101" i="3"/>
  <c r="H101" i="3"/>
  <c r="F101" i="3"/>
  <c r="F97" i="3" s="1"/>
  <c r="H97" i="3"/>
  <c r="G97" i="3"/>
  <c r="D97" i="3"/>
  <c r="E89" i="3"/>
  <c r="E88" i="3"/>
  <c r="E86" i="3"/>
  <c r="E84" i="3"/>
  <c r="E82" i="3"/>
  <c r="E81" i="3"/>
  <c r="I80" i="3"/>
  <c r="H80" i="3"/>
  <c r="G80" i="3"/>
  <c r="F80" i="3"/>
  <c r="D80" i="3"/>
  <c r="C80" i="3" s="1"/>
  <c r="E78" i="3"/>
  <c r="I77" i="3"/>
  <c r="I71" i="3" s="1"/>
  <c r="H77" i="3"/>
  <c r="H71" i="3" s="1"/>
  <c r="F77" i="3"/>
  <c r="F71" i="3" s="1"/>
  <c r="E77" i="3"/>
  <c r="E76" i="3"/>
  <c r="E74" i="3"/>
  <c r="G71" i="3"/>
  <c r="D71" i="3"/>
  <c r="C71" i="3" s="1"/>
  <c r="E69" i="3"/>
  <c r="E68" i="3"/>
  <c r="E64" i="3"/>
  <c r="E63" i="3"/>
  <c r="E62" i="3"/>
  <c r="E60" i="3" s="1"/>
  <c r="I60" i="3"/>
  <c r="H60" i="3"/>
  <c r="G60" i="3"/>
  <c r="F60" i="3"/>
  <c r="D60" i="3"/>
  <c r="E58" i="3"/>
  <c r="E57" i="3"/>
  <c r="E54" i="3"/>
  <c r="I53" i="3"/>
  <c r="H53" i="3"/>
  <c r="G53" i="3"/>
  <c r="F53" i="3"/>
  <c r="D53" i="3"/>
  <c r="C53" i="3"/>
  <c r="E48" i="3"/>
  <c r="E47" i="3"/>
  <c r="E46" i="3"/>
  <c r="D46" i="3"/>
  <c r="E45" i="3"/>
  <c r="I41" i="3"/>
  <c r="E40" i="3"/>
  <c r="E39" i="3"/>
  <c r="E38" i="3" s="1"/>
  <c r="D39" i="3"/>
  <c r="I38" i="3"/>
  <c r="H38" i="3"/>
  <c r="G38" i="3"/>
  <c r="G142" i="3" s="1"/>
  <c r="F38" i="3"/>
  <c r="E32" i="3"/>
  <c r="E31" i="3" s="1"/>
  <c r="I31" i="3"/>
  <c r="H31" i="3"/>
  <c r="G31" i="3"/>
  <c r="F31" i="3"/>
  <c r="D31" i="3"/>
  <c r="E28" i="3"/>
  <c r="E27" i="3"/>
  <c r="E26" i="3"/>
  <c r="E132" i="3" s="1"/>
  <c r="E23" i="3"/>
  <c r="I22" i="3"/>
  <c r="H22" i="3"/>
  <c r="G22" i="3"/>
  <c r="F22" i="3"/>
  <c r="D22" i="3"/>
  <c r="C22" i="3" s="1"/>
  <c r="E17" i="3"/>
  <c r="E16" i="3" s="1"/>
  <c r="I16" i="3"/>
  <c r="H16" i="3"/>
  <c r="G16" i="3"/>
  <c r="F16" i="3"/>
  <c r="D16" i="3"/>
  <c r="C16" i="3"/>
  <c r="E14" i="3"/>
  <c r="E13" i="3" s="1"/>
  <c r="D14" i="3"/>
  <c r="I13" i="3"/>
  <c r="H13" i="3"/>
  <c r="G13" i="3"/>
  <c r="F13" i="3"/>
  <c r="D13" i="3"/>
  <c r="C13" i="3" s="1"/>
  <c r="E11" i="3"/>
  <c r="E10" i="3"/>
  <c r="E9" i="3"/>
  <c r="E8" i="3"/>
  <c r="I7" i="3"/>
  <c r="H7" i="3"/>
  <c r="G7" i="3"/>
  <c r="F7" i="3"/>
  <c r="E7" i="3"/>
  <c r="D7" i="3"/>
  <c r="E5" i="3"/>
  <c r="E4" i="3"/>
  <c r="I3" i="3"/>
  <c r="H3" i="3"/>
  <c r="G3" i="3"/>
  <c r="G35" i="3" s="1"/>
  <c r="F3" i="3"/>
  <c r="F35" i="3" s="1"/>
  <c r="E3" i="3"/>
  <c r="D3" i="3"/>
  <c r="F133" i="2"/>
  <c r="F132" i="2"/>
  <c r="F131" i="2"/>
  <c r="F129" i="2"/>
  <c r="F90" i="2"/>
  <c r="F51" i="2"/>
  <c r="F14" i="2"/>
  <c r="E137" i="1"/>
  <c r="I135" i="1"/>
  <c r="H135" i="1"/>
  <c r="G135" i="1"/>
  <c r="F135" i="1"/>
  <c r="E135" i="1"/>
  <c r="D135" i="1"/>
  <c r="C135" i="1" s="1"/>
  <c r="E133" i="1"/>
  <c r="D133" i="1"/>
  <c r="E132" i="1"/>
  <c r="E131" i="1"/>
  <c r="D131" i="1"/>
  <c r="D130" i="1"/>
  <c r="D129" i="1" s="1"/>
  <c r="C129" i="1" s="1"/>
  <c r="I129" i="1"/>
  <c r="H129" i="1"/>
  <c r="G129" i="1"/>
  <c r="F129" i="1"/>
  <c r="I125" i="1"/>
  <c r="H125" i="1"/>
  <c r="G125" i="1"/>
  <c r="F125" i="1"/>
  <c r="E125" i="1"/>
  <c r="D125" i="1"/>
  <c r="C125" i="1" s="1"/>
  <c r="E120" i="1"/>
  <c r="E118" i="1" s="1"/>
  <c r="I119" i="1"/>
  <c r="I118" i="1" s="1"/>
  <c r="H118" i="1"/>
  <c r="G118" i="1"/>
  <c r="F118" i="1"/>
  <c r="D118" i="1"/>
  <c r="C118" i="1"/>
  <c r="E114" i="1"/>
  <c r="E109" i="1"/>
  <c r="I108" i="1"/>
  <c r="H108" i="1"/>
  <c r="G108" i="1"/>
  <c r="F108" i="1"/>
  <c r="D108" i="1"/>
  <c r="C108" i="1"/>
  <c r="E105" i="1"/>
  <c r="E100" i="1" s="1"/>
  <c r="E104" i="1"/>
  <c r="I103" i="1"/>
  <c r="I94" i="2" s="1"/>
  <c r="H103" i="1"/>
  <c r="H94" i="2" s="1"/>
  <c r="F103" i="1"/>
  <c r="F100" i="1" s="1"/>
  <c r="I101" i="1"/>
  <c r="I92" i="2" s="1"/>
  <c r="I100" i="1"/>
  <c r="H100" i="1"/>
  <c r="G100" i="1"/>
  <c r="D100" i="1"/>
  <c r="I95" i="1"/>
  <c r="I102" i="2" s="1"/>
  <c r="I94" i="1"/>
  <c r="H94" i="1"/>
  <c r="H91" i="1" s="1"/>
  <c r="F94" i="1"/>
  <c r="F91" i="1" s="1"/>
  <c r="G91" i="1"/>
  <c r="D91" i="1"/>
  <c r="C91" i="1" s="1"/>
  <c r="E89" i="1"/>
  <c r="E88" i="1"/>
  <c r="E85" i="1"/>
  <c r="E82" i="1"/>
  <c r="E81" i="1"/>
  <c r="E80" i="1"/>
  <c r="E79" i="1"/>
  <c r="D79" i="1"/>
  <c r="E77" i="1"/>
  <c r="D77" i="1"/>
  <c r="I76" i="1"/>
  <c r="H76" i="1"/>
  <c r="G76" i="1"/>
  <c r="F76" i="1"/>
  <c r="E72" i="1"/>
  <c r="E71" i="1"/>
  <c r="E69" i="1"/>
  <c r="E68" i="1"/>
  <c r="I66" i="1"/>
  <c r="I59" i="1" s="1"/>
  <c r="H66" i="1"/>
  <c r="H59" i="1" s="1"/>
  <c r="F66" i="1"/>
  <c r="G61" i="2" s="1"/>
  <c r="E64" i="1"/>
  <c r="E61" i="1"/>
  <c r="E59" i="1" s="1"/>
  <c r="G59" i="1"/>
  <c r="D59" i="1"/>
  <c r="E57" i="1"/>
  <c r="E53" i="1"/>
  <c r="E49" i="1"/>
  <c r="E48" i="1"/>
  <c r="I45" i="1"/>
  <c r="H45" i="1"/>
  <c r="G45" i="1"/>
  <c r="F45" i="1"/>
  <c r="E45" i="1"/>
  <c r="D45" i="1"/>
  <c r="C45" i="1" s="1"/>
  <c r="E43" i="1"/>
  <c r="E42" i="1"/>
  <c r="F39" i="1"/>
  <c r="F38" i="1" s="1"/>
  <c r="I38" i="1"/>
  <c r="H38" i="1"/>
  <c r="G38" i="1"/>
  <c r="D38" i="1"/>
  <c r="C38" i="1" s="1"/>
  <c r="E32" i="1"/>
  <c r="E31" i="1" s="1"/>
  <c r="I31" i="1"/>
  <c r="H31" i="1"/>
  <c r="G31" i="1"/>
  <c r="F31" i="1"/>
  <c r="D31" i="1"/>
  <c r="E28" i="1"/>
  <c r="E26" i="1"/>
  <c r="E24" i="1"/>
  <c r="E23" i="1"/>
  <c r="E130" i="1" s="1"/>
  <c r="E129" i="1" s="1"/>
  <c r="I22" i="1"/>
  <c r="H22" i="1"/>
  <c r="G22" i="1"/>
  <c r="F22" i="1"/>
  <c r="D22" i="1"/>
  <c r="C22" i="1" s="1"/>
  <c r="E19" i="1"/>
  <c r="E16" i="1" s="1"/>
  <c r="I16" i="1"/>
  <c r="H16" i="1"/>
  <c r="G16" i="1"/>
  <c r="F16" i="1"/>
  <c r="D16" i="1"/>
  <c r="E14" i="1"/>
  <c r="E13" i="1" s="1"/>
  <c r="D14" i="1"/>
  <c r="D13" i="1" s="1"/>
  <c r="C13" i="1" s="1"/>
  <c r="I13" i="1"/>
  <c r="H13" i="1"/>
  <c r="G13" i="1"/>
  <c r="F13" i="1"/>
  <c r="E11" i="1"/>
  <c r="F9" i="1"/>
  <c r="F7" i="1" s="1"/>
  <c r="E8" i="1"/>
  <c r="I7" i="1"/>
  <c r="H7" i="1"/>
  <c r="G7" i="1"/>
  <c r="D7" i="1"/>
  <c r="E5" i="1"/>
  <c r="E4" i="1"/>
  <c r="E3" i="1" s="1"/>
  <c r="I3" i="1"/>
  <c r="I35" i="1" s="1"/>
  <c r="H3" i="1"/>
  <c r="H35" i="1" s="1"/>
  <c r="G3" i="1"/>
  <c r="F3" i="1"/>
  <c r="D3" i="1"/>
  <c r="C3" i="1" s="1"/>
  <c r="I61" i="2" l="1"/>
  <c r="C59" i="1"/>
  <c r="D76" i="1"/>
  <c r="I91" i="1"/>
  <c r="H35" i="3"/>
  <c r="E53" i="3"/>
  <c r="D131" i="3"/>
  <c r="C131" i="3" s="1"/>
  <c r="I119" i="2"/>
  <c r="C16" i="1"/>
  <c r="G141" i="1"/>
  <c r="G144" i="3"/>
  <c r="C14" i="2"/>
  <c r="C7" i="1"/>
  <c r="F59" i="1"/>
  <c r="D38" i="3"/>
  <c r="C38" i="3" s="1"/>
  <c r="E101" i="3"/>
  <c r="E97" i="3" s="1"/>
  <c r="G8" i="2"/>
  <c r="H61" i="2"/>
  <c r="G88" i="2"/>
  <c r="E80" i="3"/>
  <c r="E76" i="1"/>
  <c r="E22" i="3"/>
  <c r="E35" i="3" s="1"/>
  <c r="I35" i="3"/>
  <c r="C60" i="3"/>
  <c r="C136" i="3"/>
  <c r="C100" i="1"/>
  <c r="C132" i="2"/>
  <c r="G35" i="1"/>
  <c r="G143" i="1" s="1"/>
  <c r="E108" i="1"/>
  <c r="D35" i="3"/>
  <c r="C35" i="3" s="1"/>
  <c r="C7" i="3"/>
  <c r="E131" i="3"/>
  <c r="E71" i="3"/>
  <c r="C97" i="3"/>
  <c r="G101" i="2"/>
  <c r="G107" i="2" s="1"/>
  <c r="E22" i="1"/>
  <c r="E94" i="1"/>
  <c r="E91" i="1" s="1"/>
  <c r="F142" i="3"/>
  <c r="F144" i="3" s="1"/>
  <c r="H101" i="2"/>
  <c r="C33" i="2"/>
  <c r="C119" i="2"/>
  <c r="E125" i="2"/>
  <c r="C125" i="2" s="1"/>
  <c r="I125" i="2"/>
  <c r="G125" i="2"/>
  <c r="H125" i="2"/>
  <c r="E20" i="2"/>
  <c r="C20" i="2" s="1"/>
  <c r="I33" i="2"/>
  <c r="D143" i="2"/>
  <c r="H129" i="2"/>
  <c r="G33" i="2"/>
  <c r="E117" i="2"/>
  <c r="C117" i="2" s="1"/>
  <c r="C131" i="2"/>
  <c r="F135" i="2"/>
  <c r="F143" i="2" s="1"/>
  <c r="E98" i="2"/>
  <c r="C98" i="2" s="1"/>
  <c r="H33" i="2"/>
  <c r="G135" i="2"/>
  <c r="H135" i="2"/>
  <c r="I135" i="2"/>
  <c r="E129" i="2"/>
  <c r="C129" i="2" s="1"/>
  <c r="I98" i="2"/>
  <c r="G117" i="2"/>
  <c r="H117" i="2"/>
  <c r="I117" i="2"/>
  <c r="E107" i="2"/>
  <c r="C107" i="2" s="1"/>
  <c r="I107" i="2"/>
  <c r="H107" i="2"/>
  <c r="G98" i="2"/>
  <c r="H98" i="2"/>
  <c r="E68" i="2"/>
  <c r="C68" i="2" s="1"/>
  <c r="E83" i="2"/>
  <c r="C83" i="2" s="1"/>
  <c r="G68" i="2"/>
  <c r="H68" i="2"/>
  <c r="I68" i="2"/>
  <c r="G83" i="2"/>
  <c r="I83" i="2"/>
  <c r="H83" i="2"/>
  <c r="G29" i="2"/>
  <c r="I29" i="2"/>
  <c r="H29" i="2"/>
  <c r="E29" i="2"/>
  <c r="C29" i="2" s="1"/>
  <c r="G20" i="2"/>
  <c r="H20" i="2"/>
  <c r="I20" i="2"/>
  <c r="E11" i="2"/>
  <c r="C11" i="2" s="1"/>
  <c r="G11" i="2"/>
  <c r="H90" i="2"/>
  <c r="G129" i="2"/>
  <c r="H11" i="2"/>
  <c r="I11" i="2"/>
  <c r="I90" i="2"/>
  <c r="G5" i="2"/>
  <c r="G90" i="2"/>
  <c r="I51" i="2"/>
  <c r="H5" i="2"/>
  <c r="G51" i="2"/>
  <c r="I129" i="2"/>
  <c r="H51" i="2"/>
  <c r="I5" i="2"/>
  <c r="D35" i="2"/>
  <c r="E5" i="2"/>
  <c r="C5" i="2" s="1"/>
  <c r="C133" i="2"/>
  <c r="E90" i="2"/>
  <c r="C90" i="2" s="1"/>
  <c r="E51" i="2"/>
  <c r="C51" i="2" s="1"/>
  <c r="F35" i="2"/>
  <c r="E142" i="3"/>
  <c r="H141" i="1"/>
  <c r="H143" i="1" s="1"/>
  <c r="C76" i="1"/>
  <c r="D141" i="1"/>
  <c r="C141" i="1" s="1"/>
  <c r="I141" i="1"/>
  <c r="I143" i="1" s="1"/>
  <c r="D35" i="1"/>
  <c r="F141" i="1"/>
  <c r="H142" i="3"/>
  <c r="H144" i="3" s="1"/>
  <c r="F35" i="1"/>
  <c r="I142" i="3"/>
  <c r="I144" i="3" s="1"/>
  <c r="E39" i="1"/>
  <c r="E38" i="1" s="1"/>
  <c r="E9" i="1"/>
  <c r="E7" i="1" s="1"/>
  <c r="E35" i="1" s="1"/>
  <c r="C3" i="3"/>
  <c r="D142" i="3" l="1"/>
  <c r="C142" i="3" s="1"/>
  <c r="E141" i="1"/>
  <c r="E143" i="1" s="1"/>
  <c r="E135" i="2"/>
  <c r="I143" i="2"/>
  <c r="H143" i="2"/>
  <c r="G143" i="2"/>
  <c r="E35" i="2"/>
  <c r="C35" i="2" s="1"/>
  <c r="D145" i="2"/>
  <c r="H35" i="2"/>
  <c r="I35" i="2"/>
  <c r="G35" i="2"/>
  <c r="F145" i="2"/>
  <c r="D143" i="1"/>
  <c r="C35" i="1"/>
  <c r="D144" i="3"/>
  <c r="F143" i="1"/>
  <c r="E144" i="3"/>
  <c r="E143" i="2" l="1"/>
  <c r="C143" i="2" s="1"/>
  <c r="C135" i="2"/>
  <c r="H145" i="2"/>
  <c r="I145" i="2"/>
  <c r="G145" i="2"/>
  <c r="E145" i="2" l="1"/>
  <c r="C145" i="2" s="1"/>
</calcChain>
</file>

<file path=xl/sharedStrings.xml><?xml version="1.0" encoding="utf-8"?>
<sst xmlns="http://schemas.openxmlformats.org/spreadsheetml/2006/main" count="462" uniqueCount="176">
  <si>
    <t>% Change 2019 Budget to 2018 Budget</t>
  </si>
  <si>
    <t>Draft 2019 Budget</t>
  </si>
  <si>
    <t>2018 FY Projected Actual</t>
  </si>
  <si>
    <t>2018 December YTD Actual</t>
  </si>
  <si>
    <t>FY 2018 Budget</t>
  </si>
  <si>
    <t>FY 2017 Actual</t>
  </si>
  <si>
    <t>FY 2016 Actual</t>
  </si>
  <si>
    <t>Draft 2019 Budget to play with</t>
  </si>
  <si>
    <t>2018 July YTD Actual</t>
  </si>
  <si>
    <t>Revenue</t>
  </si>
  <si>
    <t>Notes</t>
  </si>
  <si>
    <t>Congregation</t>
  </si>
  <si>
    <t>Pledge Donations</t>
  </si>
  <si>
    <t>based on pledge drive pledges</t>
  </si>
  <si>
    <t>Open Plate Donations</t>
  </si>
  <si>
    <t>Community</t>
  </si>
  <si>
    <t>Support Groups</t>
  </si>
  <si>
    <t>Community of Christ</t>
  </si>
  <si>
    <t xml:space="preserve"> Diocese</t>
  </si>
  <si>
    <t>10% reduction in grant for 2019</t>
  </si>
  <si>
    <t>Diocesan Grant</t>
  </si>
  <si>
    <t>Community Music Outreach Program</t>
  </si>
  <si>
    <t>match budgeted revenue with budgeted expense</t>
  </si>
  <si>
    <t>Grant and Contributions Music Program</t>
  </si>
  <si>
    <t>Designated and Restricted Revenues (Donations and Grants)</t>
  </si>
  <si>
    <t>Episcopal Relief and Development</t>
  </si>
  <si>
    <t>Food and Care Coalition</t>
  </si>
  <si>
    <t>Community Garden</t>
  </si>
  <si>
    <t>Interest Revenue</t>
  </si>
  <si>
    <t>Interest Income</t>
  </si>
  <si>
    <t>Total Revenue</t>
  </si>
  <si>
    <t>Other</t>
  </si>
  <si>
    <t>Expenses</t>
  </si>
  <si>
    <t>Clergy and Diocesan Expenses</t>
  </si>
  <si>
    <t>Priest-in-Charge wages</t>
  </si>
  <si>
    <t>Altar Flowers Income</t>
  </si>
  <si>
    <t>2019: 5 months (start working Jul 1) @ 20 hrs/wk. Works for 2019, but not for 2020.</t>
  </si>
  <si>
    <t>Diocesan Assessment</t>
  </si>
  <si>
    <t>Supply Clergy</t>
  </si>
  <si>
    <t>Supply for 1/2 year @ ~ 2 Sundays per month</t>
  </si>
  <si>
    <t>Rector Pension fund expense</t>
  </si>
  <si>
    <t>Priest-in-Charge Discretionary</t>
  </si>
  <si>
    <t>not optional</t>
  </si>
  <si>
    <t>Deacon's Discretionary</t>
  </si>
  <si>
    <t>Priest-in-Charge Continuing Education</t>
  </si>
  <si>
    <t>Deacon Continuing Education</t>
  </si>
  <si>
    <t>Diocesan Convention</t>
  </si>
  <si>
    <t>Licenses and Fees</t>
  </si>
  <si>
    <t>Recognition</t>
  </si>
  <si>
    <t>Utah Ministerial Association Fee</t>
  </si>
  <si>
    <t>Office</t>
  </si>
  <si>
    <t>Church Secretary wages</t>
  </si>
  <si>
    <t>$13/hr; 13 hours/week</t>
  </si>
  <si>
    <t>Copier Lease</t>
  </si>
  <si>
    <t>10% reduction in grant expected for 2019</t>
  </si>
  <si>
    <t>Bookkeeping wages</t>
  </si>
  <si>
    <t>$150/month</t>
  </si>
  <si>
    <t>Payroll Taxes</t>
  </si>
  <si>
    <t>Subscriptions and Publications (incl. Church Windows)</t>
  </si>
  <si>
    <t>Advertising and Website</t>
  </si>
  <si>
    <t>Workers Compensation expense</t>
  </si>
  <si>
    <t>Payroll Outsourcing</t>
  </si>
  <si>
    <t>Office Supplies</t>
  </si>
  <si>
    <t>Computer/Office Equipment</t>
  </si>
  <si>
    <t>Postage</t>
  </si>
  <si>
    <t>Facility</t>
  </si>
  <si>
    <t>Facility Manager wages</t>
  </si>
  <si>
    <t>$13/hr; 15 hours/week</t>
  </si>
  <si>
    <t>Music Program Organizations</t>
  </si>
  <si>
    <t>Property and Liability Insurance</t>
  </si>
  <si>
    <t xml:space="preserve">Yard  </t>
  </si>
  <si>
    <t>Music Program Persons</t>
  </si>
  <si>
    <t>Kitchen and Household Supplies</t>
  </si>
  <si>
    <t>Building Routine</t>
  </si>
  <si>
    <t>Furnace &amp; Air Conditioning</t>
  </si>
  <si>
    <t>Rug Cleaning</t>
  </si>
  <si>
    <t>Snow Removal</t>
  </si>
  <si>
    <t>Music Program Grant</t>
  </si>
  <si>
    <t>Building - Special</t>
  </si>
  <si>
    <t>Utilities</t>
  </si>
  <si>
    <t>Electric</t>
  </si>
  <si>
    <t>Water and Sewer</t>
  </si>
  <si>
    <t>Gas</t>
  </si>
  <si>
    <t>Telephone and Internet</t>
  </si>
  <si>
    <t>Garbage</t>
  </si>
  <si>
    <t>Program - Music for Sunday Worship</t>
  </si>
  <si>
    <t>try to match budgeted revenue with budgeted expense</t>
  </si>
  <si>
    <t>Organist wages</t>
  </si>
  <si>
    <t>Choir Expenses</t>
  </si>
  <si>
    <t>Substitute Organists and Special Musicians</t>
  </si>
  <si>
    <t>Piano and Organ Maintenance</t>
  </si>
  <si>
    <t>Program - Sunday Worship</t>
  </si>
  <si>
    <t>Stained Glass Window Lighting Fund</t>
  </si>
  <si>
    <t>Worship Supplies</t>
  </si>
  <si>
    <t>Palm Sunday &amp; Easter</t>
  </si>
  <si>
    <t>Advent &amp; Christmas</t>
  </si>
  <si>
    <t>Facilities Lighting Grant</t>
  </si>
  <si>
    <t>Program - Christian Formation</t>
  </si>
  <si>
    <t>Rector's Discretionary Fund</t>
  </si>
  <si>
    <t>Conferences, Seminars, Meetings, Workshops</t>
  </si>
  <si>
    <t>Adult Education</t>
  </si>
  <si>
    <t>New Member Ministry</t>
  </si>
  <si>
    <t>Michelle Despain Memorial Fund</t>
  </si>
  <si>
    <t>Children and Youth Education and Activities</t>
  </si>
  <si>
    <t>Program - Hospitality and Fellowship</t>
  </si>
  <si>
    <t>Welcoming and Hospitality</t>
  </si>
  <si>
    <t>Summer Picnic</t>
  </si>
  <si>
    <t>Bishop's Visitation</t>
  </si>
  <si>
    <t>Program - Community Music Outreach Program</t>
  </si>
  <si>
    <t>Music Program Coordinator wages</t>
  </si>
  <si>
    <t>Program - Care Ministries</t>
  </si>
  <si>
    <t>Merrill Lynch Fund Withdrawl (recognized as revenue)</t>
  </si>
  <si>
    <t>2016 used $10K for asphalt repair; $5,000 in 2019 so that fund stays at around $55K</t>
  </si>
  <si>
    <t>Total Expenses</t>
  </si>
  <si>
    <t>Net Income after Expenses</t>
  </si>
  <si>
    <t>Wages</t>
  </si>
  <si>
    <t>$13/hr; 18 hours/week</t>
  </si>
  <si>
    <t>2019: 5 months @ half-time</t>
  </si>
  <si>
    <t>$13/hr; 14 hours/wk</t>
  </si>
  <si>
    <t>$100/service; $10/hr for meetings</t>
  </si>
  <si>
    <t>in 2018, new doors; in 2016, roof repair; in 2015, asphalt parking lot repair. 2019 this isn't really enough for contingencies for aging facility, but budget doesn't balance otherwise</t>
  </si>
  <si>
    <t>Repair and Maintenance</t>
  </si>
  <si>
    <t>Key Deposit Expense</t>
  </si>
  <si>
    <t>$13/hr; 5 hrs/wk</t>
  </si>
  <si>
    <t>Yard and Grounds wages</t>
  </si>
  <si>
    <t>Jim doesn't do it anymore; pay for lawncare instead</t>
  </si>
  <si>
    <t>$20/hr; 3 hrs/wk</t>
  </si>
  <si>
    <t>2019: 5 months</t>
  </si>
  <si>
    <t>Health/Life Insurance</t>
  </si>
  <si>
    <t>should be lower because Peter retiring</t>
  </si>
  <si>
    <t>Employee Background Check expense</t>
  </si>
  <si>
    <t>2018 new office computer (old one went kaput)</t>
  </si>
  <si>
    <t>Office Equipment</t>
  </si>
  <si>
    <t>Church Telephone and Internet</t>
  </si>
  <si>
    <t>Water, Sewer</t>
  </si>
  <si>
    <t>Contract Accounting Services</t>
  </si>
  <si>
    <t>Professional Fees - Accounting</t>
  </si>
  <si>
    <t>2019: 5 months (start working Jul 1) @ half-time</t>
  </si>
  <si>
    <t>2018 Peter's retirement party went here</t>
  </si>
  <si>
    <t>Lay Robes</t>
  </si>
  <si>
    <t>BCP &amp; Hymnal Replacement</t>
  </si>
  <si>
    <t>Altar Flowers</t>
  </si>
  <si>
    <t>Altar Guild</t>
  </si>
  <si>
    <t>Administrative</t>
  </si>
  <si>
    <t>Special Music</t>
  </si>
  <si>
    <t>Weissert Memorial Fund</t>
  </si>
  <si>
    <t>Conferences and Seminars</t>
  </si>
  <si>
    <t>TENS conference in 2017</t>
  </si>
  <si>
    <t>Meetings and Workshops</t>
  </si>
  <si>
    <t>Travel</t>
  </si>
  <si>
    <t>Scholarships</t>
  </si>
  <si>
    <t>For Melody EfM</t>
  </si>
  <si>
    <t>Children's Education</t>
  </si>
  <si>
    <t>Youth Activities</t>
  </si>
  <si>
    <t>do we need a separate budget?</t>
  </si>
  <si>
    <t>Pancake Supper</t>
  </si>
  <si>
    <t>funded by food and care budget</t>
  </si>
  <si>
    <t>Blessing of the Animals</t>
  </si>
  <si>
    <t>What expenses does this have?</t>
  </si>
  <si>
    <t>Supply for 1/2 year @ ~ 3 Sundays per month</t>
  </si>
  <si>
    <t>Outreach Charity</t>
  </si>
  <si>
    <t>Miscellaneous</t>
  </si>
  <si>
    <t>Interest Expense</t>
  </si>
  <si>
    <t>A/R Sales Tax to Be Reimbursed</t>
  </si>
  <si>
    <t>Merrill Lynch Fund Deposit</t>
  </si>
  <si>
    <t>Program - Outreach</t>
  </si>
  <si>
    <t>Why was 2018 budget so unbalanced? We will try to make up for overspend in H1 2018 during H2.</t>
  </si>
  <si>
    <t>2019 Budget</t>
  </si>
  <si>
    <t>2018 Actual</t>
  </si>
  <si>
    <t>2017 Actual</t>
  </si>
  <si>
    <t>2016 Actual</t>
  </si>
  <si>
    <t>Temporary Help (housekeeping)</t>
  </si>
  <si>
    <t>Funeral Expense</t>
  </si>
  <si>
    <t>This one is passthrough for Copeland; will reduce to zero by end of year</t>
  </si>
  <si>
    <t>July YTD Actual</t>
  </si>
  <si>
    <t>July YTD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</si>
</sst>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"/>
    <numFmt numFmtId="165" formatCode="0.000"/>
    <numFmt numFmtId="166" formatCode="#,##0.00;\(#,##0.00\)"/>
    <numFmt numFmtId="167" formatCode="_(* #,##0_);_(* \(#,##0\);_(* &quot;-&quot;??_);_(@_)"/>
  </numFmts>
  <fonts count="22" x14ac:knownFonts="1">
    <font>
      <sz val="10"/>
      <color rgb="FF00000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/>
    <xf numFmtId="0" fontId="2" fillId="0" borderId="0" xfId="0" applyFont="1"/>
    <xf numFmtId="0" fontId="5" fillId="0" borderId="0" xfId="0" applyFont="1" applyAlignme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10" fontId="5" fillId="0" borderId="0" xfId="0" applyNumberFormat="1" applyFont="1"/>
    <xf numFmtId="165" fontId="6" fillId="0" borderId="0" xfId="0" applyNumberFormat="1" applyFont="1" applyAlignment="1"/>
    <xf numFmtId="0" fontId="6" fillId="0" borderId="0" xfId="0" applyFont="1" applyAlignment="1"/>
    <xf numFmtId="164" fontId="6" fillId="0" borderId="0" xfId="0" applyNumberFormat="1" applyFont="1" applyAlignment="1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/>
    <xf numFmtId="164" fontId="8" fillId="0" borderId="0" xfId="0" applyNumberFormat="1" applyFont="1"/>
    <xf numFmtId="164" fontId="6" fillId="2" borderId="0" xfId="0" applyNumberFormat="1" applyFont="1" applyFill="1" applyAlignme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10" fontId="8" fillId="0" borderId="0" xfId="0" applyNumberFormat="1" applyFont="1"/>
    <xf numFmtId="0" fontId="9" fillId="0" borderId="0" xfId="0" applyFont="1"/>
    <xf numFmtId="164" fontId="4" fillId="0" borderId="0" xfId="0" applyNumberFormat="1" applyFont="1"/>
    <xf numFmtId="0" fontId="1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165" fontId="5" fillId="0" borderId="0" xfId="0" applyNumberFormat="1" applyFont="1" applyAlignment="1"/>
    <xf numFmtId="10" fontId="4" fillId="0" borderId="0" xfId="0" applyNumberFormat="1" applyFont="1"/>
    <xf numFmtId="0" fontId="11" fillId="0" borderId="0" xfId="0" applyFont="1"/>
    <xf numFmtId="0" fontId="12" fillId="0" borderId="0" xfId="0" applyFont="1" applyAlignment="1"/>
    <xf numFmtId="167" fontId="13" fillId="0" borderId="0" xfId="1" applyNumberFormat="1" applyFont="1" applyAlignment="1">
      <alignment horizontal="center" wrapText="1"/>
    </xf>
    <xf numFmtId="167" fontId="14" fillId="0" borderId="0" xfId="1" applyNumberFormat="1" applyFont="1" applyAlignment="1">
      <alignment horizontal="center" wrapText="1"/>
    </xf>
    <xf numFmtId="0" fontId="15" fillId="0" borderId="0" xfId="0" applyFont="1"/>
    <xf numFmtId="0" fontId="16" fillId="0" borderId="0" xfId="0" applyFont="1" applyAlignment="1"/>
    <xf numFmtId="0" fontId="14" fillId="0" borderId="0" xfId="0" applyFont="1" applyAlignment="1"/>
    <xf numFmtId="167" fontId="14" fillId="0" borderId="0" xfId="1" applyNumberFormat="1" applyFont="1" applyAlignment="1"/>
    <xf numFmtId="167" fontId="14" fillId="0" borderId="0" xfId="1" applyNumberFormat="1" applyFont="1"/>
    <xf numFmtId="165" fontId="15" fillId="0" borderId="0" xfId="0" applyNumberFormat="1" applyFont="1" applyAlignment="1"/>
    <xf numFmtId="0" fontId="15" fillId="0" borderId="0" xfId="0" applyFont="1" applyAlignment="1"/>
    <xf numFmtId="167" fontId="15" fillId="0" borderId="0" xfId="1" applyNumberFormat="1" applyFont="1" applyAlignment="1"/>
    <xf numFmtId="167" fontId="12" fillId="0" borderId="0" xfId="1" applyNumberFormat="1" applyFont="1" applyAlignment="1"/>
    <xf numFmtId="0" fontId="17" fillId="0" borderId="0" xfId="0" applyFont="1" applyAlignment="1">
      <alignment horizontal="left" indent="2"/>
    </xf>
    <xf numFmtId="0" fontId="17" fillId="0" borderId="0" xfId="0" applyFont="1"/>
    <xf numFmtId="43" fontId="15" fillId="0" borderId="0" xfId="1" applyFont="1"/>
    <xf numFmtId="0" fontId="18" fillId="0" borderId="0" xfId="0" applyFont="1" applyAlignment="1"/>
    <xf numFmtId="0" fontId="15" fillId="0" borderId="0" xfId="0" applyFont="1" applyAlignment="1">
      <alignment wrapText="1"/>
    </xf>
    <xf numFmtId="165" fontId="17" fillId="0" borderId="0" xfId="0" applyNumberFormat="1" applyFont="1" applyAlignment="1">
      <alignment horizontal="left" indent="2"/>
    </xf>
    <xf numFmtId="0" fontId="17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0" fontId="14" fillId="0" borderId="0" xfId="0" applyFont="1"/>
    <xf numFmtId="164" fontId="15" fillId="0" borderId="0" xfId="0" applyNumberFormat="1" applyFont="1"/>
    <xf numFmtId="10" fontId="17" fillId="0" borderId="0" xfId="0" applyNumberFormat="1" applyFont="1"/>
    <xf numFmtId="164" fontId="17" fillId="0" borderId="0" xfId="0" applyNumberFormat="1" applyFont="1"/>
    <xf numFmtId="0" fontId="20" fillId="0" borderId="0" xfId="0" applyFont="1" applyAlignment="1">
      <alignment wrapText="1"/>
    </xf>
    <xf numFmtId="0" fontId="20" fillId="0" borderId="0" xfId="0" applyFont="1"/>
    <xf numFmtId="164" fontId="15" fillId="0" borderId="0" xfId="0" applyNumberFormat="1" applyFont="1" applyAlignment="1"/>
    <xf numFmtId="164" fontId="15" fillId="2" borderId="0" xfId="0" applyNumberFormat="1" applyFont="1" applyFill="1" applyAlignment="1"/>
    <xf numFmtId="10" fontId="18" fillId="0" borderId="0" xfId="0" applyNumberFormat="1" applyFont="1"/>
    <xf numFmtId="164" fontId="18" fillId="0" borderId="0" xfId="0" applyNumberFormat="1" applyFont="1"/>
    <xf numFmtId="166" fontId="18" fillId="0" borderId="0" xfId="0" applyNumberFormat="1" applyFont="1"/>
    <xf numFmtId="0" fontId="11" fillId="0" borderId="0" xfId="0" applyFont="1" applyAlignment="1">
      <alignment wrapText="1"/>
    </xf>
    <xf numFmtId="1" fontId="15" fillId="0" borderId="0" xfId="0" applyNumberFormat="1" applyFont="1" applyAlignment="1"/>
    <xf numFmtId="0" fontId="15" fillId="2" borderId="0" xfId="0" applyFont="1" applyFill="1" applyAlignment="1">
      <alignment wrapText="1"/>
    </xf>
    <xf numFmtId="165" fontId="17" fillId="0" borderId="0" xfId="0" applyNumberFormat="1" applyFont="1" applyAlignment="1"/>
    <xf numFmtId="10" fontId="16" fillId="0" borderId="0" xfId="0" applyNumberFormat="1" applyFont="1"/>
    <xf numFmtId="164" fontId="16" fillId="0" borderId="0" xfId="0" applyNumberFormat="1" applyFont="1"/>
    <xf numFmtId="166" fontId="16" fillId="0" borderId="0" xfId="0" applyNumberFormat="1" applyFont="1"/>
    <xf numFmtId="43" fontId="15" fillId="0" borderId="0" xfId="1" applyFont="1" applyAlignment="1"/>
    <xf numFmtId="43" fontId="12" fillId="0" borderId="0" xfId="1" applyFont="1" applyAlignment="1"/>
    <xf numFmtId="43" fontId="17" fillId="0" borderId="0" xfId="1" applyFont="1"/>
    <xf numFmtId="43" fontId="16" fillId="0" borderId="0" xfId="1" applyFont="1"/>
    <xf numFmtId="43" fontId="14" fillId="0" borderId="0" xfId="1" applyFont="1"/>
    <xf numFmtId="9" fontId="15" fillId="0" borderId="0" xfId="2" applyFont="1" applyAlignment="1"/>
    <xf numFmtId="9" fontId="17" fillId="0" borderId="0" xfId="2" applyFont="1" applyAlignment="1"/>
    <xf numFmtId="9" fontId="16" fillId="0" borderId="0" xfId="2" applyFont="1" applyAlignment="1"/>
    <xf numFmtId="0" fontId="21" fillId="0" borderId="0" xfId="0" applyFont="1" applyAlignment="1"/>
    <xf numFmtId="43" fontId="15" fillId="0" borderId="0" xfId="1" applyFont="1" applyFill="1" applyAlignment="1"/>
    <xf numFmtId="43" fontId="15" fillId="0" borderId="0" xfId="1" applyNumberFormat="1" applyFont="1" applyAlignment="1"/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/>
    <xf numFmtId="167" fontId="12" fillId="3" borderId="0" xfId="1" applyNumberFormat="1" applyFont="1" applyFill="1" applyAlignment="1"/>
    <xf numFmtId="43" fontId="12" fillId="3" borderId="0" xfId="1" applyFont="1" applyFill="1" applyAlignment="1"/>
    <xf numFmtId="43" fontId="17" fillId="3" borderId="0" xfId="1" applyFont="1" applyFill="1"/>
    <xf numFmtId="43" fontId="16" fillId="3" borderId="0" xfId="1" applyFont="1" applyFill="1"/>
    <xf numFmtId="43" fontId="12" fillId="0" borderId="0" xfId="0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1022"/>
  <sheetViews>
    <sheetView workbookViewId="0">
      <pane ySplit="1" topLeftCell="A127" activePane="bottomLeft" state="frozen"/>
      <selection pane="bottomLeft" sqref="A1:XFD1048576"/>
    </sheetView>
  </sheetViews>
  <sheetFormatPr defaultColWidth="14.42578125" defaultRowHeight="15.75" customHeight="1" x14ac:dyDescent="0.2"/>
  <cols>
    <col min="1" max="1" width="14.42578125" style="31"/>
    <col min="2" max="2" width="46" style="31" customWidth="1"/>
    <col min="3" max="9" width="14.42578125" style="31"/>
    <col min="10" max="10" width="46" style="31" customWidth="1"/>
    <col min="11" max="11" width="14.42578125" style="31"/>
    <col min="12" max="12" width="46" style="31" customWidth="1"/>
    <col min="13" max="16384" width="14.42578125" style="31"/>
  </cols>
  <sheetData>
    <row r="1" spans="1:30" ht="15.75" customHeight="1" x14ac:dyDescent="0.25">
      <c r="A1" s="30"/>
      <c r="C1" s="51" t="s">
        <v>0</v>
      </c>
      <c r="D1" s="51" t="s">
        <v>1</v>
      </c>
      <c r="E1" s="51" t="s">
        <v>2</v>
      </c>
      <c r="F1" s="51" t="s">
        <v>3</v>
      </c>
      <c r="G1" s="51" t="s">
        <v>4</v>
      </c>
      <c r="H1" s="51" t="s">
        <v>5</v>
      </c>
      <c r="I1" s="52" t="s">
        <v>6</v>
      </c>
      <c r="J1" s="51" t="s">
        <v>10</v>
      </c>
    </row>
    <row r="2" spans="1:30" ht="18.75" x14ac:dyDescent="0.3">
      <c r="A2" s="35" t="s">
        <v>9</v>
      </c>
      <c r="B2" s="36"/>
      <c r="C2" s="53"/>
      <c r="D2" s="53"/>
      <c r="E2" s="53"/>
      <c r="F2" s="53"/>
      <c r="G2" s="53"/>
      <c r="H2" s="53"/>
      <c r="I2" s="54"/>
      <c r="J2" s="47"/>
    </row>
    <row r="3" spans="1:30" ht="15" x14ac:dyDescent="0.25">
      <c r="A3" s="49" t="s">
        <v>11</v>
      </c>
      <c r="B3" s="44"/>
      <c r="C3" s="55">
        <f>(D3-G3)/G3</f>
        <v>-0.24657534246575341</v>
      </c>
      <c r="D3" s="56">
        <f t="shared" ref="D3:I3" si="0">D4+D5</f>
        <v>33000</v>
      </c>
      <c r="E3" s="56">
        <f t="shared" si="0"/>
        <v>46690.091999999997</v>
      </c>
      <c r="F3" s="56">
        <f t="shared" si="0"/>
        <v>38908.410000000003</v>
      </c>
      <c r="G3" s="56">
        <f t="shared" si="0"/>
        <v>43800</v>
      </c>
      <c r="H3" s="56">
        <f t="shared" si="0"/>
        <v>42392.49</v>
      </c>
      <c r="I3" s="56">
        <f t="shared" si="0"/>
        <v>37414.449999999997</v>
      </c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ht="15.75" customHeight="1" x14ac:dyDescent="0.2">
      <c r="A4" s="39">
        <v>4000</v>
      </c>
      <c r="B4" s="40" t="s">
        <v>12</v>
      </c>
      <c r="C4" s="59"/>
      <c r="D4" s="59">
        <v>30000</v>
      </c>
      <c r="E4" s="59">
        <f t="shared" ref="E4:E5" si="1">(F4/10*12)</f>
        <v>42869.7</v>
      </c>
      <c r="F4" s="59">
        <v>35724.75</v>
      </c>
      <c r="G4" s="59">
        <v>39000</v>
      </c>
      <c r="H4" s="59">
        <v>38566.42</v>
      </c>
      <c r="I4" s="59">
        <v>34896.879999999997</v>
      </c>
      <c r="J4" s="47"/>
      <c r="K4" s="31">
        <f>VLOOKUP(A4,'2019'!$A:$A,1,FALSE)</f>
        <v>4000</v>
      </c>
    </row>
    <row r="5" spans="1:30" ht="15.75" customHeight="1" x14ac:dyDescent="0.2">
      <c r="A5" s="39">
        <v>4010</v>
      </c>
      <c r="B5" s="40" t="s">
        <v>14</v>
      </c>
      <c r="C5" s="59"/>
      <c r="D5" s="59">
        <v>3000</v>
      </c>
      <c r="E5" s="59">
        <f t="shared" si="1"/>
        <v>3820.3919999999998</v>
      </c>
      <c r="F5" s="59">
        <v>3183.66</v>
      </c>
      <c r="G5" s="59">
        <v>4800</v>
      </c>
      <c r="H5" s="59">
        <v>3826.07</v>
      </c>
      <c r="I5" s="59">
        <v>2517.5700000000002</v>
      </c>
      <c r="J5" s="47"/>
      <c r="K5" s="31">
        <f>VLOOKUP(A5,'2019'!$A:$A,1,FALSE)</f>
        <v>4010</v>
      </c>
    </row>
    <row r="6" spans="1:30" ht="15.75" customHeight="1" x14ac:dyDescent="0.2">
      <c r="I6" s="54"/>
      <c r="J6" s="47"/>
    </row>
    <row r="7" spans="1:30" ht="15" x14ac:dyDescent="0.25">
      <c r="A7" s="49" t="s">
        <v>15</v>
      </c>
      <c r="B7" s="44"/>
      <c r="C7" s="55">
        <f>(D7-G7)/G7</f>
        <v>-5.5555555555555552E-2</v>
      </c>
      <c r="D7" s="56">
        <f t="shared" ref="D7:I7" si="2">SUM(D8:D11)</f>
        <v>10200</v>
      </c>
      <c r="E7" s="56">
        <f t="shared" si="2"/>
        <v>12502.755999999998</v>
      </c>
      <c r="F7" s="56">
        <f t="shared" si="2"/>
        <v>10683.13</v>
      </c>
      <c r="G7" s="56">
        <f t="shared" si="2"/>
        <v>10800</v>
      </c>
      <c r="H7" s="56">
        <f t="shared" si="2"/>
        <v>10323.48</v>
      </c>
      <c r="I7" s="56">
        <f t="shared" si="2"/>
        <v>7207.37</v>
      </c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ht="15.75" customHeight="1" x14ac:dyDescent="0.2">
      <c r="A8" s="39">
        <v>4020</v>
      </c>
      <c r="B8" s="40" t="s">
        <v>31</v>
      </c>
      <c r="C8" s="59"/>
      <c r="D8" s="59">
        <v>0</v>
      </c>
      <c r="E8" s="59">
        <f>F8</f>
        <v>385</v>
      </c>
      <c r="F8" s="59">
        <v>385</v>
      </c>
      <c r="G8" s="59">
        <v>0</v>
      </c>
      <c r="H8" s="59">
        <v>0</v>
      </c>
      <c r="I8" s="59">
        <v>785.91</v>
      </c>
      <c r="J8" s="47"/>
      <c r="K8" s="31">
        <f>VLOOKUP(A8,'2019'!$A:$A,1,FALSE)</f>
        <v>4020</v>
      </c>
    </row>
    <row r="9" spans="1:30" ht="15.75" customHeight="1" x14ac:dyDescent="0.2">
      <c r="A9" s="39">
        <v>4020.1</v>
      </c>
      <c r="B9" s="40" t="s">
        <v>16</v>
      </c>
      <c r="C9" s="59"/>
      <c r="D9" s="59">
        <v>9000</v>
      </c>
      <c r="E9" s="59">
        <f>(F9/10*12)</f>
        <v>10917.755999999998</v>
      </c>
      <c r="F9" s="59">
        <f>10298.13-1200</f>
        <v>9098.1299999999992</v>
      </c>
      <c r="G9" s="59">
        <v>9600</v>
      </c>
      <c r="H9" s="59">
        <v>9123.48</v>
      </c>
      <c r="I9" s="59">
        <v>6356.46</v>
      </c>
      <c r="J9" s="47"/>
      <c r="K9" s="31">
        <f>VLOOKUP(A9,'2019'!$A:$A,1,FALSE)</f>
        <v>4020.1</v>
      </c>
    </row>
    <row r="10" spans="1:30" ht="15.75" customHeight="1" x14ac:dyDescent="0.2">
      <c r="A10" s="39">
        <v>4020.15</v>
      </c>
      <c r="B10" s="40" t="s">
        <v>17</v>
      </c>
      <c r="C10" s="59"/>
      <c r="D10" s="59">
        <v>1200</v>
      </c>
      <c r="E10" s="59">
        <v>1200</v>
      </c>
      <c r="F10" s="59">
        <v>1200</v>
      </c>
      <c r="G10" s="59">
        <v>1200</v>
      </c>
      <c r="H10" s="59">
        <v>1200</v>
      </c>
      <c r="I10" s="59">
        <v>0</v>
      </c>
      <c r="J10" s="47"/>
      <c r="K10" s="31">
        <f>VLOOKUP(A10,'2019'!$A:$A,1,FALSE)</f>
        <v>4020.15</v>
      </c>
    </row>
    <row r="11" spans="1:30" ht="15.75" customHeight="1" x14ac:dyDescent="0.2">
      <c r="A11" s="39">
        <v>4020.2</v>
      </c>
      <c r="B11" s="40" t="s">
        <v>35</v>
      </c>
      <c r="C11" s="40"/>
      <c r="D11" s="40">
        <v>0</v>
      </c>
      <c r="E11" s="59">
        <f>(F11/10*12)</f>
        <v>0</v>
      </c>
      <c r="F11" s="40">
        <v>0</v>
      </c>
      <c r="G11" s="40">
        <v>0</v>
      </c>
      <c r="H11" s="40">
        <v>0</v>
      </c>
      <c r="I11" s="59">
        <v>65</v>
      </c>
      <c r="J11" s="47"/>
      <c r="K11" s="31">
        <f>VLOOKUP(A11,'2019'!$A:$A,1,FALSE)</f>
        <v>4020.2</v>
      </c>
    </row>
    <row r="12" spans="1:30" ht="15.75" customHeight="1" x14ac:dyDescent="0.2">
      <c r="I12" s="54"/>
      <c r="J12" s="47"/>
    </row>
    <row r="13" spans="1:30" ht="15" x14ac:dyDescent="0.25">
      <c r="A13" s="49" t="s">
        <v>18</v>
      </c>
      <c r="B13" s="44"/>
      <c r="C13" s="55">
        <f>(D13-G13)/G13</f>
        <v>-0.1</v>
      </c>
      <c r="D13" s="56">
        <f t="shared" ref="D13:I13" si="3">D14</f>
        <v>54900</v>
      </c>
      <c r="E13" s="56">
        <f t="shared" si="3"/>
        <v>73199.952000000005</v>
      </c>
      <c r="F13" s="56">
        <f t="shared" si="3"/>
        <v>60999.96</v>
      </c>
      <c r="G13" s="56">
        <f t="shared" si="3"/>
        <v>61000</v>
      </c>
      <c r="H13" s="56">
        <f t="shared" si="3"/>
        <v>62282.04</v>
      </c>
      <c r="I13" s="56">
        <f t="shared" si="3"/>
        <v>60999.96</v>
      </c>
      <c r="J13" s="57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ht="15.75" customHeight="1" x14ac:dyDescent="0.2">
      <c r="A14" s="39">
        <v>4100</v>
      </c>
      <c r="B14" s="40" t="s">
        <v>20</v>
      </c>
      <c r="C14" s="59"/>
      <c r="D14" s="59">
        <f>0.9*G14</f>
        <v>54900</v>
      </c>
      <c r="E14" s="59">
        <f>(F14/10*12)</f>
        <v>73199.952000000005</v>
      </c>
      <c r="F14" s="59">
        <v>60999.96</v>
      </c>
      <c r="G14" s="59">
        <v>61000</v>
      </c>
      <c r="H14" s="59">
        <v>62282.04</v>
      </c>
      <c r="I14" s="59">
        <v>60999.96</v>
      </c>
      <c r="J14" s="47" t="s">
        <v>54</v>
      </c>
      <c r="K14" s="31">
        <f>VLOOKUP(A14,'2019'!$A:$A,1,FALSE)</f>
        <v>4100</v>
      </c>
    </row>
    <row r="15" spans="1:30" ht="15.75" customHeight="1" x14ac:dyDescent="0.2">
      <c r="I15" s="54"/>
      <c r="J15" s="47"/>
    </row>
    <row r="16" spans="1:30" ht="15" x14ac:dyDescent="0.25">
      <c r="A16" s="49" t="s">
        <v>21</v>
      </c>
      <c r="B16" s="44"/>
      <c r="C16" s="55">
        <f>(D16-G16)/G16</f>
        <v>6.6666666666666666E-2</v>
      </c>
      <c r="D16" s="56">
        <f t="shared" ref="D16:I16" si="4">SUM(D17:D20)</f>
        <v>3200</v>
      </c>
      <c r="E16" s="56">
        <f t="shared" si="4"/>
        <v>3006</v>
      </c>
      <c r="F16" s="56">
        <f t="shared" si="4"/>
        <v>2505</v>
      </c>
      <c r="G16" s="56">
        <f t="shared" si="4"/>
        <v>3000</v>
      </c>
      <c r="H16" s="56">
        <f t="shared" si="4"/>
        <v>7205</v>
      </c>
      <c r="I16" s="56">
        <f t="shared" si="4"/>
        <v>10895</v>
      </c>
      <c r="J16" s="57" t="s">
        <v>22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ht="15.75" customHeight="1" x14ac:dyDescent="0.2">
      <c r="A17" s="39">
        <v>4140.12</v>
      </c>
      <c r="B17" s="40" t="s">
        <v>68</v>
      </c>
      <c r="C17" s="59"/>
      <c r="D17" s="59">
        <v>2000</v>
      </c>
      <c r="E17" s="59">
        <v>0</v>
      </c>
      <c r="F17" s="59">
        <v>0</v>
      </c>
      <c r="G17" s="59">
        <v>1800</v>
      </c>
      <c r="H17" s="59">
        <v>3000</v>
      </c>
      <c r="I17" s="59">
        <v>0</v>
      </c>
      <c r="J17" s="47"/>
      <c r="K17" s="31">
        <f>VLOOKUP(A17,'2019'!$A:$A,1,FALSE)</f>
        <v>4140.12</v>
      </c>
    </row>
    <row r="18" spans="1:30" ht="15.75" customHeight="1" x14ac:dyDescent="0.2">
      <c r="A18" s="39">
        <v>4140.1099999999997</v>
      </c>
      <c r="B18" s="40" t="s">
        <v>71</v>
      </c>
      <c r="C18" s="59"/>
      <c r="D18" s="59">
        <v>1200</v>
      </c>
      <c r="E18" s="59">
        <v>0</v>
      </c>
      <c r="F18" s="59">
        <v>0</v>
      </c>
      <c r="G18" s="59">
        <v>1200</v>
      </c>
      <c r="H18" s="59">
        <v>2205</v>
      </c>
      <c r="I18" s="59">
        <v>0</v>
      </c>
      <c r="J18" s="47"/>
      <c r="K18" s="31">
        <f>VLOOKUP(A18,'2019'!$A:$A,1,FALSE)</f>
        <v>4140.1099999999997</v>
      </c>
    </row>
    <row r="19" spans="1:30" ht="15.75" customHeight="1" x14ac:dyDescent="0.2">
      <c r="A19" s="39">
        <v>4140</v>
      </c>
      <c r="B19" s="40" t="s">
        <v>23</v>
      </c>
      <c r="C19" s="59"/>
      <c r="D19" s="59">
        <v>0</v>
      </c>
      <c r="E19" s="59">
        <f>(F19/10*12)</f>
        <v>3006</v>
      </c>
      <c r="F19" s="59">
        <v>2505</v>
      </c>
      <c r="G19" s="59">
        <v>0</v>
      </c>
      <c r="H19" s="59">
        <v>0</v>
      </c>
      <c r="I19" s="59">
        <v>10895</v>
      </c>
      <c r="J19" s="47"/>
      <c r="K19" s="31">
        <f>VLOOKUP(A19,'2019'!$A:$A,1,FALSE)</f>
        <v>4140</v>
      </c>
    </row>
    <row r="20" spans="1:30" ht="15.75" customHeight="1" x14ac:dyDescent="0.2">
      <c r="A20" s="39">
        <v>4140.1000000000004</v>
      </c>
      <c r="B20" s="40" t="s">
        <v>77</v>
      </c>
      <c r="C20" s="59"/>
      <c r="D20" s="59">
        <v>0</v>
      </c>
      <c r="E20" s="59">
        <v>0</v>
      </c>
      <c r="F20" s="59">
        <v>0</v>
      </c>
      <c r="G20" s="59">
        <v>0</v>
      </c>
      <c r="H20" s="59">
        <v>2000</v>
      </c>
      <c r="I20" s="59">
        <v>0</v>
      </c>
      <c r="J20" s="47"/>
      <c r="K20" s="31">
        <f>VLOOKUP(A20,'2019'!$A:$A,1,FALSE)</f>
        <v>4140.1000000000004</v>
      </c>
    </row>
    <row r="21" spans="1:30" ht="15.75" customHeight="1" x14ac:dyDescent="0.2">
      <c r="I21" s="54"/>
      <c r="J21" s="47"/>
    </row>
    <row r="22" spans="1:30" ht="15" x14ac:dyDescent="0.25">
      <c r="A22" s="49" t="s">
        <v>24</v>
      </c>
      <c r="B22" s="44"/>
      <c r="C22" s="55">
        <f>(D22-G22)/G22</f>
        <v>-0.1394658753709199</v>
      </c>
      <c r="D22" s="56">
        <f t="shared" ref="D22:I22" si="5">SUM(D23:D29)</f>
        <v>2900</v>
      </c>
      <c r="E22" s="56">
        <f t="shared" si="5"/>
        <v>4622.3539999999994</v>
      </c>
      <c r="F22" s="56">
        <f t="shared" si="5"/>
        <v>3829.7799999999997</v>
      </c>
      <c r="G22" s="56">
        <f t="shared" si="5"/>
        <v>3370</v>
      </c>
      <c r="H22" s="56">
        <f t="shared" si="5"/>
        <v>12016.3</v>
      </c>
      <c r="I22" s="56">
        <f t="shared" si="5"/>
        <v>7957.37</v>
      </c>
      <c r="J22" s="5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ht="15.75" customHeight="1" x14ac:dyDescent="0.2">
      <c r="A23" s="39">
        <v>4950.2020000000002</v>
      </c>
      <c r="B23" s="40" t="s">
        <v>25</v>
      </c>
      <c r="C23" s="59"/>
      <c r="D23" s="59">
        <v>1200</v>
      </c>
      <c r="E23" s="59">
        <f>(F23/10*12)</f>
        <v>2355.4439999999995</v>
      </c>
      <c r="F23" s="59">
        <v>1962.87</v>
      </c>
      <c r="G23" s="59">
        <v>1800</v>
      </c>
      <c r="H23" s="59">
        <v>1791.7</v>
      </c>
      <c r="I23" s="59">
        <v>1085.17</v>
      </c>
      <c r="J23" s="47" t="s">
        <v>86</v>
      </c>
      <c r="K23" s="31">
        <f>VLOOKUP(A23,'2019'!$A:$A,1,FALSE)</f>
        <v>4950.2020000000002</v>
      </c>
    </row>
    <row r="24" spans="1:30" ht="15.75" customHeight="1" x14ac:dyDescent="0.2">
      <c r="A24" s="39">
        <v>4950.299</v>
      </c>
      <c r="B24" s="40" t="s">
        <v>26</v>
      </c>
      <c r="C24" s="59"/>
      <c r="D24" s="59">
        <v>1300</v>
      </c>
      <c r="E24" s="59">
        <f>F24+400</f>
        <v>1852.11</v>
      </c>
      <c r="F24" s="59">
        <v>1452.11</v>
      </c>
      <c r="G24" s="59">
        <v>1200</v>
      </c>
      <c r="H24" s="59">
        <v>861.6</v>
      </c>
      <c r="I24" s="59">
        <v>1055</v>
      </c>
      <c r="J24" s="47" t="s">
        <v>86</v>
      </c>
      <c r="K24" s="31">
        <f>VLOOKUP(A24,'2019'!$A:$A,1,FALSE)</f>
        <v>4950.299</v>
      </c>
    </row>
    <row r="25" spans="1:30" ht="15.75" customHeight="1" x14ac:dyDescent="0.2">
      <c r="A25" s="39">
        <v>4190</v>
      </c>
      <c r="B25" s="40" t="s">
        <v>27</v>
      </c>
      <c r="C25" s="59"/>
      <c r="D25" s="59">
        <v>400</v>
      </c>
      <c r="E25" s="59">
        <v>0</v>
      </c>
      <c r="F25" s="59">
        <v>0</v>
      </c>
      <c r="G25" s="59">
        <v>370</v>
      </c>
      <c r="H25" s="59">
        <v>370</v>
      </c>
      <c r="I25" s="59">
        <v>5000</v>
      </c>
      <c r="J25" s="47" t="s">
        <v>86</v>
      </c>
      <c r="K25" s="31">
        <f>VLOOKUP(A25,'2019'!$A:$A,1,FALSE)</f>
        <v>4190</v>
      </c>
    </row>
    <row r="26" spans="1:30" ht="15.75" customHeight="1" x14ac:dyDescent="0.2">
      <c r="A26" s="39">
        <v>4150</v>
      </c>
      <c r="B26" s="40" t="s">
        <v>92</v>
      </c>
      <c r="C26" s="59"/>
      <c r="D26" s="59">
        <v>0</v>
      </c>
      <c r="E26" s="59">
        <f>F26</f>
        <v>289.8</v>
      </c>
      <c r="F26" s="59">
        <v>289.8</v>
      </c>
      <c r="G26" s="59">
        <v>0</v>
      </c>
      <c r="H26" s="59">
        <v>0</v>
      </c>
      <c r="I26" s="59">
        <v>0</v>
      </c>
      <c r="J26" s="47"/>
      <c r="K26" s="31">
        <f>VLOOKUP(A26,'2019'!$A:$A,1,FALSE)</f>
        <v>4150</v>
      </c>
    </row>
    <row r="27" spans="1:30" ht="15.75" customHeight="1" x14ac:dyDescent="0.2">
      <c r="A27" s="39">
        <v>4170</v>
      </c>
      <c r="B27" s="40" t="s">
        <v>96</v>
      </c>
      <c r="C27" s="59"/>
      <c r="D27" s="59">
        <v>0</v>
      </c>
      <c r="E27" s="59">
        <v>0</v>
      </c>
      <c r="F27" s="59">
        <v>0</v>
      </c>
      <c r="G27" s="59">
        <v>0</v>
      </c>
      <c r="H27" s="59">
        <v>5000</v>
      </c>
      <c r="I27" s="59">
        <v>0</v>
      </c>
      <c r="J27" s="47"/>
      <c r="K27" s="31">
        <f>VLOOKUP(A27,'2019'!$A:$A,1,FALSE)</f>
        <v>4170</v>
      </c>
    </row>
    <row r="28" spans="1:30" ht="15.75" customHeight="1" x14ac:dyDescent="0.2">
      <c r="A28" s="39">
        <v>4950.2039999999997</v>
      </c>
      <c r="B28" s="40" t="s">
        <v>98</v>
      </c>
      <c r="C28" s="59"/>
      <c r="D28" s="59">
        <v>0</v>
      </c>
      <c r="E28" s="59">
        <f>F28</f>
        <v>125</v>
      </c>
      <c r="F28" s="59">
        <v>125</v>
      </c>
      <c r="G28" s="59">
        <v>0</v>
      </c>
      <c r="H28" s="59">
        <v>753</v>
      </c>
      <c r="I28" s="59">
        <v>817.2</v>
      </c>
      <c r="J28" s="47"/>
      <c r="K28" s="31">
        <f>VLOOKUP(A28,'2019'!$A:$A,1,FALSE)</f>
        <v>4950.2039999999997</v>
      </c>
    </row>
    <row r="29" spans="1:30" ht="15.75" customHeight="1" x14ac:dyDescent="0.2">
      <c r="A29" s="40">
        <v>4950.607</v>
      </c>
      <c r="B29" s="40" t="s">
        <v>102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3240</v>
      </c>
      <c r="I29" s="59">
        <v>0</v>
      </c>
      <c r="J29" s="47"/>
      <c r="K29" s="31">
        <f>VLOOKUP(A29,'2019'!$A:$A,1,FALSE)</f>
        <v>4950.607</v>
      </c>
    </row>
    <row r="30" spans="1:30" ht="15.75" customHeight="1" x14ac:dyDescent="0.2">
      <c r="I30" s="54"/>
      <c r="J30" s="47"/>
    </row>
    <row r="31" spans="1:30" ht="15" x14ac:dyDescent="0.25">
      <c r="A31" s="49" t="s">
        <v>28</v>
      </c>
      <c r="B31" s="44"/>
      <c r="C31" s="55"/>
      <c r="D31" s="56">
        <f t="shared" ref="D31:I31" si="6">SUM(D32:D33)</f>
        <v>3012</v>
      </c>
      <c r="E31" s="56">
        <f t="shared" si="6"/>
        <v>14.303999999999998</v>
      </c>
      <c r="F31" s="56">
        <f t="shared" si="6"/>
        <v>11.92</v>
      </c>
      <c r="G31" s="56">
        <f t="shared" si="6"/>
        <v>12</v>
      </c>
      <c r="H31" s="56">
        <f t="shared" si="6"/>
        <v>11.51</v>
      </c>
      <c r="I31" s="56">
        <f t="shared" si="6"/>
        <v>10004.49</v>
      </c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ht="15.75" customHeight="1" x14ac:dyDescent="0.2">
      <c r="A32" s="39">
        <v>4200</v>
      </c>
      <c r="B32" s="40" t="s">
        <v>29</v>
      </c>
      <c r="C32" s="59"/>
      <c r="D32" s="59">
        <v>12</v>
      </c>
      <c r="E32" s="59">
        <f>(F32/10*12)</f>
        <v>14.303999999999998</v>
      </c>
      <c r="F32" s="59">
        <v>11.92</v>
      </c>
      <c r="G32" s="59">
        <v>12</v>
      </c>
      <c r="H32" s="59">
        <v>11.51</v>
      </c>
      <c r="I32" s="59">
        <v>4.49</v>
      </c>
      <c r="J32" s="47"/>
      <c r="K32" s="31">
        <f>VLOOKUP(A32,'2019'!$A:$A,1,FALSE)</f>
        <v>4200</v>
      </c>
    </row>
    <row r="33" spans="1:30" ht="15.75" customHeight="1" x14ac:dyDescent="0.2">
      <c r="A33" s="39">
        <v>4950.5</v>
      </c>
      <c r="B33" s="40" t="s">
        <v>111</v>
      </c>
      <c r="C33" s="59"/>
      <c r="D33" s="60">
        <v>3000</v>
      </c>
      <c r="E33" s="59"/>
      <c r="F33" s="59">
        <v>0</v>
      </c>
      <c r="G33" s="59">
        <v>0</v>
      </c>
      <c r="H33" s="59">
        <v>0</v>
      </c>
      <c r="I33" s="59">
        <v>10000</v>
      </c>
      <c r="J33" s="47" t="s">
        <v>112</v>
      </c>
      <c r="K33" s="31">
        <f>VLOOKUP(A33,'2019'!$A:$A,1,FALSE)</f>
        <v>4950.5</v>
      </c>
    </row>
    <row r="34" spans="1:30" ht="15.75" customHeight="1" x14ac:dyDescent="0.2">
      <c r="A34" s="39"/>
      <c r="B34" s="40"/>
      <c r="C34" s="59"/>
      <c r="D34" s="59"/>
      <c r="E34" s="59"/>
      <c r="F34" s="59"/>
      <c r="G34" s="59"/>
      <c r="H34" s="59"/>
      <c r="I34" s="54"/>
      <c r="J34" s="47"/>
    </row>
    <row r="35" spans="1:30" x14ac:dyDescent="0.25">
      <c r="A35" s="46" t="s">
        <v>30</v>
      </c>
      <c r="B35" s="30"/>
      <c r="C35" s="61">
        <f>(D35-G35)/G35</f>
        <v>-0.12108343854011247</v>
      </c>
      <c r="D35" s="62">
        <f t="shared" ref="D35:I35" si="7">D3+D7+D13+D16+D22+D31</f>
        <v>107212</v>
      </c>
      <c r="E35" s="62">
        <f t="shared" si="7"/>
        <v>140035.45799999998</v>
      </c>
      <c r="F35" s="63">
        <f t="shared" si="7"/>
        <v>116938.2</v>
      </c>
      <c r="G35" s="62">
        <f t="shared" si="7"/>
        <v>121982</v>
      </c>
      <c r="H35" s="62">
        <f t="shared" si="7"/>
        <v>134230.82</v>
      </c>
      <c r="I35" s="62">
        <f t="shared" si="7"/>
        <v>134478.63999999998</v>
      </c>
      <c r="J35" s="64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2.75" x14ac:dyDescent="0.2">
      <c r="H36" s="40"/>
      <c r="I36" s="54"/>
      <c r="J36" s="47"/>
    </row>
    <row r="37" spans="1:30" ht="18.75" x14ac:dyDescent="0.3">
      <c r="A37" s="35" t="s">
        <v>32</v>
      </c>
      <c r="I37" s="54"/>
      <c r="J37" s="47"/>
    </row>
    <row r="38" spans="1:30" ht="15" x14ac:dyDescent="0.25">
      <c r="A38" s="49" t="s">
        <v>79</v>
      </c>
      <c r="B38" s="44"/>
      <c r="C38" s="55">
        <f>(D38-G38)/G38</f>
        <v>-4.8353909465020578E-2</v>
      </c>
      <c r="D38" s="56">
        <f t="shared" ref="D38:I38" si="8">SUM(D39:D43)</f>
        <v>13875</v>
      </c>
      <c r="E38" s="56">
        <f t="shared" si="8"/>
        <v>13640.84</v>
      </c>
      <c r="F38" s="56">
        <f t="shared" si="8"/>
        <v>14200.16</v>
      </c>
      <c r="G38" s="56">
        <f t="shared" si="8"/>
        <v>14580</v>
      </c>
      <c r="H38" s="56">
        <f t="shared" si="8"/>
        <v>13248.13</v>
      </c>
      <c r="I38" s="56">
        <f t="shared" si="8"/>
        <v>13345.47</v>
      </c>
      <c r="J38" s="57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ht="12.75" x14ac:dyDescent="0.2">
      <c r="A39" s="39">
        <v>5820.1</v>
      </c>
      <c r="B39" s="40" t="s">
        <v>83</v>
      </c>
      <c r="C39" s="59"/>
      <c r="D39" s="59">
        <v>1700</v>
      </c>
      <c r="E39" s="59">
        <f>(F39/10*12)</f>
        <v>1500.8400000000001</v>
      </c>
      <c r="F39" s="59">
        <f>1125.98+124.72</f>
        <v>1250.7</v>
      </c>
      <c r="G39" s="59">
        <v>1680</v>
      </c>
      <c r="H39" s="59">
        <v>1560.24</v>
      </c>
      <c r="I39" s="59">
        <v>2802.27</v>
      </c>
      <c r="J39" s="47"/>
      <c r="K39" s="31">
        <f>VLOOKUP(A39,'2019'!$A:$A,1,FALSE)</f>
        <v>5820.1</v>
      </c>
    </row>
    <row r="40" spans="1:30" ht="12.75" x14ac:dyDescent="0.2">
      <c r="A40" s="39">
        <v>5860</v>
      </c>
      <c r="B40" s="40" t="s">
        <v>81</v>
      </c>
      <c r="C40" s="59"/>
      <c r="D40" s="59">
        <v>3600</v>
      </c>
      <c r="E40" s="59">
        <v>3600</v>
      </c>
      <c r="F40" s="59">
        <v>3741.58</v>
      </c>
      <c r="G40" s="59">
        <v>3960</v>
      </c>
      <c r="H40" s="59">
        <v>3390.56</v>
      </c>
      <c r="I40" s="59">
        <v>3109</v>
      </c>
      <c r="J40" s="47"/>
      <c r="K40" s="31">
        <f>VLOOKUP(A40,'2019'!$A:$A,1,FALSE)</f>
        <v>5860</v>
      </c>
    </row>
    <row r="41" spans="1:30" ht="12.75" x14ac:dyDescent="0.2">
      <c r="A41" s="39">
        <v>5860.1</v>
      </c>
      <c r="B41" s="40" t="s">
        <v>80</v>
      </c>
      <c r="C41" s="59"/>
      <c r="D41" s="59">
        <v>5000</v>
      </c>
      <c r="E41" s="59">
        <v>5000</v>
      </c>
      <c r="F41" s="59">
        <v>5182.62</v>
      </c>
      <c r="G41" s="59">
        <v>5400</v>
      </c>
      <c r="H41" s="59">
        <v>4911.7299999999996</v>
      </c>
      <c r="I41" s="59">
        <v>4273.2299999999996</v>
      </c>
      <c r="J41" s="47"/>
      <c r="K41" s="31">
        <f>VLOOKUP(A41,'2019'!$A:$A,1,FALSE)</f>
        <v>5860.1</v>
      </c>
    </row>
    <row r="42" spans="1:30" ht="12.75" x14ac:dyDescent="0.2">
      <c r="A42" s="39">
        <v>5860.2</v>
      </c>
      <c r="B42" s="40" t="s">
        <v>82</v>
      </c>
      <c r="C42" s="59"/>
      <c r="D42" s="59">
        <v>3000</v>
      </c>
      <c r="E42" s="59">
        <f t="shared" ref="E42:E43" si="9">G42</f>
        <v>3000</v>
      </c>
      <c r="F42" s="59">
        <v>3435.53</v>
      </c>
      <c r="G42" s="59">
        <v>3000</v>
      </c>
      <c r="H42" s="59">
        <v>2833.98</v>
      </c>
      <c r="I42" s="59">
        <v>2640.08</v>
      </c>
      <c r="J42" s="47"/>
      <c r="K42" s="31">
        <f>VLOOKUP(A42,'2019'!$A:$A,1,FALSE)</f>
        <v>5860.2</v>
      </c>
    </row>
    <row r="43" spans="1:30" ht="12.75" x14ac:dyDescent="0.2">
      <c r="A43" s="39">
        <v>5860.3</v>
      </c>
      <c r="B43" s="40" t="s">
        <v>84</v>
      </c>
      <c r="C43" s="59"/>
      <c r="D43" s="59">
        <v>575</v>
      </c>
      <c r="E43" s="59">
        <f t="shared" si="9"/>
        <v>540</v>
      </c>
      <c r="F43" s="59">
        <v>589.73</v>
      </c>
      <c r="G43" s="59">
        <v>540</v>
      </c>
      <c r="H43" s="59">
        <v>551.62</v>
      </c>
      <c r="I43" s="59">
        <v>520.89</v>
      </c>
      <c r="J43" s="47"/>
      <c r="K43" s="31">
        <f>VLOOKUP(A43,'2019'!$A:$A,1,FALSE)</f>
        <v>5860.3</v>
      </c>
    </row>
    <row r="44" spans="1:30" ht="12.75" x14ac:dyDescent="0.2">
      <c r="I44" s="54"/>
      <c r="J44" s="47"/>
    </row>
    <row r="45" spans="1:30" ht="15" x14ac:dyDescent="0.25">
      <c r="A45" s="49" t="s">
        <v>65</v>
      </c>
      <c r="B45" s="44"/>
      <c r="C45" s="55">
        <f>(D45-G45)/G45</f>
        <v>-0.19912503528083544</v>
      </c>
      <c r="D45" s="56">
        <f t="shared" ref="D45:I45" si="10">SUM(D46:D57)</f>
        <v>22700</v>
      </c>
      <c r="E45" s="56">
        <f t="shared" si="10"/>
        <v>27272.2</v>
      </c>
      <c r="F45" s="56">
        <f t="shared" si="10"/>
        <v>25035.38</v>
      </c>
      <c r="G45" s="56">
        <f t="shared" si="10"/>
        <v>28344</v>
      </c>
      <c r="H45" s="56">
        <f t="shared" si="10"/>
        <v>25222.45</v>
      </c>
      <c r="I45" s="56">
        <f t="shared" si="10"/>
        <v>36194.550000000003</v>
      </c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ht="12.75" x14ac:dyDescent="0.2">
      <c r="A46" s="39">
        <v>5210.5010000000002</v>
      </c>
      <c r="B46" s="40" t="s">
        <v>66</v>
      </c>
      <c r="C46" s="59"/>
      <c r="D46" s="59">
        <v>11700</v>
      </c>
      <c r="E46" s="59">
        <v>10800</v>
      </c>
      <c r="F46" s="59">
        <v>10605.75</v>
      </c>
      <c r="G46" s="59">
        <v>10800</v>
      </c>
      <c r="H46" s="59">
        <v>10081.25</v>
      </c>
      <c r="I46" s="59">
        <v>11147.44</v>
      </c>
      <c r="J46" s="47" t="s">
        <v>116</v>
      </c>
      <c r="K46" s="31">
        <f>VLOOKUP(A46,'2019'!$A:$A,1,FALSE)</f>
        <v>5210.5010000000002</v>
      </c>
    </row>
    <row r="47" spans="1:30" ht="12.75" x14ac:dyDescent="0.2">
      <c r="A47" s="39">
        <v>5710</v>
      </c>
      <c r="B47" s="40" t="s">
        <v>72</v>
      </c>
      <c r="C47" s="59"/>
      <c r="D47" s="59">
        <v>1800</v>
      </c>
      <c r="E47" s="59">
        <v>2400</v>
      </c>
      <c r="F47" s="59">
        <v>2233.9299999999998</v>
      </c>
      <c r="G47" s="59">
        <v>2400</v>
      </c>
      <c r="H47" s="59">
        <v>1439.43</v>
      </c>
      <c r="I47" s="59">
        <v>1691.79</v>
      </c>
      <c r="J47" s="47"/>
      <c r="K47" s="31">
        <f>VLOOKUP(A47,'2019'!$A:$A,1,FALSE)</f>
        <v>5710</v>
      </c>
    </row>
    <row r="48" spans="1:30" ht="12.75" x14ac:dyDescent="0.2">
      <c r="A48" s="39">
        <v>5575.1</v>
      </c>
      <c r="B48" s="40" t="s">
        <v>73</v>
      </c>
      <c r="C48" s="59"/>
      <c r="D48" s="59">
        <v>600</v>
      </c>
      <c r="E48" s="59">
        <f>F48</f>
        <v>1245.4000000000001</v>
      </c>
      <c r="F48" s="59">
        <v>1245.4000000000001</v>
      </c>
      <c r="G48" s="59">
        <v>600</v>
      </c>
      <c r="H48" s="59">
        <v>575.03</v>
      </c>
      <c r="I48" s="59">
        <v>1317.38</v>
      </c>
      <c r="J48" s="47"/>
      <c r="K48" s="31">
        <f>VLOOKUP(A48,'2019'!$A:$A,1,FALSE)</f>
        <v>5575.1</v>
      </c>
    </row>
    <row r="49" spans="1:30" ht="12.75" x14ac:dyDescent="0.2">
      <c r="A49" s="39">
        <v>5575.11</v>
      </c>
      <c r="B49" s="40" t="s">
        <v>74</v>
      </c>
      <c r="C49" s="59"/>
      <c r="D49" s="59">
        <v>600</v>
      </c>
      <c r="E49" s="59">
        <f>G49</f>
        <v>600</v>
      </c>
      <c r="F49" s="59">
        <v>0</v>
      </c>
      <c r="G49" s="59">
        <v>600</v>
      </c>
      <c r="H49" s="59">
        <v>41.96</v>
      </c>
      <c r="I49" s="59">
        <v>611</v>
      </c>
      <c r="J49" s="47"/>
      <c r="K49" s="31">
        <f>VLOOKUP(A49,'2019'!$A:$A,1,FALSE)</f>
        <v>5575.11</v>
      </c>
    </row>
    <row r="50" spans="1:30" ht="12.75" x14ac:dyDescent="0.2">
      <c r="A50" s="39">
        <v>5575.14</v>
      </c>
      <c r="B50" s="40" t="s">
        <v>75</v>
      </c>
      <c r="C50" s="59"/>
      <c r="D50" s="59">
        <v>500</v>
      </c>
      <c r="E50" s="59">
        <v>450</v>
      </c>
      <c r="F50" s="59">
        <v>0</v>
      </c>
      <c r="G50" s="59">
        <v>480</v>
      </c>
      <c r="H50" s="59">
        <v>442.8</v>
      </c>
      <c r="I50" s="59">
        <v>331.29</v>
      </c>
      <c r="J50" s="47"/>
      <c r="K50" s="31">
        <f>VLOOKUP(A50,'2019'!$A:$A,1,FALSE)</f>
        <v>5575.14</v>
      </c>
    </row>
    <row r="51" spans="1:30" ht="51" x14ac:dyDescent="0.2">
      <c r="A51" s="39">
        <v>5575.2</v>
      </c>
      <c r="B51" s="40" t="s">
        <v>78</v>
      </c>
      <c r="C51" s="59"/>
      <c r="D51" s="59">
        <v>0</v>
      </c>
      <c r="E51" s="59">
        <v>3500</v>
      </c>
      <c r="F51" s="60">
        <v>3614.94</v>
      </c>
      <c r="G51" s="59">
        <v>4800</v>
      </c>
      <c r="H51" s="59">
        <v>5263</v>
      </c>
      <c r="I51" s="59">
        <v>13442.86</v>
      </c>
      <c r="J51" s="47" t="s">
        <v>120</v>
      </c>
      <c r="K51" s="31">
        <f>VLOOKUP(A51,'2019'!$A:$A,1,FALSE)</f>
        <v>5575.2</v>
      </c>
    </row>
    <row r="52" spans="1:30" ht="12.75" x14ac:dyDescent="0.2">
      <c r="A52" s="39">
        <v>5575</v>
      </c>
      <c r="B52" s="40" t="s">
        <v>121</v>
      </c>
      <c r="C52" s="59"/>
      <c r="D52" s="59">
        <v>0</v>
      </c>
      <c r="E52" s="59">
        <v>0</v>
      </c>
      <c r="F52" s="59">
        <v>0</v>
      </c>
      <c r="G52" s="59">
        <v>900</v>
      </c>
      <c r="H52" s="59">
        <v>0</v>
      </c>
      <c r="I52" s="59">
        <v>0</v>
      </c>
      <c r="J52" s="47"/>
      <c r="K52" s="31">
        <f>VLOOKUP(A52,'2019'!$A:$A,1,FALSE)</f>
        <v>5575</v>
      </c>
    </row>
    <row r="53" spans="1:30" ht="12.75" x14ac:dyDescent="0.2">
      <c r="A53" s="39">
        <v>5950.5</v>
      </c>
      <c r="B53" s="40" t="s">
        <v>122</v>
      </c>
      <c r="C53" s="40"/>
      <c r="D53" s="40">
        <v>0</v>
      </c>
      <c r="E53" s="40">
        <f>F53</f>
        <v>10</v>
      </c>
      <c r="F53" s="40">
        <v>10</v>
      </c>
      <c r="G53" s="40">
        <v>0</v>
      </c>
      <c r="H53" s="40">
        <v>0</v>
      </c>
      <c r="I53" s="59">
        <v>20</v>
      </c>
      <c r="J53" s="47"/>
      <c r="K53" s="31">
        <f>VLOOKUP(A53,'2019'!$A:$A,1,FALSE)</f>
        <v>5950.5</v>
      </c>
    </row>
    <row r="54" spans="1:30" ht="12.75" x14ac:dyDescent="0.2">
      <c r="A54" s="39">
        <v>5210.701</v>
      </c>
      <c r="B54" s="40" t="s">
        <v>124</v>
      </c>
      <c r="C54" s="59"/>
      <c r="D54" s="59">
        <v>0</v>
      </c>
      <c r="E54" s="59">
        <v>0</v>
      </c>
      <c r="F54" s="59">
        <v>0</v>
      </c>
      <c r="G54" s="59">
        <v>1800</v>
      </c>
      <c r="H54" s="59">
        <v>1890</v>
      </c>
      <c r="I54" s="59">
        <v>200</v>
      </c>
      <c r="J54" s="47" t="s">
        <v>125</v>
      </c>
      <c r="K54" s="31">
        <f>VLOOKUP(A54,'2019'!$A:$A,1,FALSE)</f>
        <v>5210.701</v>
      </c>
    </row>
    <row r="55" spans="1:30" ht="12.75" x14ac:dyDescent="0.2">
      <c r="A55" s="39">
        <v>5575.12</v>
      </c>
      <c r="B55" s="40" t="s">
        <v>70</v>
      </c>
      <c r="C55" s="59"/>
      <c r="D55" s="59">
        <v>2000</v>
      </c>
      <c r="E55" s="59">
        <v>2000</v>
      </c>
      <c r="F55" s="59">
        <v>2118.86</v>
      </c>
      <c r="G55" s="59">
        <v>480</v>
      </c>
      <c r="H55" s="59">
        <v>93.42</v>
      </c>
      <c r="I55" s="59">
        <v>2519.41</v>
      </c>
      <c r="J55" s="47"/>
      <c r="K55" s="31">
        <f>VLOOKUP(A55,'2019'!$A:$A,1,FALSE)</f>
        <v>5575.12</v>
      </c>
    </row>
    <row r="56" spans="1:30" ht="12.75" x14ac:dyDescent="0.2">
      <c r="A56" s="39">
        <v>5575.13</v>
      </c>
      <c r="B56" s="40" t="s">
        <v>76</v>
      </c>
      <c r="C56" s="59"/>
      <c r="D56" s="59">
        <v>400</v>
      </c>
      <c r="E56" s="59">
        <v>550</v>
      </c>
      <c r="F56" s="59">
        <v>442.5</v>
      </c>
      <c r="G56" s="59">
        <v>720</v>
      </c>
      <c r="H56" s="59">
        <v>290</v>
      </c>
      <c r="I56" s="59">
        <v>430</v>
      </c>
      <c r="J56" s="47"/>
      <c r="K56" s="31">
        <f>VLOOKUP(A56,'2019'!$A:$A,1,FALSE)</f>
        <v>5575.13</v>
      </c>
    </row>
    <row r="57" spans="1:30" ht="12.75" x14ac:dyDescent="0.2">
      <c r="A57" s="39">
        <v>5390</v>
      </c>
      <c r="B57" s="40" t="s">
        <v>69</v>
      </c>
      <c r="C57" s="59"/>
      <c r="D57" s="59">
        <v>5100</v>
      </c>
      <c r="E57" s="59">
        <f>(F57/10*12)</f>
        <v>5716.7999999999993</v>
      </c>
      <c r="F57" s="59">
        <v>4764</v>
      </c>
      <c r="G57" s="59">
        <v>4764</v>
      </c>
      <c r="H57" s="59">
        <v>5105.5600000000004</v>
      </c>
      <c r="I57" s="59">
        <v>4483.38</v>
      </c>
      <c r="J57" s="47"/>
      <c r="K57" s="31">
        <f>VLOOKUP(A57,'2019'!$A:$A,1,FALSE)</f>
        <v>5390</v>
      </c>
    </row>
    <row r="58" spans="1:30" ht="12.75" x14ac:dyDescent="0.2">
      <c r="I58" s="54"/>
      <c r="J58" s="47"/>
    </row>
    <row r="59" spans="1:30" ht="15" x14ac:dyDescent="0.25">
      <c r="A59" s="49" t="s">
        <v>50</v>
      </c>
      <c r="B59" s="44"/>
      <c r="C59" s="55">
        <f>(D59-G59)/G59</f>
        <v>0.11007268951194185</v>
      </c>
      <c r="D59" s="56">
        <f t="shared" ref="D59:I59" si="11">SUM(D60:D74)</f>
        <v>21380</v>
      </c>
      <c r="E59" s="56">
        <f t="shared" si="11"/>
        <v>18042.236000000001</v>
      </c>
      <c r="F59" s="56">
        <f t="shared" si="11"/>
        <v>16015.56</v>
      </c>
      <c r="G59" s="56">
        <f t="shared" si="11"/>
        <v>19260</v>
      </c>
      <c r="H59" s="56">
        <f t="shared" si="11"/>
        <v>12111.3</v>
      </c>
      <c r="I59" s="56">
        <f t="shared" si="11"/>
        <v>17193.78</v>
      </c>
      <c r="J59" s="57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ht="12.75" x14ac:dyDescent="0.2">
      <c r="A60" s="39">
        <v>5210.201</v>
      </c>
      <c r="B60" s="40" t="s">
        <v>51</v>
      </c>
      <c r="C60" s="59"/>
      <c r="D60" s="59">
        <v>9200</v>
      </c>
      <c r="E60" s="59">
        <v>6900</v>
      </c>
      <c r="F60" s="59">
        <v>6340.5</v>
      </c>
      <c r="G60" s="59">
        <v>6000</v>
      </c>
      <c r="H60" s="59">
        <v>3248.84</v>
      </c>
      <c r="I60" s="59">
        <v>7869.85</v>
      </c>
      <c r="J60" s="47" t="s">
        <v>118</v>
      </c>
      <c r="K60" s="31">
        <f>VLOOKUP(A60,'2019'!$A:$A,1,FALSE)</f>
        <v>5210.201</v>
      </c>
    </row>
    <row r="61" spans="1:30" ht="12.75" x14ac:dyDescent="0.2">
      <c r="A61" s="39">
        <v>5625</v>
      </c>
      <c r="B61" s="40" t="s">
        <v>58</v>
      </c>
      <c r="C61" s="59"/>
      <c r="D61" s="59">
        <v>1000</v>
      </c>
      <c r="E61" s="59">
        <f>(F61/10*12)</f>
        <v>522.54</v>
      </c>
      <c r="F61" s="59">
        <v>435.45</v>
      </c>
      <c r="G61" s="59">
        <v>1080</v>
      </c>
      <c r="H61" s="59">
        <v>1023.99</v>
      </c>
      <c r="I61" s="59">
        <v>805.93</v>
      </c>
      <c r="J61" s="47"/>
      <c r="K61" s="31">
        <f>VLOOKUP(A61,'2019'!$A:$A,1,FALSE)</f>
        <v>5625</v>
      </c>
    </row>
    <row r="62" spans="1:30" ht="12.75" x14ac:dyDescent="0.2">
      <c r="A62" s="39">
        <v>5000</v>
      </c>
      <c r="B62" s="40" t="s">
        <v>59</v>
      </c>
      <c r="C62" s="59"/>
      <c r="D62" s="59">
        <v>1000</v>
      </c>
      <c r="E62" s="59">
        <v>300</v>
      </c>
      <c r="F62" s="59">
        <v>296.27</v>
      </c>
      <c r="G62" s="59">
        <v>480</v>
      </c>
      <c r="H62" s="59">
        <v>20.05</v>
      </c>
      <c r="I62" s="59">
        <v>193</v>
      </c>
      <c r="J62" s="47"/>
      <c r="K62" s="31">
        <f>VLOOKUP(A62,'2019'!$A:$A,1,FALSE)</f>
        <v>5000</v>
      </c>
    </row>
    <row r="63" spans="1:30" ht="12.75" x14ac:dyDescent="0.2">
      <c r="A63" s="39">
        <v>5050</v>
      </c>
      <c r="B63" s="40" t="s">
        <v>63</v>
      </c>
      <c r="C63" s="59"/>
      <c r="D63" s="59">
        <v>200</v>
      </c>
      <c r="E63" s="59">
        <v>828</v>
      </c>
      <c r="F63" s="60">
        <v>827.93</v>
      </c>
      <c r="G63" s="59">
        <v>240</v>
      </c>
      <c r="H63" s="59">
        <v>49.6</v>
      </c>
      <c r="I63" s="59">
        <v>0</v>
      </c>
      <c r="J63" s="47" t="s">
        <v>131</v>
      </c>
      <c r="K63" s="31">
        <f>VLOOKUP(A63,'2019'!$A:$A,1,FALSE)</f>
        <v>5050</v>
      </c>
    </row>
    <row r="64" spans="1:30" ht="12.75" x14ac:dyDescent="0.2">
      <c r="A64" s="39">
        <v>5550.1</v>
      </c>
      <c r="B64" s="40" t="s">
        <v>53</v>
      </c>
      <c r="C64" s="59"/>
      <c r="D64" s="59">
        <v>3000</v>
      </c>
      <c r="E64" s="59">
        <f>(F64/10*12)</f>
        <v>3035.2200000000003</v>
      </c>
      <c r="F64" s="59">
        <v>2529.35</v>
      </c>
      <c r="G64" s="59">
        <v>3300</v>
      </c>
      <c r="H64" s="59">
        <v>2948.21</v>
      </c>
      <c r="I64" s="59">
        <v>2566.98</v>
      </c>
      <c r="J64" s="47"/>
      <c r="K64" s="31">
        <f>VLOOKUP(A64,'2019'!$A:$A,1,FALSE)</f>
        <v>5550.1</v>
      </c>
    </row>
    <row r="65" spans="1:30" ht="12.75" x14ac:dyDescent="0.2">
      <c r="A65" s="39">
        <v>5575.3</v>
      </c>
      <c r="B65" s="40" t="s">
        <v>132</v>
      </c>
      <c r="C65" s="59"/>
      <c r="D65" s="59">
        <v>0</v>
      </c>
      <c r="E65" s="59">
        <v>0</v>
      </c>
      <c r="F65" s="59">
        <v>0</v>
      </c>
      <c r="G65" s="59">
        <v>360</v>
      </c>
      <c r="H65" s="59">
        <v>0</v>
      </c>
      <c r="I65" s="59">
        <v>163.28</v>
      </c>
      <c r="J65" s="47"/>
      <c r="K65" s="31">
        <f>VLOOKUP(A65,'2019'!$A:$A,1,FALSE)</f>
        <v>5575.3</v>
      </c>
    </row>
    <row r="66" spans="1:30" ht="12.75" x14ac:dyDescent="0.2">
      <c r="A66" s="39">
        <v>5720</v>
      </c>
      <c r="B66" s="40" t="s">
        <v>62</v>
      </c>
      <c r="C66" s="59"/>
      <c r="D66" s="59">
        <v>500</v>
      </c>
      <c r="E66" s="59">
        <v>200</v>
      </c>
      <c r="F66" s="59">
        <f>100.41+229.03</f>
        <v>329.44</v>
      </c>
      <c r="G66" s="59">
        <v>420</v>
      </c>
      <c r="H66" s="59">
        <f>371.91+102.09</f>
        <v>474</v>
      </c>
      <c r="I66" s="54">
        <f>949.43+451.76</f>
        <v>1401.19</v>
      </c>
      <c r="J66" s="47"/>
      <c r="K66" s="31">
        <f>VLOOKUP(A66,'2019'!$A:$A,1,FALSE)</f>
        <v>5720</v>
      </c>
    </row>
    <row r="67" spans="1:30" ht="12.75" x14ac:dyDescent="0.2">
      <c r="A67" s="39">
        <v>5475</v>
      </c>
      <c r="B67" s="40" t="s">
        <v>64</v>
      </c>
      <c r="C67" s="59"/>
      <c r="D67" s="59">
        <v>200</v>
      </c>
      <c r="E67" s="59">
        <v>100</v>
      </c>
      <c r="F67" s="59">
        <v>28.73</v>
      </c>
      <c r="G67" s="59">
        <v>300</v>
      </c>
      <c r="H67" s="59">
        <v>156.66</v>
      </c>
      <c r="I67" s="59">
        <v>95.06</v>
      </c>
      <c r="J67" s="47"/>
      <c r="K67" s="31">
        <f>VLOOKUP(A67,'2019'!$A:$A,1,FALSE)</f>
        <v>5475</v>
      </c>
    </row>
    <row r="68" spans="1:30" ht="12.75" x14ac:dyDescent="0.2">
      <c r="A68" s="39">
        <v>5213</v>
      </c>
      <c r="B68" s="40" t="s">
        <v>60</v>
      </c>
      <c r="C68" s="59"/>
      <c r="D68" s="59">
        <v>900</v>
      </c>
      <c r="E68" s="59">
        <f>G68</f>
        <v>900</v>
      </c>
      <c r="F68" s="59">
        <v>693</v>
      </c>
      <c r="G68" s="59">
        <v>900</v>
      </c>
      <c r="H68" s="59">
        <v>200.78</v>
      </c>
      <c r="I68" s="59">
        <v>0</v>
      </c>
      <c r="J68" s="47"/>
      <c r="K68" s="31">
        <f>VLOOKUP(A68,'2019'!$A:$A,1,FALSE)</f>
        <v>5213</v>
      </c>
    </row>
    <row r="69" spans="1:30" ht="12.75" x14ac:dyDescent="0.2">
      <c r="A69" s="39">
        <v>5217</v>
      </c>
      <c r="B69" s="40" t="s">
        <v>57</v>
      </c>
      <c r="C69" s="59"/>
      <c r="D69" s="59">
        <v>2000</v>
      </c>
      <c r="E69" s="59">
        <f>(F69/10*12)</f>
        <v>2351.9759999999997</v>
      </c>
      <c r="F69" s="59">
        <v>1959.98</v>
      </c>
      <c r="G69" s="59">
        <v>2100</v>
      </c>
      <c r="H69" s="59">
        <v>1812.36</v>
      </c>
      <c r="I69" s="59">
        <v>2062.4899999999998</v>
      </c>
      <c r="J69" s="47" t="s">
        <v>129</v>
      </c>
      <c r="K69" s="31">
        <f>VLOOKUP(A69,'2019'!$A:$A,1,FALSE)</f>
        <v>5217</v>
      </c>
    </row>
    <row r="70" spans="1:30" ht="12.75" x14ac:dyDescent="0.2">
      <c r="A70" s="39">
        <v>5218</v>
      </c>
      <c r="B70" s="40" t="s">
        <v>61</v>
      </c>
      <c r="C70" s="59"/>
      <c r="D70" s="59">
        <v>580</v>
      </c>
      <c r="E70" s="59">
        <v>520</v>
      </c>
      <c r="F70" s="59">
        <v>550.41</v>
      </c>
      <c r="G70" s="59">
        <v>480</v>
      </c>
      <c r="H70" s="59">
        <v>483.81</v>
      </c>
      <c r="I70" s="59">
        <v>494.5</v>
      </c>
      <c r="J70" s="47"/>
      <c r="K70" s="31">
        <f>VLOOKUP(A70,'2019'!$A:$A,1,FALSE)</f>
        <v>5218</v>
      </c>
    </row>
    <row r="71" spans="1:30" ht="12.75" x14ac:dyDescent="0.2">
      <c r="A71" s="39">
        <v>5220</v>
      </c>
      <c r="B71" s="40" t="s">
        <v>130</v>
      </c>
      <c r="C71" s="40"/>
      <c r="D71" s="40">
        <v>0</v>
      </c>
      <c r="E71" s="65">
        <f>F71</f>
        <v>224.5</v>
      </c>
      <c r="F71" s="65">
        <v>224.5</v>
      </c>
      <c r="G71" s="40">
        <v>0</v>
      </c>
      <c r="H71" s="40">
        <v>443</v>
      </c>
      <c r="I71" s="59">
        <v>0</v>
      </c>
      <c r="J71" s="47"/>
      <c r="K71" s="31">
        <f>VLOOKUP(A71,'2019'!$A:$A,1,FALSE)</f>
        <v>5220</v>
      </c>
    </row>
    <row r="72" spans="1:30" ht="12.75" x14ac:dyDescent="0.2">
      <c r="A72" s="39">
        <v>5210.9009999999998</v>
      </c>
      <c r="B72" s="40" t="s">
        <v>55</v>
      </c>
      <c r="C72" s="59"/>
      <c r="D72" s="59">
        <v>2800</v>
      </c>
      <c r="E72" s="59">
        <f>(F72/10*12)</f>
        <v>2160</v>
      </c>
      <c r="F72" s="59">
        <v>1800</v>
      </c>
      <c r="G72" s="59">
        <v>3600</v>
      </c>
      <c r="H72" s="59">
        <v>1250</v>
      </c>
      <c r="I72" s="59">
        <v>880</v>
      </c>
      <c r="J72" s="47" t="s">
        <v>126</v>
      </c>
      <c r="K72" s="31">
        <f>VLOOKUP(A72,'2019'!$A:$A,1,FALSE)</f>
        <v>5210.9009999999998</v>
      </c>
    </row>
    <row r="73" spans="1:30" ht="12.75" x14ac:dyDescent="0.2">
      <c r="A73" s="39">
        <v>5125</v>
      </c>
      <c r="B73" s="40" t="s">
        <v>135</v>
      </c>
      <c r="C73" s="59"/>
      <c r="D73" s="59">
        <v>0</v>
      </c>
      <c r="E73" s="40">
        <v>0</v>
      </c>
      <c r="F73" s="40">
        <v>0</v>
      </c>
      <c r="G73" s="40">
        <v>0</v>
      </c>
      <c r="H73" s="40">
        <v>0</v>
      </c>
      <c r="I73" s="59">
        <v>540</v>
      </c>
      <c r="J73" s="47"/>
      <c r="K73" s="31">
        <f>VLOOKUP(A73,'2019'!$A:$A,1,FALSE)</f>
        <v>5125</v>
      </c>
    </row>
    <row r="74" spans="1:30" ht="12.75" x14ac:dyDescent="0.2">
      <c r="A74" s="39">
        <v>5525</v>
      </c>
      <c r="B74" s="40" t="s">
        <v>136</v>
      </c>
      <c r="C74" s="59"/>
      <c r="D74" s="59">
        <v>0</v>
      </c>
      <c r="E74" s="40">
        <v>0</v>
      </c>
      <c r="F74" s="40">
        <v>0</v>
      </c>
      <c r="G74" s="40">
        <v>0</v>
      </c>
      <c r="H74" s="40">
        <v>0</v>
      </c>
      <c r="I74" s="59">
        <v>121.5</v>
      </c>
      <c r="J74" s="47"/>
      <c r="K74" s="31">
        <f>VLOOKUP(A74,'2019'!$A:$A,1,FALSE)</f>
        <v>5525</v>
      </c>
    </row>
    <row r="75" spans="1:30" ht="12.75" x14ac:dyDescent="0.2">
      <c r="I75" s="54"/>
      <c r="J75" s="47"/>
    </row>
    <row r="76" spans="1:30" ht="15" x14ac:dyDescent="0.25">
      <c r="A76" s="49" t="s">
        <v>33</v>
      </c>
      <c r="B76" s="44"/>
      <c r="C76" s="55">
        <f>(D76-G76)/G76</f>
        <v>-0.45472736368184091</v>
      </c>
      <c r="D76" s="56">
        <f t="shared" ref="D76:I76" si="12">SUM(D77:D89)</f>
        <v>27250</v>
      </c>
      <c r="E76" s="56">
        <f t="shared" si="12"/>
        <v>38619.583333333336</v>
      </c>
      <c r="F76" s="56">
        <f t="shared" si="12"/>
        <v>37889.69</v>
      </c>
      <c r="G76" s="56">
        <f t="shared" si="12"/>
        <v>49975</v>
      </c>
      <c r="H76" s="56">
        <f t="shared" si="12"/>
        <v>48179.840000000011</v>
      </c>
      <c r="I76" s="56">
        <f t="shared" si="12"/>
        <v>45751.49</v>
      </c>
      <c r="J76" s="57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</row>
    <row r="77" spans="1:30" ht="12.75" x14ac:dyDescent="0.2">
      <c r="A77" s="39">
        <v>5210.1009999999997</v>
      </c>
      <c r="B77" s="40" t="s">
        <v>34</v>
      </c>
      <c r="C77" s="59"/>
      <c r="D77" s="60">
        <f>15000/6*5</f>
        <v>12500</v>
      </c>
      <c r="E77" s="59">
        <f>G77/12*7</f>
        <v>20073.083333333336</v>
      </c>
      <c r="F77" s="59">
        <v>20072.990000000002</v>
      </c>
      <c r="G77" s="59">
        <v>34411</v>
      </c>
      <c r="H77" s="59">
        <v>34354.61</v>
      </c>
      <c r="I77" s="59">
        <v>33736.080000000002</v>
      </c>
      <c r="J77" s="66" t="s">
        <v>137</v>
      </c>
      <c r="K77" s="31">
        <f>VLOOKUP(A77,'2019'!$A:$A,1,FALSE)</f>
        <v>5210.1009999999997</v>
      </c>
    </row>
    <row r="78" spans="1:30" ht="12.75" x14ac:dyDescent="0.2">
      <c r="A78" s="39">
        <v>5800</v>
      </c>
      <c r="B78" s="40" t="s">
        <v>38</v>
      </c>
      <c r="C78" s="59"/>
      <c r="D78" s="59">
        <v>3700</v>
      </c>
      <c r="E78" s="59">
        <v>3600</v>
      </c>
      <c r="F78" s="59">
        <v>3573.87</v>
      </c>
      <c r="G78" s="59">
        <v>1200</v>
      </c>
      <c r="H78" s="59">
        <v>348.6</v>
      </c>
      <c r="I78" s="59">
        <v>1166.44</v>
      </c>
      <c r="J78" s="47" t="s">
        <v>39</v>
      </c>
      <c r="K78" s="31">
        <f>VLOOKUP(A78,'2019'!$A:$A,1,FALSE)</f>
        <v>5800</v>
      </c>
    </row>
    <row r="79" spans="1:30" ht="12.75" x14ac:dyDescent="0.2">
      <c r="A79" s="39">
        <v>5211.1009999999997</v>
      </c>
      <c r="B79" s="40" t="s">
        <v>40</v>
      </c>
      <c r="C79" s="59"/>
      <c r="D79" s="59">
        <f>3000/6*5</f>
        <v>2500</v>
      </c>
      <c r="E79" s="59">
        <f t="shared" ref="E79:E81" si="13">F79</f>
        <v>4554.3599999999997</v>
      </c>
      <c r="F79" s="59">
        <v>4554.3599999999997</v>
      </c>
      <c r="G79" s="59">
        <v>6072</v>
      </c>
      <c r="H79" s="59">
        <v>7522.48</v>
      </c>
      <c r="I79" s="59">
        <v>4554.3599999999997</v>
      </c>
      <c r="J79" s="47" t="s">
        <v>127</v>
      </c>
      <c r="K79" s="31">
        <f>VLOOKUP(A79,'2019'!$A:$A,1,FALSE)</f>
        <v>5211.1009999999997</v>
      </c>
    </row>
    <row r="80" spans="1:30" ht="12.75" x14ac:dyDescent="0.2">
      <c r="A80" s="39">
        <v>5212</v>
      </c>
      <c r="B80" s="40" t="s">
        <v>128</v>
      </c>
      <c r="C80" s="59"/>
      <c r="D80" s="59">
        <v>0</v>
      </c>
      <c r="E80" s="59">
        <f t="shared" si="13"/>
        <v>-375.7</v>
      </c>
      <c r="F80" s="59">
        <v>-375.7</v>
      </c>
      <c r="G80" s="59">
        <v>0</v>
      </c>
      <c r="H80" s="59">
        <v>-535.20000000000005</v>
      </c>
      <c r="I80" s="59">
        <v>-6</v>
      </c>
      <c r="J80" s="47"/>
      <c r="K80" s="31">
        <f>VLOOKUP(A80,'2019'!$A:$A,1,FALSE)</f>
        <v>5212</v>
      </c>
    </row>
    <row r="81" spans="1:30" ht="12.75" x14ac:dyDescent="0.2">
      <c r="A81" s="39">
        <v>5035</v>
      </c>
      <c r="B81" s="40" t="s">
        <v>41</v>
      </c>
      <c r="C81" s="59"/>
      <c r="D81" s="59">
        <v>750</v>
      </c>
      <c r="E81" s="59">
        <f t="shared" si="13"/>
        <v>999.47</v>
      </c>
      <c r="F81" s="59">
        <v>999.47</v>
      </c>
      <c r="G81" s="59">
        <v>750</v>
      </c>
      <c r="H81" s="59">
        <v>753</v>
      </c>
      <c r="I81" s="59">
        <v>769.56</v>
      </c>
      <c r="J81" s="47"/>
      <c r="K81" s="31">
        <f>VLOOKUP(A81,'2019'!$A:$A,1,FALSE)</f>
        <v>5035</v>
      </c>
    </row>
    <row r="82" spans="1:30" ht="12.75" x14ac:dyDescent="0.2">
      <c r="A82" s="39">
        <v>5035.1000000000004</v>
      </c>
      <c r="B82" s="40" t="s">
        <v>43</v>
      </c>
      <c r="C82" s="59"/>
      <c r="D82" s="59">
        <v>750</v>
      </c>
      <c r="E82" s="59">
        <f>750-(E81-750)</f>
        <v>500.53</v>
      </c>
      <c r="F82" s="59">
        <v>0</v>
      </c>
      <c r="G82" s="59">
        <v>750</v>
      </c>
      <c r="H82" s="59">
        <v>0</v>
      </c>
      <c r="I82" s="59">
        <v>0</v>
      </c>
      <c r="J82" s="47"/>
      <c r="K82" s="31">
        <f>VLOOKUP(A82,'2019'!$A:$A,1,FALSE)</f>
        <v>5035.1000000000004</v>
      </c>
    </row>
    <row r="83" spans="1:30" ht="12.75" x14ac:dyDescent="0.2">
      <c r="A83" s="39">
        <v>5100</v>
      </c>
      <c r="B83" s="40" t="s">
        <v>44</v>
      </c>
      <c r="C83" s="59"/>
      <c r="D83" s="59">
        <v>600</v>
      </c>
      <c r="E83" s="59">
        <v>0</v>
      </c>
      <c r="F83" s="59">
        <v>0</v>
      </c>
      <c r="G83" s="59">
        <v>600</v>
      </c>
      <c r="H83" s="59">
        <v>0</v>
      </c>
      <c r="I83" s="59">
        <v>0</v>
      </c>
      <c r="J83" s="47"/>
      <c r="K83" s="31">
        <f>VLOOKUP(A83,'2019'!$A:$A,1,FALSE)</f>
        <v>5100</v>
      </c>
    </row>
    <row r="84" spans="1:30" ht="12.75" x14ac:dyDescent="0.2">
      <c r="A84" s="39">
        <v>5216</v>
      </c>
      <c r="B84" s="40" t="s">
        <v>45</v>
      </c>
      <c r="C84" s="59"/>
      <c r="D84" s="59">
        <v>600</v>
      </c>
      <c r="E84" s="59">
        <v>0</v>
      </c>
      <c r="F84" s="59">
        <v>0</v>
      </c>
      <c r="G84" s="59">
        <v>600</v>
      </c>
      <c r="H84" s="59">
        <v>0</v>
      </c>
      <c r="I84" s="59">
        <v>0</v>
      </c>
      <c r="J84" s="47"/>
      <c r="K84" s="31">
        <f>VLOOKUP(A84,'2019'!$A:$A,1,FALSE)</f>
        <v>5216</v>
      </c>
    </row>
    <row r="85" spans="1:30" ht="12.75" x14ac:dyDescent="0.2">
      <c r="A85" s="39">
        <v>5400</v>
      </c>
      <c r="B85" s="40" t="s">
        <v>47</v>
      </c>
      <c r="C85" s="59"/>
      <c r="D85" s="59">
        <v>400</v>
      </c>
      <c r="E85" s="59">
        <f>F85</f>
        <v>786.84</v>
      </c>
      <c r="F85" s="59">
        <v>786.84</v>
      </c>
      <c r="G85" s="59">
        <v>600</v>
      </c>
      <c r="H85" s="59">
        <v>94.4</v>
      </c>
      <c r="I85" s="59">
        <v>407.09</v>
      </c>
      <c r="J85" s="47"/>
      <c r="K85" s="31">
        <f>VLOOKUP(A85,'2019'!$A:$A,1,FALSE)</f>
        <v>5400</v>
      </c>
    </row>
    <row r="86" spans="1:30" ht="12.75" x14ac:dyDescent="0.2">
      <c r="A86" s="39">
        <v>5400.1</v>
      </c>
      <c r="B86" s="40" t="s">
        <v>49</v>
      </c>
      <c r="C86" s="59"/>
      <c r="D86" s="59">
        <v>50</v>
      </c>
      <c r="E86" s="59">
        <v>50</v>
      </c>
      <c r="F86" s="59">
        <v>0</v>
      </c>
      <c r="G86" s="59">
        <v>48</v>
      </c>
      <c r="H86" s="59">
        <v>0</v>
      </c>
      <c r="I86" s="59">
        <v>50</v>
      </c>
      <c r="J86" s="47"/>
      <c r="K86" s="31">
        <f>VLOOKUP(A86,'2019'!$A:$A,1,FALSE)</f>
        <v>5400.1</v>
      </c>
    </row>
    <row r="87" spans="1:30" ht="12.75" x14ac:dyDescent="0.2">
      <c r="A87" s="39">
        <v>5730.7</v>
      </c>
      <c r="B87" s="40" t="s">
        <v>48</v>
      </c>
      <c r="C87" s="59"/>
      <c r="D87" s="59">
        <v>300</v>
      </c>
      <c r="E87" s="59">
        <v>3400</v>
      </c>
      <c r="F87" s="60">
        <v>3248.3</v>
      </c>
      <c r="G87" s="59">
        <v>180</v>
      </c>
      <c r="H87" s="59">
        <v>140.51</v>
      </c>
      <c r="I87" s="59">
        <v>0</v>
      </c>
      <c r="J87" s="47" t="s">
        <v>138</v>
      </c>
      <c r="K87" s="31">
        <f>VLOOKUP(A87,'2019'!$A:$A,1,FALSE)</f>
        <v>5730.7</v>
      </c>
    </row>
    <row r="88" spans="1:30" ht="12.75" x14ac:dyDescent="0.2">
      <c r="A88" s="39">
        <v>5025</v>
      </c>
      <c r="B88" s="40" t="s">
        <v>37</v>
      </c>
      <c r="C88" s="59"/>
      <c r="D88" s="59">
        <v>4500</v>
      </c>
      <c r="E88" s="59">
        <f>G88</f>
        <v>4464</v>
      </c>
      <c r="F88" s="59">
        <v>4462.5600000000004</v>
      </c>
      <c r="G88" s="59">
        <v>4464</v>
      </c>
      <c r="H88" s="59">
        <v>5251.44</v>
      </c>
      <c r="I88" s="59">
        <v>4773.96</v>
      </c>
      <c r="J88" s="47"/>
      <c r="K88" s="31">
        <f>VLOOKUP(A88,'2019'!$A:$A,1,FALSE)</f>
        <v>5025</v>
      </c>
    </row>
    <row r="89" spans="1:30" ht="12.75" x14ac:dyDescent="0.2">
      <c r="A89" s="39">
        <v>5075.1000000000004</v>
      </c>
      <c r="B89" s="40" t="s">
        <v>46</v>
      </c>
      <c r="C89" s="59"/>
      <c r="D89" s="59">
        <v>600</v>
      </c>
      <c r="E89" s="59">
        <f>F89</f>
        <v>567</v>
      </c>
      <c r="F89" s="59">
        <v>567</v>
      </c>
      <c r="G89" s="59">
        <v>300</v>
      </c>
      <c r="H89" s="59">
        <v>250</v>
      </c>
      <c r="I89" s="59">
        <v>300</v>
      </c>
      <c r="J89" s="47"/>
      <c r="K89" s="31">
        <f>VLOOKUP(A89,'2019'!$A:$A,1,FALSE)</f>
        <v>5075.1000000000004</v>
      </c>
    </row>
    <row r="90" spans="1:30" ht="12.75" x14ac:dyDescent="0.2">
      <c r="I90" s="54"/>
      <c r="J90" s="47"/>
    </row>
    <row r="91" spans="1:30" ht="15" x14ac:dyDescent="0.25">
      <c r="A91" s="49" t="s">
        <v>91</v>
      </c>
      <c r="B91" s="44"/>
      <c r="C91" s="55">
        <f>(D91-G91)/G91</f>
        <v>-0.32166666666666666</v>
      </c>
      <c r="D91" s="56">
        <f t="shared" ref="D91:I91" si="14">SUM(D92:D98)</f>
        <v>1628</v>
      </c>
      <c r="E91" s="56">
        <f t="shared" si="14"/>
        <v>1296.17</v>
      </c>
      <c r="F91" s="56">
        <f t="shared" si="14"/>
        <v>717.91</v>
      </c>
      <c r="G91" s="56">
        <f t="shared" si="14"/>
        <v>2400</v>
      </c>
      <c r="H91" s="56">
        <f t="shared" si="14"/>
        <v>1209.33</v>
      </c>
      <c r="I91" s="56">
        <f t="shared" si="14"/>
        <v>1169.94</v>
      </c>
      <c r="J91" s="57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</row>
    <row r="92" spans="1:30" ht="12.75" x14ac:dyDescent="0.2">
      <c r="A92" s="39">
        <v>5740</v>
      </c>
      <c r="B92" s="40" t="s">
        <v>93</v>
      </c>
      <c r="C92" s="59"/>
      <c r="D92" s="59">
        <v>428</v>
      </c>
      <c r="E92" s="59">
        <v>300</v>
      </c>
      <c r="F92" s="59">
        <v>0</v>
      </c>
      <c r="G92" s="59">
        <v>360</v>
      </c>
      <c r="H92" s="59">
        <v>317.24</v>
      </c>
      <c r="I92" s="59">
        <v>503.97</v>
      </c>
      <c r="J92" s="47"/>
      <c r="K92" s="31">
        <f>VLOOKUP(A92,'2019'!$A:$A,1,FALSE)</f>
        <v>5740</v>
      </c>
    </row>
    <row r="93" spans="1:30" ht="12.75" x14ac:dyDescent="0.2">
      <c r="A93" s="39">
        <v>5740.4</v>
      </c>
      <c r="B93" s="40" t="s">
        <v>139</v>
      </c>
      <c r="C93" s="59"/>
      <c r="D93" s="59">
        <v>300</v>
      </c>
      <c r="E93" s="59">
        <v>200</v>
      </c>
      <c r="F93" s="59">
        <v>200</v>
      </c>
      <c r="G93" s="59">
        <v>300</v>
      </c>
      <c r="H93" s="59">
        <v>0</v>
      </c>
      <c r="I93" s="59">
        <v>302.25</v>
      </c>
      <c r="J93" s="47"/>
      <c r="K93" s="31">
        <f>VLOOKUP(A93,'2019'!$A:$A,1,FALSE)</f>
        <v>5740.4</v>
      </c>
    </row>
    <row r="94" spans="1:30" ht="12.75" x14ac:dyDescent="0.2">
      <c r="A94" s="39">
        <v>5740.32</v>
      </c>
      <c r="B94" s="40" t="s">
        <v>94</v>
      </c>
      <c r="C94" s="59"/>
      <c r="D94" s="59">
        <v>400</v>
      </c>
      <c r="E94" s="59">
        <f>F94</f>
        <v>296.16999999999996</v>
      </c>
      <c r="F94" s="59">
        <f>224.7+71.47</f>
        <v>296.16999999999996</v>
      </c>
      <c r="G94" s="59">
        <v>540</v>
      </c>
      <c r="H94" s="59">
        <f>227.26+130</f>
        <v>357.26</v>
      </c>
      <c r="I94" s="54">
        <f>82.41+138</f>
        <v>220.41</v>
      </c>
      <c r="J94" s="47"/>
      <c r="K94" s="31">
        <f>VLOOKUP(A94,'2019'!$A:$A,1,FALSE)</f>
        <v>5740.32</v>
      </c>
    </row>
    <row r="95" spans="1:30" ht="12.75" x14ac:dyDescent="0.2">
      <c r="A95" s="39">
        <v>5740.33</v>
      </c>
      <c r="B95" s="40" t="s">
        <v>95</v>
      </c>
      <c r="C95" s="59"/>
      <c r="D95" s="59">
        <v>500</v>
      </c>
      <c r="E95" s="59">
        <v>500</v>
      </c>
      <c r="F95" s="59">
        <v>221.74</v>
      </c>
      <c r="G95" s="59">
        <v>600</v>
      </c>
      <c r="H95" s="59">
        <v>534.83000000000004</v>
      </c>
      <c r="I95" s="54">
        <f>143.31</f>
        <v>143.31</v>
      </c>
      <c r="J95" s="47"/>
      <c r="K95" s="31">
        <f>VLOOKUP(A95,'2019'!$A:$A,1,FALSE)</f>
        <v>5740.33</v>
      </c>
    </row>
    <row r="96" spans="1:30" ht="12.75" x14ac:dyDescent="0.2">
      <c r="A96" s="39">
        <v>5740.1</v>
      </c>
      <c r="B96" s="40" t="s">
        <v>140</v>
      </c>
      <c r="C96" s="59"/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47"/>
      <c r="K96" s="31">
        <f>VLOOKUP(A96,'2019'!$A:$A,1,FALSE)</f>
        <v>5740.1</v>
      </c>
    </row>
    <row r="97" spans="1:30" ht="12.75" x14ac:dyDescent="0.2">
      <c r="A97" s="39">
        <v>5740.3</v>
      </c>
      <c r="B97" s="40" t="s">
        <v>141</v>
      </c>
      <c r="C97" s="59"/>
      <c r="D97" s="59">
        <v>0</v>
      </c>
      <c r="E97" s="59">
        <v>0</v>
      </c>
      <c r="F97" s="59">
        <v>0</v>
      </c>
      <c r="G97" s="59">
        <v>180</v>
      </c>
      <c r="H97" s="59">
        <v>0</v>
      </c>
      <c r="I97" s="59">
        <v>0</v>
      </c>
      <c r="J97" s="47"/>
      <c r="K97" s="31">
        <f>VLOOKUP(A97,'2019'!$A:$A,1,FALSE)</f>
        <v>5740.3</v>
      </c>
    </row>
    <row r="98" spans="1:30" ht="12.75" x14ac:dyDescent="0.2">
      <c r="A98" s="39">
        <v>5740.6</v>
      </c>
      <c r="B98" s="40" t="s">
        <v>142</v>
      </c>
      <c r="C98" s="59"/>
      <c r="D98" s="59">
        <v>0</v>
      </c>
      <c r="E98" s="59">
        <v>0</v>
      </c>
      <c r="F98" s="59">
        <v>0</v>
      </c>
      <c r="G98" s="59">
        <v>420</v>
      </c>
      <c r="H98" s="59">
        <v>0</v>
      </c>
      <c r="I98" s="59">
        <v>0</v>
      </c>
      <c r="J98" s="47"/>
      <c r="K98" s="31">
        <f>VLOOKUP(A98,'2019'!$A:$A,1,FALSE)</f>
        <v>5740.6</v>
      </c>
    </row>
    <row r="99" spans="1:30" ht="12.75" x14ac:dyDescent="0.2">
      <c r="I99" s="54"/>
      <c r="J99" s="47"/>
    </row>
    <row r="100" spans="1:30" ht="15" x14ac:dyDescent="0.25">
      <c r="A100" s="49" t="s">
        <v>85</v>
      </c>
      <c r="B100" s="44"/>
      <c r="C100" s="55">
        <f>(D100-G100)/G100</f>
        <v>-0.30555555555555558</v>
      </c>
      <c r="D100" s="56">
        <f t="shared" ref="D100:I100" si="15">SUM(D101:D106)</f>
        <v>10500</v>
      </c>
      <c r="E100" s="56">
        <f t="shared" si="15"/>
        <v>9524.4</v>
      </c>
      <c r="F100" s="56">
        <f t="shared" si="15"/>
        <v>8796.5</v>
      </c>
      <c r="G100" s="56">
        <f t="shared" si="15"/>
        <v>15120</v>
      </c>
      <c r="H100" s="56">
        <f t="shared" si="15"/>
        <v>10182.329999999998</v>
      </c>
      <c r="I100" s="56">
        <f t="shared" si="15"/>
        <v>11784.23</v>
      </c>
      <c r="J100" s="57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</row>
    <row r="101" spans="1:30" ht="12.75" x14ac:dyDescent="0.2">
      <c r="A101" s="39">
        <v>5210.3010000000004</v>
      </c>
      <c r="B101" s="40" t="s">
        <v>87</v>
      </c>
      <c r="C101" s="59"/>
      <c r="D101" s="59">
        <v>5300</v>
      </c>
      <c r="E101" s="59">
        <v>5400</v>
      </c>
      <c r="F101" s="59">
        <v>5229</v>
      </c>
      <c r="G101" s="59">
        <v>6600</v>
      </c>
      <c r="H101" s="59">
        <v>5005</v>
      </c>
      <c r="I101" s="59">
        <f>4387+225</f>
        <v>4612</v>
      </c>
      <c r="J101" s="47" t="s">
        <v>119</v>
      </c>
      <c r="K101" s="31">
        <f>VLOOKUP(A101,'2019'!$A:$A,1,FALSE)</f>
        <v>5210.3010000000004</v>
      </c>
    </row>
    <row r="102" spans="1:30" ht="12.75" x14ac:dyDescent="0.2">
      <c r="A102" s="39">
        <v>5740.5</v>
      </c>
      <c r="B102" s="40" t="s">
        <v>88</v>
      </c>
      <c r="C102" s="59"/>
      <c r="D102" s="59">
        <v>3000</v>
      </c>
      <c r="E102" s="59">
        <v>2000</v>
      </c>
      <c r="F102" s="59">
        <v>1670</v>
      </c>
      <c r="G102" s="59">
        <v>2400</v>
      </c>
      <c r="H102" s="59">
        <v>1735</v>
      </c>
      <c r="I102" s="59">
        <v>590</v>
      </c>
      <c r="J102" s="47"/>
      <c r="K102" s="31">
        <f>VLOOKUP(A102,'2019'!$A:$A,1,FALSE)</f>
        <v>5740.5</v>
      </c>
    </row>
    <row r="103" spans="1:30" ht="12.75" x14ac:dyDescent="0.2">
      <c r="A103" s="39">
        <v>5810.1</v>
      </c>
      <c r="B103" s="40" t="s">
        <v>89</v>
      </c>
      <c r="C103" s="59"/>
      <c r="D103" s="59">
        <v>1200</v>
      </c>
      <c r="E103" s="59">
        <v>1400</v>
      </c>
      <c r="F103" s="59">
        <f>233+1040</f>
        <v>1273</v>
      </c>
      <c r="G103" s="59">
        <v>2400</v>
      </c>
      <c r="H103" s="59">
        <f>235.21+990</f>
        <v>1225.21</v>
      </c>
      <c r="I103" s="54">
        <f>103.5+2020</f>
        <v>2123.5</v>
      </c>
      <c r="J103" s="47"/>
      <c r="K103" s="31">
        <f>VLOOKUP(A103,'2019'!$A:$A,1,FALSE)</f>
        <v>5810.1</v>
      </c>
    </row>
    <row r="104" spans="1:30" ht="12.75" x14ac:dyDescent="0.2">
      <c r="A104" s="39">
        <v>5575.5</v>
      </c>
      <c r="B104" s="40" t="s">
        <v>90</v>
      </c>
      <c r="C104" s="59"/>
      <c r="D104" s="59">
        <v>1000</v>
      </c>
      <c r="E104" s="59">
        <f>(F104/10*12)</f>
        <v>599.40000000000009</v>
      </c>
      <c r="F104" s="59">
        <v>499.5</v>
      </c>
      <c r="G104" s="59">
        <v>720</v>
      </c>
      <c r="H104" s="59">
        <v>875</v>
      </c>
      <c r="I104" s="59">
        <v>1302</v>
      </c>
      <c r="J104" s="47"/>
      <c r="K104" s="31">
        <f>VLOOKUP(A104,'2019'!$A:$A,1,FALSE)</f>
        <v>5575.5</v>
      </c>
    </row>
    <row r="105" spans="1:30" ht="12.75" x14ac:dyDescent="0.2">
      <c r="A105" s="39">
        <v>5740.2</v>
      </c>
      <c r="B105" s="40" t="s">
        <v>144</v>
      </c>
      <c r="C105" s="59"/>
      <c r="D105" s="59">
        <v>0</v>
      </c>
      <c r="E105" s="59">
        <f>F105</f>
        <v>125</v>
      </c>
      <c r="F105" s="59">
        <v>125</v>
      </c>
      <c r="G105" s="59">
        <v>3000</v>
      </c>
      <c r="H105" s="59">
        <v>1342.12</v>
      </c>
      <c r="I105" s="59">
        <v>1480</v>
      </c>
      <c r="J105" s="47"/>
      <c r="K105" s="31">
        <f>VLOOKUP(A105,'2019'!$A:$A,1,FALSE)</f>
        <v>5740.2</v>
      </c>
    </row>
    <row r="106" spans="1:30" ht="12.75" x14ac:dyDescent="0.2">
      <c r="A106" s="40">
        <v>5950.6019999999999</v>
      </c>
      <c r="B106" s="40" t="s">
        <v>145</v>
      </c>
      <c r="C106" s="40"/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59">
        <v>1676.73</v>
      </c>
      <c r="J106" s="47"/>
      <c r="K106" s="31">
        <f>VLOOKUP(A106,'2019'!$A:$A,1,FALSE)</f>
        <v>5950.6019999999999</v>
      </c>
    </row>
    <row r="107" spans="1:30" ht="12.75" x14ac:dyDescent="0.2">
      <c r="I107" s="54"/>
      <c r="J107" s="47"/>
    </row>
    <row r="108" spans="1:30" ht="15" x14ac:dyDescent="0.25">
      <c r="A108" s="49" t="s">
        <v>97</v>
      </c>
      <c r="B108" s="44"/>
      <c r="C108" s="55">
        <f>(D108-G108)/G108</f>
        <v>-0.41489361702127658</v>
      </c>
      <c r="D108" s="56">
        <f t="shared" ref="D108:I108" si="16">SUM(D109:D116)</f>
        <v>1650</v>
      </c>
      <c r="E108" s="56">
        <f t="shared" si="16"/>
        <v>338.56</v>
      </c>
      <c r="F108" s="56">
        <f t="shared" si="16"/>
        <v>213.56</v>
      </c>
      <c r="G108" s="56">
        <f t="shared" si="16"/>
        <v>2820</v>
      </c>
      <c r="H108" s="56">
        <f t="shared" si="16"/>
        <v>3029.24</v>
      </c>
      <c r="I108" s="56">
        <f t="shared" si="16"/>
        <v>381.45000000000005</v>
      </c>
      <c r="J108" s="57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</row>
    <row r="109" spans="1:30" ht="12.75" x14ac:dyDescent="0.2">
      <c r="A109" s="39">
        <v>5730.2</v>
      </c>
      <c r="B109" s="40" t="s">
        <v>100</v>
      </c>
      <c r="C109" s="59"/>
      <c r="D109" s="59">
        <v>400</v>
      </c>
      <c r="E109" s="59">
        <f>F109</f>
        <v>64.95</v>
      </c>
      <c r="F109" s="59">
        <v>64.95</v>
      </c>
      <c r="G109" s="59">
        <v>600</v>
      </c>
      <c r="H109" s="59">
        <v>621.4</v>
      </c>
      <c r="I109" s="59">
        <v>141.06</v>
      </c>
      <c r="J109" s="47"/>
      <c r="K109" s="31">
        <f>VLOOKUP(A109,'2019'!$A:$A,1,FALSE)</f>
        <v>5730.2</v>
      </c>
    </row>
    <row r="110" spans="1:30" ht="12.75" x14ac:dyDescent="0.2">
      <c r="A110" s="39">
        <v>5730.5</v>
      </c>
      <c r="B110" s="40" t="s">
        <v>101</v>
      </c>
      <c r="C110" s="59"/>
      <c r="D110" s="59">
        <v>200</v>
      </c>
      <c r="E110" s="59">
        <v>0</v>
      </c>
      <c r="F110" s="59">
        <v>0</v>
      </c>
      <c r="G110" s="59">
        <v>240</v>
      </c>
      <c r="H110" s="59">
        <v>0</v>
      </c>
      <c r="I110" s="59">
        <v>0</v>
      </c>
      <c r="J110" s="47"/>
      <c r="K110" s="31">
        <f>VLOOKUP(A110,'2019'!$A:$A,1,FALSE)</f>
        <v>5730.5</v>
      </c>
    </row>
    <row r="111" spans="1:30" ht="12.75" x14ac:dyDescent="0.2">
      <c r="A111" s="39">
        <v>5730.1</v>
      </c>
      <c r="B111" s="40" t="s">
        <v>152</v>
      </c>
      <c r="C111" s="59"/>
      <c r="D111" s="59">
        <v>100</v>
      </c>
      <c r="E111" s="59">
        <v>0</v>
      </c>
      <c r="F111" s="59">
        <v>0</v>
      </c>
      <c r="G111" s="59">
        <v>240</v>
      </c>
      <c r="H111" s="59">
        <v>0</v>
      </c>
      <c r="I111" s="59">
        <v>41.46</v>
      </c>
      <c r="J111" s="47"/>
      <c r="K111" s="31">
        <f>VLOOKUP(A111,'2019'!$A:$A,1,FALSE)</f>
        <v>5730.1</v>
      </c>
    </row>
    <row r="112" spans="1:30" ht="12.75" x14ac:dyDescent="0.2">
      <c r="A112" s="39">
        <v>5730.4</v>
      </c>
      <c r="B112" s="40" t="s">
        <v>153</v>
      </c>
      <c r="C112" s="59"/>
      <c r="D112" s="59">
        <v>100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47"/>
      <c r="K112" s="31">
        <f>VLOOKUP(A112,'2019'!$A:$A,1,FALSE)</f>
        <v>5730.4</v>
      </c>
    </row>
    <row r="113" spans="1:30" ht="12.75" x14ac:dyDescent="0.2">
      <c r="A113" s="39">
        <v>5075</v>
      </c>
      <c r="B113" s="40" t="s">
        <v>146</v>
      </c>
      <c r="C113" s="59"/>
      <c r="D113" s="59">
        <v>600</v>
      </c>
      <c r="E113" s="59">
        <v>0</v>
      </c>
      <c r="F113" s="59">
        <v>75</v>
      </c>
      <c r="G113" s="59">
        <v>1200</v>
      </c>
      <c r="H113" s="59">
        <v>1787.34</v>
      </c>
      <c r="I113" s="59">
        <v>0</v>
      </c>
      <c r="J113" s="47" t="s">
        <v>147</v>
      </c>
      <c r="K113" s="31">
        <f>VLOOKUP(A113,'2019'!$A:$A,1,FALSE)</f>
        <v>5075</v>
      </c>
    </row>
    <row r="114" spans="1:30" ht="12.75" x14ac:dyDescent="0.2">
      <c r="A114" s="39">
        <v>5425</v>
      </c>
      <c r="B114" s="40" t="s">
        <v>148</v>
      </c>
      <c r="C114" s="59"/>
      <c r="D114" s="59">
        <v>250</v>
      </c>
      <c r="E114" s="59">
        <f>F114</f>
        <v>73.61</v>
      </c>
      <c r="F114" s="59">
        <v>73.61</v>
      </c>
      <c r="G114" s="59">
        <v>240</v>
      </c>
      <c r="H114" s="59">
        <v>220.5</v>
      </c>
      <c r="I114" s="59">
        <v>198.93</v>
      </c>
      <c r="J114" s="47"/>
      <c r="K114" s="31">
        <f>VLOOKUP(A114,'2019'!$A:$A,1,FALSE)</f>
        <v>5425</v>
      </c>
    </row>
    <row r="115" spans="1:30" ht="12.75" x14ac:dyDescent="0.2">
      <c r="A115" s="39">
        <v>5840</v>
      </c>
      <c r="B115" s="40" t="s">
        <v>149</v>
      </c>
      <c r="C115" s="59"/>
      <c r="D115" s="59">
        <v>0</v>
      </c>
      <c r="E115" s="59">
        <v>0</v>
      </c>
      <c r="F115" s="59">
        <v>0</v>
      </c>
      <c r="G115" s="59">
        <v>300</v>
      </c>
      <c r="H115" s="59">
        <v>0</v>
      </c>
      <c r="I115" s="59">
        <v>0</v>
      </c>
      <c r="J115" s="47"/>
      <c r="K115" s="31">
        <f>VLOOKUP(A115,'2019'!$A:$A,1,FALSE)</f>
        <v>5840</v>
      </c>
    </row>
    <row r="116" spans="1:30" ht="12.75" x14ac:dyDescent="0.2">
      <c r="A116" s="39">
        <v>5600</v>
      </c>
      <c r="B116" s="40" t="s">
        <v>150</v>
      </c>
      <c r="C116" s="59"/>
      <c r="D116" s="59">
        <v>0</v>
      </c>
      <c r="E116" s="40">
        <v>200</v>
      </c>
      <c r="F116" s="40">
        <v>0</v>
      </c>
      <c r="G116" s="40">
        <v>0</v>
      </c>
      <c r="H116" s="40">
        <v>400</v>
      </c>
      <c r="I116" s="59">
        <v>0</v>
      </c>
      <c r="J116" s="47" t="s">
        <v>151</v>
      </c>
      <c r="K116" s="31">
        <f>VLOOKUP(A116,'2019'!$A:$A,1,FALSE)</f>
        <v>5600</v>
      </c>
    </row>
    <row r="117" spans="1:30" ht="12.75" x14ac:dyDescent="0.2">
      <c r="I117" s="54"/>
      <c r="J117" s="47"/>
    </row>
    <row r="118" spans="1:30" ht="15" x14ac:dyDescent="0.25">
      <c r="A118" s="49" t="s">
        <v>104</v>
      </c>
      <c r="B118" s="44"/>
      <c r="C118" s="55">
        <f>(D118-G118)/G118</f>
        <v>2.9411764705882353E-2</v>
      </c>
      <c r="D118" s="56">
        <f t="shared" ref="D118:I118" si="17">SUM(D119:D123)</f>
        <v>1050</v>
      </c>
      <c r="E118" s="56">
        <f t="shared" si="17"/>
        <v>404.44</v>
      </c>
      <c r="F118" s="56">
        <f t="shared" si="17"/>
        <v>448.39</v>
      </c>
      <c r="G118" s="56">
        <f t="shared" si="17"/>
        <v>1020</v>
      </c>
      <c r="H118" s="56">
        <f t="shared" si="17"/>
        <v>827.83</v>
      </c>
      <c r="I118" s="56">
        <f t="shared" si="17"/>
        <v>615.54</v>
      </c>
      <c r="J118" s="57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</row>
    <row r="119" spans="1:30" ht="12.75" x14ac:dyDescent="0.2">
      <c r="A119" s="39">
        <v>5350.1</v>
      </c>
      <c r="B119" s="40" t="s">
        <v>105</v>
      </c>
      <c r="C119" s="59"/>
      <c r="D119" s="59">
        <v>600</v>
      </c>
      <c r="E119" s="59">
        <v>100</v>
      </c>
      <c r="F119" s="59">
        <v>143.94999999999999</v>
      </c>
      <c r="G119" s="59">
        <v>600</v>
      </c>
      <c r="H119" s="59">
        <v>552.49</v>
      </c>
      <c r="I119" s="59">
        <f>-16+144.08</f>
        <v>128.08000000000001</v>
      </c>
      <c r="J119" s="47"/>
      <c r="K119" s="31">
        <f>VLOOKUP(A119,'2019'!$A:$A,1,FALSE)</f>
        <v>5350.1</v>
      </c>
    </row>
    <row r="120" spans="1:30" ht="12.75" x14ac:dyDescent="0.2">
      <c r="A120" s="39">
        <v>5350.2</v>
      </c>
      <c r="B120" s="40" t="s">
        <v>106</v>
      </c>
      <c r="C120" s="59"/>
      <c r="D120" s="59">
        <v>350</v>
      </c>
      <c r="E120" s="59">
        <f>F120</f>
        <v>304.44</v>
      </c>
      <c r="F120" s="59">
        <v>304.44</v>
      </c>
      <c r="G120" s="59">
        <v>300</v>
      </c>
      <c r="H120" s="59">
        <v>224.35</v>
      </c>
      <c r="I120" s="59">
        <v>309.20999999999998</v>
      </c>
      <c r="J120" s="47"/>
      <c r="K120" s="31">
        <f>VLOOKUP(A120,'2019'!$A:$A,1,FALSE)</f>
        <v>5350.2</v>
      </c>
    </row>
    <row r="121" spans="1:30" ht="12.75" x14ac:dyDescent="0.2">
      <c r="A121" s="39">
        <v>5350.6</v>
      </c>
      <c r="B121" s="40" t="s">
        <v>107</v>
      </c>
      <c r="C121" s="59"/>
      <c r="D121" s="59">
        <v>100</v>
      </c>
      <c r="E121" s="59">
        <v>0</v>
      </c>
      <c r="F121" s="59">
        <v>0</v>
      </c>
      <c r="G121" s="59">
        <v>0</v>
      </c>
      <c r="H121" s="59">
        <v>1.08</v>
      </c>
      <c r="I121" s="59">
        <v>91</v>
      </c>
      <c r="J121" s="47" t="s">
        <v>154</v>
      </c>
      <c r="K121" s="31">
        <f>VLOOKUP(A121,'2019'!$A:$A,1,FALSE)</f>
        <v>5350.6</v>
      </c>
    </row>
    <row r="122" spans="1:30" ht="12.75" x14ac:dyDescent="0.2">
      <c r="A122" s="39">
        <v>5350.4</v>
      </c>
      <c r="B122" s="40" t="s">
        <v>155</v>
      </c>
      <c r="C122" s="59"/>
      <c r="D122" s="59">
        <v>0</v>
      </c>
      <c r="E122" s="59">
        <v>0</v>
      </c>
      <c r="F122" s="59">
        <v>0</v>
      </c>
      <c r="G122" s="59">
        <v>0</v>
      </c>
      <c r="H122" s="59">
        <v>49.91</v>
      </c>
      <c r="I122" s="59">
        <v>87.25</v>
      </c>
      <c r="J122" s="47" t="s">
        <v>156</v>
      </c>
      <c r="K122" s="31">
        <f>VLOOKUP(A122,'2019'!$A:$A,1,FALSE)</f>
        <v>5350.4</v>
      </c>
    </row>
    <row r="123" spans="1:30" ht="12.75" x14ac:dyDescent="0.2">
      <c r="A123" s="39">
        <v>5950.2089999999998</v>
      </c>
      <c r="B123" s="40" t="s">
        <v>157</v>
      </c>
      <c r="C123" s="59"/>
      <c r="D123" s="59">
        <v>0</v>
      </c>
      <c r="E123" s="59">
        <v>0</v>
      </c>
      <c r="F123" s="59">
        <v>0</v>
      </c>
      <c r="G123" s="59">
        <v>120</v>
      </c>
      <c r="H123" s="59">
        <v>0</v>
      </c>
      <c r="I123" s="59">
        <v>0</v>
      </c>
      <c r="J123" s="47" t="s">
        <v>158</v>
      </c>
      <c r="K123" s="31">
        <f>VLOOKUP(A123,'2019'!$A:$A,1,FALSE)</f>
        <v>5950.2089999999998</v>
      </c>
    </row>
    <row r="124" spans="1:30" ht="12.75" x14ac:dyDescent="0.2">
      <c r="I124" s="54"/>
      <c r="J124" s="47"/>
    </row>
    <row r="125" spans="1:30" ht="15" x14ac:dyDescent="0.25">
      <c r="A125" s="49" t="s">
        <v>108</v>
      </c>
      <c r="B125" s="44"/>
      <c r="C125" s="55">
        <f>(D125-G125)/G125</f>
        <v>-0.21212121212121213</v>
      </c>
      <c r="D125" s="56">
        <f t="shared" ref="D125:I125" si="18">SUM(D126:D127)</f>
        <v>5200</v>
      </c>
      <c r="E125" s="56">
        <f t="shared" si="18"/>
        <v>3500</v>
      </c>
      <c r="F125" s="56">
        <f t="shared" si="18"/>
        <v>3581.5</v>
      </c>
      <c r="G125" s="56">
        <f t="shared" si="18"/>
        <v>6600</v>
      </c>
      <c r="H125" s="56">
        <f t="shared" si="18"/>
        <v>5452.2199999999993</v>
      </c>
      <c r="I125" s="56">
        <f t="shared" si="18"/>
        <v>3889.95</v>
      </c>
      <c r="J125" s="57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</row>
    <row r="126" spans="1:30" ht="12.75" x14ac:dyDescent="0.2">
      <c r="A126" s="39">
        <v>5740.4139999999998</v>
      </c>
      <c r="B126" s="40" t="s">
        <v>21</v>
      </c>
      <c r="C126" s="59"/>
      <c r="D126" s="59">
        <v>2000</v>
      </c>
      <c r="E126" s="59">
        <v>1500</v>
      </c>
      <c r="F126" s="59">
        <v>1701.5</v>
      </c>
      <c r="G126" s="59">
        <v>3000</v>
      </c>
      <c r="H126" s="59">
        <v>3237.5</v>
      </c>
      <c r="I126" s="59">
        <v>1414.6</v>
      </c>
      <c r="J126" s="47"/>
      <c r="K126" s="31">
        <f>VLOOKUP(A126,'2019'!$A:$A,1,FALSE)</f>
        <v>5740.4139999999998</v>
      </c>
    </row>
    <row r="127" spans="1:30" ht="12.75" x14ac:dyDescent="0.2">
      <c r="A127" s="39">
        <v>5210.6009999999997</v>
      </c>
      <c r="B127" s="40" t="s">
        <v>109</v>
      </c>
      <c r="C127" s="59"/>
      <c r="D127" s="59">
        <v>3200</v>
      </c>
      <c r="E127" s="59">
        <v>2000</v>
      </c>
      <c r="F127" s="59">
        <v>1880</v>
      </c>
      <c r="G127" s="59">
        <v>3600</v>
      </c>
      <c r="H127" s="59">
        <v>2214.7199999999998</v>
      </c>
      <c r="I127" s="59">
        <v>2475.35</v>
      </c>
      <c r="J127" s="47" t="s">
        <v>123</v>
      </c>
      <c r="K127" s="31">
        <f>VLOOKUP(A127,'2019'!$A:$A,1,FALSE)</f>
        <v>5210.6009999999997</v>
      </c>
    </row>
    <row r="128" spans="1:30" ht="12.75" x14ac:dyDescent="0.2">
      <c r="I128" s="54"/>
      <c r="J128" s="47"/>
    </row>
    <row r="129" spans="1:30" ht="15" x14ac:dyDescent="0.25">
      <c r="A129" s="49" t="s">
        <v>110</v>
      </c>
      <c r="B129" s="44"/>
      <c r="C129" s="55">
        <f>(D129-G129)/G129</f>
        <v>-0.22043010752688172</v>
      </c>
      <c r="D129" s="56">
        <f t="shared" ref="D129:I129" si="19">SUM(D130:D133)</f>
        <v>2900</v>
      </c>
      <c r="E129" s="56">
        <f t="shared" si="19"/>
        <v>4330.1739999999991</v>
      </c>
      <c r="F129" s="56">
        <f t="shared" si="19"/>
        <v>2660.87</v>
      </c>
      <c r="G129" s="56">
        <f t="shared" si="19"/>
        <v>3720</v>
      </c>
      <c r="H129" s="56">
        <f t="shared" si="19"/>
        <v>5527.4999999999991</v>
      </c>
      <c r="I129" s="56">
        <f t="shared" si="19"/>
        <v>2300.7200000000003</v>
      </c>
      <c r="J129" s="57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</row>
    <row r="130" spans="1:30" ht="12.75" x14ac:dyDescent="0.2">
      <c r="A130" s="39">
        <v>5950.2020000000002</v>
      </c>
      <c r="B130" s="40" t="s">
        <v>25</v>
      </c>
      <c r="C130" s="59"/>
      <c r="D130" s="59">
        <f t="shared" ref="D130:E130" si="20">D23</f>
        <v>1200</v>
      </c>
      <c r="E130" s="59">
        <f t="shared" si="20"/>
        <v>2355.4439999999995</v>
      </c>
      <c r="F130" s="59">
        <v>686.14</v>
      </c>
      <c r="G130" s="59">
        <v>1800</v>
      </c>
      <c r="H130" s="59">
        <v>4107.03</v>
      </c>
      <c r="I130" s="59">
        <v>327.86</v>
      </c>
      <c r="J130" s="47" t="s">
        <v>86</v>
      </c>
      <c r="K130" s="31">
        <f>VLOOKUP(A130,'2019'!$A:$A,1,FALSE)</f>
        <v>5950.2020000000002</v>
      </c>
    </row>
    <row r="131" spans="1:30" ht="12.75" x14ac:dyDescent="0.2">
      <c r="A131" s="39">
        <v>5950.299</v>
      </c>
      <c r="B131" s="40" t="s">
        <v>26</v>
      </c>
      <c r="C131" s="59"/>
      <c r="D131" s="59">
        <f>D24</f>
        <v>1300</v>
      </c>
      <c r="E131" s="59">
        <f t="shared" ref="E131:E133" si="21">F131</f>
        <v>1811.82</v>
      </c>
      <c r="F131" s="59">
        <v>1811.82</v>
      </c>
      <c r="G131" s="59">
        <v>1200</v>
      </c>
      <c r="H131" s="59">
        <v>768.9</v>
      </c>
      <c r="I131" s="59">
        <v>579.48</v>
      </c>
      <c r="J131" s="47" t="s">
        <v>86</v>
      </c>
      <c r="K131" s="31">
        <f>VLOOKUP(A131,'2019'!$A:$A,1,FALSE)</f>
        <v>5950.299</v>
      </c>
    </row>
    <row r="132" spans="1:30" ht="12.75" x14ac:dyDescent="0.2">
      <c r="A132" s="39">
        <v>5730.6</v>
      </c>
      <c r="B132" s="40" t="s">
        <v>160</v>
      </c>
      <c r="C132" s="59"/>
      <c r="D132" s="59">
        <v>0</v>
      </c>
      <c r="E132" s="59">
        <f t="shared" si="21"/>
        <v>100</v>
      </c>
      <c r="F132" s="59">
        <v>100</v>
      </c>
      <c r="G132" s="59"/>
      <c r="H132" s="59"/>
      <c r="I132" s="59"/>
      <c r="J132" s="47"/>
      <c r="K132" s="31">
        <f>VLOOKUP(A132,'2019'!$A:$A,1,FALSE)</f>
        <v>5730.6</v>
      </c>
    </row>
    <row r="133" spans="1:30" ht="12.75" x14ac:dyDescent="0.2">
      <c r="A133" s="39">
        <v>5954</v>
      </c>
      <c r="B133" s="40" t="s">
        <v>27</v>
      </c>
      <c r="C133" s="59"/>
      <c r="D133" s="59">
        <f>D25</f>
        <v>400</v>
      </c>
      <c r="E133" s="59">
        <f t="shared" si="21"/>
        <v>62.91</v>
      </c>
      <c r="F133" s="59">
        <v>62.91</v>
      </c>
      <c r="G133" s="59">
        <v>720</v>
      </c>
      <c r="H133" s="59">
        <v>651.57000000000005</v>
      </c>
      <c r="I133" s="59">
        <v>1393.38</v>
      </c>
      <c r="J133" s="47" t="s">
        <v>86</v>
      </c>
      <c r="K133" s="31">
        <f>VLOOKUP(A133,'2019'!$A:$A,1,FALSE)</f>
        <v>5954</v>
      </c>
    </row>
    <row r="134" spans="1:30" ht="12.75" x14ac:dyDescent="0.2">
      <c r="I134" s="54"/>
      <c r="J134" s="47"/>
    </row>
    <row r="135" spans="1:30" ht="15" x14ac:dyDescent="0.25">
      <c r="A135" s="67" t="s">
        <v>161</v>
      </c>
      <c r="B135" s="49"/>
      <c r="C135" s="55">
        <f>(D135-G135)/G135</f>
        <v>-0.58333333333333337</v>
      </c>
      <c r="D135" s="56">
        <f t="shared" ref="D135:I135" si="22">SUM(D136:D139)</f>
        <v>250</v>
      </c>
      <c r="E135" s="56">
        <f t="shared" si="22"/>
        <v>411.63</v>
      </c>
      <c r="F135" s="56">
        <f t="shared" si="22"/>
        <v>411.63</v>
      </c>
      <c r="G135" s="56">
        <f t="shared" si="22"/>
        <v>600</v>
      </c>
      <c r="H135" s="56">
        <f t="shared" si="22"/>
        <v>172.96</v>
      </c>
      <c r="I135" s="56">
        <f t="shared" si="22"/>
        <v>737.71</v>
      </c>
      <c r="J135" s="57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</row>
    <row r="136" spans="1:30" ht="12.75" x14ac:dyDescent="0.2">
      <c r="A136" s="39">
        <v>5375</v>
      </c>
      <c r="B136" s="40" t="s">
        <v>162</v>
      </c>
      <c r="C136" s="59"/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128</v>
      </c>
      <c r="J136" s="47"/>
      <c r="K136" s="31">
        <f>VLOOKUP(A136,'2019'!$A:$A,1,FALSE)</f>
        <v>5375</v>
      </c>
    </row>
    <row r="137" spans="1:30" ht="12.75" x14ac:dyDescent="0.2">
      <c r="A137" s="39">
        <v>5020.1000000000004</v>
      </c>
      <c r="B137" s="40" t="s">
        <v>163</v>
      </c>
      <c r="C137" s="59"/>
      <c r="D137" s="59">
        <v>250</v>
      </c>
      <c r="E137" s="59">
        <f>F137</f>
        <v>411.63</v>
      </c>
      <c r="F137" s="59">
        <v>411.63</v>
      </c>
      <c r="G137" s="59">
        <v>0</v>
      </c>
      <c r="H137" s="59">
        <v>172.96</v>
      </c>
      <c r="I137" s="59">
        <v>300.35000000000002</v>
      </c>
      <c r="J137" s="47"/>
      <c r="K137" s="31">
        <f>VLOOKUP(A137,'2019'!$A:$A,1,FALSE)</f>
        <v>5020.1000000000004</v>
      </c>
    </row>
    <row r="138" spans="1:30" ht="12.75" x14ac:dyDescent="0.2">
      <c r="A138" s="39">
        <v>5450</v>
      </c>
      <c r="B138" s="40" t="s">
        <v>161</v>
      </c>
      <c r="C138" s="59"/>
      <c r="D138" s="59">
        <v>0</v>
      </c>
      <c r="E138" s="59">
        <v>0</v>
      </c>
      <c r="F138" s="59">
        <v>0</v>
      </c>
      <c r="G138" s="59">
        <v>600</v>
      </c>
      <c r="H138" s="59">
        <v>0</v>
      </c>
      <c r="I138" s="59">
        <v>309.36</v>
      </c>
      <c r="J138" s="47"/>
      <c r="K138" s="31">
        <f>VLOOKUP(A138,'2019'!$A:$A,1,FALSE)</f>
        <v>5450</v>
      </c>
    </row>
    <row r="139" spans="1:30" ht="12.75" x14ac:dyDescent="0.2">
      <c r="A139" s="39">
        <v>5950.51</v>
      </c>
      <c r="B139" s="40" t="s">
        <v>164</v>
      </c>
      <c r="C139" s="40"/>
      <c r="D139" s="40">
        <v>0</v>
      </c>
      <c r="E139" s="40">
        <v>0</v>
      </c>
      <c r="F139" s="59">
        <v>0</v>
      </c>
      <c r="G139" s="40">
        <v>0</v>
      </c>
      <c r="H139" s="40">
        <v>0</v>
      </c>
      <c r="I139" s="59">
        <v>0</v>
      </c>
      <c r="J139" s="47"/>
      <c r="K139" s="31">
        <f>VLOOKUP(A139,'2019'!$A:$A,1,FALSE)</f>
        <v>5950.51</v>
      </c>
    </row>
    <row r="140" spans="1:30" ht="12.75" x14ac:dyDescent="0.2">
      <c r="I140" s="54"/>
      <c r="J140" s="47"/>
    </row>
    <row r="141" spans="1:30" x14ac:dyDescent="0.25">
      <c r="A141" s="46" t="s">
        <v>113</v>
      </c>
      <c r="B141" s="30"/>
      <c r="C141" s="61">
        <f>(D141-G141)/G141</f>
        <v>-0.24962787058896835</v>
      </c>
      <c r="D141" s="62">
        <f t="shared" ref="D141:I141" si="23">D38+D45+D59+D76+D91+D100+D108+D118+D125+D129+D135</f>
        <v>108383</v>
      </c>
      <c r="E141" s="62">
        <f t="shared" si="23"/>
        <v>117380.23333333332</v>
      </c>
      <c r="F141" s="63">
        <f t="shared" si="23"/>
        <v>109971.15000000001</v>
      </c>
      <c r="G141" s="62">
        <f t="shared" si="23"/>
        <v>144439</v>
      </c>
      <c r="H141" s="62">
        <f t="shared" si="23"/>
        <v>125163.13000000003</v>
      </c>
      <c r="I141" s="62">
        <f t="shared" si="23"/>
        <v>133364.82999999999</v>
      </c>
      <c r="J141" s="64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ht="12.75" x14ac:dyDescent="0.2">
      <c r="I142" s="54"/>
      <c r="J142" s="47"/>
    </row>
    <row r="143" spans="1:30" ht="27" x14ac:dyDescent="0.3">
      <c r="A143" s="35" t="s">
        <v>114</v>
      </c>
      <c r="B143" s="50"/>
      <c r="C143" s="68"/>
      <c r="D143" s="69">
        <f t="shared" ref="D143:I143" si="24">D35-D141</f>
        <v>-1171</v>
      </c>
      <c r="E143" s="69">
        <f t="shared" si="24"/>
        <v>22655.224666666662</v>
      </c>
      <c r="F143" s="70">
        <f t="shared" si="24"/>
        <v>6967.0499999999884</v>
      </c>
      <c r="G143" s="69">
        <f t="shared" si="24"/>
        <v>-22457</v>
      </c>
      <c r="H143" s="69">
        <f t="shared" si="24"/>
        <v>9067.6899999999732</v>
      </c>
      <c r="I143" s="69">
        <f t="shared" si="24"/>
        <v>1113.8099999999977</v>
      </c>
      <c r="J143" s="47" t="s">
        <v>166</v>
      </c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</row>
    <row r="144" spans="1:30" ht="12.75" x14ac:dyDescent="0.2">
      <c r="I144" s="54"/>
      <c r="J144" s="47"/>
    </row>
    <row r="145" spans="9:10" ht="12.75" x14ac:dyDescent="0.2">
      <c r="I145" s="54"/>
      <c r="J145" s="47"/>
    </row>
    <row r="146" spans="9:10" ht="12.75" x14ac:dyDescent="0.2">
      <c r="I146" s="54"/>
      <c r="J146" s="47"/>
    </row>
    <row r="147" spans="9:10" ht="12.75" x14ac:dyDescent="0.2">
      <c r="I147" s="54"/>
      <c r="J147" s="47"/>
    </row>
    <row r="148" spans="9:10" ht="12.75" x14ac:dyDescent="0.2">
      <c r="I148" s="54"/>
      <c r="J148" s="47"/>
    </row>
    <row r="149" spans="9:10" ht="12.75" x14ac:dyDescent="0.2">
      <c r="I149" s="54"/>
      <c r="J149" s="47"/>
    </row>
    <row r="150" spans="9:10" ht="12.75" x14ac:dyDescent="0.2">
      <c r="I150" s="54"/>
      <c r="J150" s="47"/>
    </row>
    <row r="151" spans="9:10" ht="12.75" x14ac:dyDescent="0.2">
      <c r="I151" s="54"/>
      <c r="J151" s="47"/>
    </row>
    <row r="152" spans="9:10" ht="12.75" x14ac:dyDescent="0.2">
      <c r="I152" s="54"/>
      <c r="J152" s="47"/>
    </row>
    <row r="153" spans="9:10" ht="12.75" x14ac:dyDescent="0.2">
      <c r="I153" s="54"/>
      <c r="J153" s="47"/>
    </row>
    <row r="154" spans="9:10" ht="12.75" x14ac:dyDescent="0.2">
      <c r="I154" s="54"/>
      <c r="J154" s="47"/>
    </row>
    <row r="155" spans="9:10" ht="12.75" x14ac:dyDescent="0.2">
      <c r="I155" s="54"/>
      <c r="J155" s="47"/>
    </row>
    <row r="156" spans="9:10" ht="12.75" x14ac:dyDescent="0.2">
      <c r="I156" s="54"/>
      <c r="J156" s="47"/>
    </row>
    <row r="157" spans="9:10" ht="12.75" x14ac:dyDescent="0.2">
      <c r="I157" s="54"/>
      <c r="J157" s="47"/>
    </row>
    <row r="158" spans="9:10" ht="12.75" x14ac:dyDescent="0.2">
      <c r="I158" s="54"/>
      <c r="J158" s="47"/>
    </row>
    <row r="159" spans="9:10" ht="12.75" x14ac:dyDescent="0.2">
      <c r="I159" s="54"/>
      <c r="J159" s="47"/>
    </row>
    <row r="160" spans="9:10" ht="12.75" x14ac:dyDescent="0.2">
      <c r="I160" s="54"/>
      <c r="J160" s="47"/>
    </row>
    <row r="161" spans="9:10" ht="12.75" x14ac:dyDescent="0.2">
      <c r="I161" s="54"/>
      <c r="J161" s="47"/>
    </row>
    <row r="162" spans="9:10" ht="12.75" x14ac:dyDescent="0.2">
      <c r="I162" s="54"/>
      <c r="J162" s="47"/>
    </row>
    <row r="163" spans="9:10" ht="12.75" x14ac:dyDescent="0.2">
      <c r="I163" s="54"/>
      <c r="J163" s="47"/>
    </row>
    <row r="164" spans="9:10" ht="12.75" x14ac:dyDescent="0.2">
      <c r="I164" s="54"/>
      <c r="J164" s="47"/>
    </row>
    <row r="165" spans="9:10" ht="12.75" x14ac:dyDescent="0.2">
      <c r="I165" s="54"/>
      <c r="J165" s="47"/>
    </row>
    <row r="166" spans="9:10" ht="12.75" x14ac:dyDescent="0.2">
      <c r="I166" s="54"/>
      <c r="J166" s="47"/>
    </row>
    <row r="167" spans="9:10" ht="12.75" x14ac:dyDescent="0.2">
      <c r="I167" s="54"/>
      <c r="J167" s="47"/>
    </row>
    <row r="168" spans="9:10" ht="12.75" x14ac:dyDescent="0.2">
      <c r="I168" s="54"/>
      <c r="J168" s="47"/>
    </row>
    <row r="169" spans="9:10" ht="12.75" x14ac:dyDescent="0.2">
      <c r="I169" s="54"/>
      <c r="J169" s="47"/>
    </row>
    <row r="170" spans="9:10" ht="12.75" x14ac:dyDescent="0.2">
      <c r="I170" s="54"/>
      <c r="J170" s="47"/>
    </row>
    <row r="171" spans="9:10" ht="12.75" x14ac:dyDescent="0.2">
      <c r="I171" s="54"/>
      <c r="J171" s="47"/>
    </row>
    <row r="172" spans="9:10" ht="12.75" x14ac:dyDescent="0.2">
      <c r="I172" s="54"/>
      <c r="J172" s="47"/>
    </row>
    <row r="173" spans="9:10" ht="12.75" x14ac:dyDescent="0.2">
      <c r="I173" s="54"/>
      <c r="J173" s="47"/>
    </row>
    <row r="174" spans="9:10" ht="12.75" x14ac:dyDescent="0.2">
      <c r="I174" s="54"/>
      <c r="J174" s="47"/>
    </row>
    <row r="175" spans="9:10" ht="12.75" x14ac:dyDescent="0.2">
      <c r="I175" s="54"/>
      <c r="J175" s="47"/>
    </row>
    <row r="176" spans="9:10" ht="12.75" x14ac:dyDescent="0.2">
      <c r="I176" s="54"/>
      <c r="J176" s="47"/>
    </row>
    <row r="177" spans="9:10" ht="12.75" x14ac:dyDescent="0.2">
      <c r="I177" s="54"/>
      <c r="J177" s="47"/>
    </row>
    <row r="178" spans="9:10" ht="12.75" x14ac:dyDescent="0.2">
      <c r="I178" s="54"/>
      <c r="J178" s="47"/>
    </row>
    <row r="179" spans="9:10" ht="12.75" x14ac:dyDescent="0.2">
      <c r="I179" s="54"/>
      <c r="J179" s="47"/>
    </row>
    <row r="180" spans="9:10" ht="12.75" x14ac:dyDescent="0.2">
      <c r="I180" s="54"/>
      <c r="J180" s="47"/>
    </row>
    <row r="181" spans="9:10" ht="12.75" x14ac:dyDescent="0.2">
      <c r="I181" s="54"/>
      <c r="J181" s="47"/>
    </row>
    <row r="182" spans="9:10" ht="12.75" x14ac:dyDescent="0.2">
      <c r="I182" s="54"/>
      <c r="J182" s="47"/>
    </row>
    <row r="183" spans="9:10" ht="12.75" x14ac:dyDescent="0.2">
      <c r="I183" s="54"/>
      <c r="J183" s="47"/>
    </row>
    <row r="184" spans="9:10" ht="12.75" x14ac:dyDescent="0.2">
      <c r="I184" s="54"/>
      <c r="J184" s="47"/>
    </row>
    <row r="185" spans="9:10" ht="12.75" x14ac:dyDescent="0.2">
      <c r="I185" s="54"/>
      <c r="J185" s="47"/>
    </row>
    <row r="186" spans="9:10" ht="12.75" x14ac:dyDescent="0.2">
      <c r="I186" s="54"/>
      <c r="J186" s="47"/>
    </row>
    <row r="187" spans="9:10" ht="12.75" x14ac:dyDescent="0.2">
      <c r="I187" s="54"/>
      <c r="J187" s="47"/>
    </row>
    <row r="188" spans="9:10" ht="12.75" x14ac:dyDescent="0.2">
      <c r="I188" s="54"/>
      <c r="J188" s="47"/>
    </row>
    <row r="189" spans="9:10" ht="12.75" x14ac:dyDescent="0.2">
      <c r="I189" s="54"/>
      <c r="J189" s="47"/>
    </row>
    <row r="190" spans="9:10" ht="12.75" x14ac:dyDescent="0.2">
      <c r="I190" s="54"/>
      <c r="J190" s="47"/>
    </row>
    <row r="191" spans="9:10" ht="12.75" x14ac:dyDescent="0.2">
      <c r="I191" s="54"/>
      <c r="J191" s="47"/>
    </row>
    <row r="192" spans="9:10" ht="12.75" x14ac:dyDescent="0.2">
      <c r="I192" s="54"/>
      <c r="J192" s="47"/>
    </row>
    <row r="193" spans="9:10" ht="12.75" x14ac:dyDescent="0.2">
      <c r="I193" s="54"/>
      <c r="J193" s="47"/>
    </row>
    <row r="194" spans="9:10" ht="12.75" x14ac:dyDescent="0.2">
      <c r="I194" s="54"/>
      <c r="J194" s="47"/>
    </row>
    <row r="195" spans="9:10" ht="12.75" x14ac:dyDescent="0.2">
      <c r="I195" s="54"/>
      <c r="J195" s="47"/>
    </row>
    <row r="196" spans="9:10" ht="12.75" x14ac:dyDescent="0.2">
      <c r="I196" s="54"/>
      <c r="J196" s="47"/>
    </row>
    <row r="197" spans="9:10" ht="12.75" x14ac:dyDescent="0.2">
      <c r="I197" s="54"/>
      <c r="J197" s="47"/>
    </row>
    <row r="198" spans="9:10" ht="12.75" x14ac:dyDescent="0.2">
      <c r="I198" s="54"/>
      <c r="J198" s="47"/>
    </row>
    <row r="199" spans="9:10" ht="12.75" x14ac:dyDescent="0.2">
      <c r="I199" s="54"/>
      <c r="J199" s="47"/>
    </row>
    <row r="200" spans="9:10" ht="12.75" x14ac:dyDescent="0.2">
      <c r="I200" s="54"/>
      <c r="J200" s="47"/>
    </row>
    <row r="201" spans="9:10" ht="12.75" x14ac:dyDescent="0.2">
      <c r="I201" s="54"/>
      <c r="J201" s="47"/>
    </row>
    <row r="202" spans="9:10" ht="12.75" x14ac:dyDescent="0.2">
      <c r="I202" s="54"/>
      <c r="J202" s="47"/>
    </row>
    <row r="203" spans="9:10" ht="12.75" x14ac:dyDescent="0.2">
      <c r="I203" s="54"/>
      <c r="J203" s="47"/>
    </row>
    <row r="204" spans="9:10" ht="12.75" x14ac:dyDescent="0.2">
      <c r="I204" s="54"/>
      <c r="J204" s="47"/>
    </row>
    <row r="205" spans="9:10" ht="12.75" x14ac:dyDescent="0.2">
      <c r="I205" s="54"/>
      <c r="J205" s="47"/>
    </row>
    <row r="206" spans="9:10" ht="12.75" x14ac:dyDescent="0.2">
      <c r="I206" s="54"/>
      <c r="J206" s="47"/>
    </row>
    <row r="207" spans="9:10" ht="12.75" x14ac:dyDescent="0.2">
      <c r="I207" s="54"/>
      <c r="J207" s="47"/>
    </row>
    <row r="208" spans="9:10" ht="12.75" x14ac:dyDescent="0.2">
      <c r="I208" s="54"/>
      <c r="J208" s="47"/>
    </row>
    <row r="209" spans="9:10" ht="12.75" x14ac:dyDescent="0.2">
      <c r="I209" s="54"/>
      <c r="J209" s="47"/>
    </row>
    <row r="210" spans="9:10" ht="12.75" x14ac:dyDescent="0.2">
      <c r="I210" s="54"/>
      <c r="J210" s="47"/>
    </row>
    <row r="211" spans="9:10" ht="12.75" x14ac:dyDescent="0.2">
      <c r="I211" s="54"/>
      <c r="J211" s="47"/>
    </row>
    <row r="212" spans="9:10" ht="12.75" x14ac:dyDescent="0.2">
      <c r="I212" s="54"/>
      <c r="J212" s="47"/>
    </row>
    <row r="213" spans="9:10" ht="12.75" x14ac:dyDescent="0.2">
      <c r="I213" s="54"/>
      <c r="J213" s="47"/>
    </row>
    <row r="214" spans="9:10" ht="12.75" x14ac:dyDescent="0.2">
      <c r="I214" s="54"/>
      <c r="J214" s="47"/>
    </row>
    <row r="215" spans="9:10" ht="12.75" x14ac:dyDescent="0.2">
      <c r="I215" s="54"/>
      <c r="J215" s="47"/>
    </row>
    <row r="216" spans="9:10" ht="12.75" x14ac:dyDescent="0.2">
      <c r="I216" s="54"/>
      <c r="J216" s="47"/>
    </row>
    <row r="217" spans="9:10" ht="12.75" x14ac:dyDescent="0.2">
      <c r="I217" s="54"/>
      <c r="J217" s="47"/>
    </row>
    <row r="218" spans="9:10" ht="12.75" x14ac:dyDescent="0.2">
      <c r="I218" s="54"/>
      <c r="J218" s="47"/>
    </row>
    <row r="219" spans="9:10" ht="12.75" x14ac:dyDescent="0.2">
      <c r="I219" s="54"/>
      <c r="J219" s="47"/>
    </row>
    <row r="220" spans="9:10" ht="12.75" x14ac:dyDescent="0.2">
      <c r="I220" s="54"/>
      <c r="J220" s="47"/>
    </row>
    <row r="221" spans="9:10" ht="12.75" x14ac:dyDescent="0.2">
      <c r="I221" s="54"/>
      <c r="J221" s="47"/>
    </row>
    <row r="222" spans="9:10" ht="12.75" x14ac:dyDescent="0.2">
      <c r="I222" s="54"/>
      <c r="J222" s="47"/>
    </row>
    <row r="223" spans="9:10" ht="12.75" x14ac:dyDescent="0.2">
      <c r="I223" s="54"/>
      <c r="J223" s="47"/>
    </row>
    <row r="224" spans="9:10" ht="12.75" x14ac:dyDescent="0.2">
      <c r="I224" s="54"/>
      <c r="J224" s="47"/>
    </row>
    <row r="225" spans="9:10" ht="12.75" x14ac:dyDescent="0.2">
      <c r="I225" s="54"/>
      <c r="J225" s="47"/>
    </row>
    <row r="226" spans="9:10" ht="12.75" x14ac:dyDescent="0.2">
      <c r="I226" s="54"/>
      <c r="J226" s="47"/>
    </row>
    <row r="227" spans="9:10" ht="12.75" x14ac:dyDescent="0.2">
      <c r="I227" s="54"/>
      <c r="J227" s="47"/>
    </row>
    <row r="228" spans="9:10" ht="12.75" x14ac:dyDescent="0.2">
      <c r="I228" s="54"/>
      <c r="J228" s="47"/>
    </row>
    <row r="229" spans="9:10" ht="12.75" x14ac:dyDescent="0.2">
      <c r="I229" s="54"/>
      <c r="J229" s="47"/>
    </row>
    <row r="230" spans="9:10" ht="12.75" x14ac:dyDescent="0.2">
      <c r="I230" s="54"/>
      <c r="J230" s="47"/>
    </row>
    <row r="231" spans="9:10" ht="12.75" x14ac:dyDescent="0.2">
      <c r="I231" s="54"/>
      <c r="J231" s="47"/>
    </row>
    <row r="232" spans="9:10" ht="12.75" x14ac:dyDescent="0.2">
      <c r="I232" s="54"/>
      <c r="J232" s="47"/>
    </row>
    <row r="233" spans="9:10" ht="12.75" x14ac:dyDescent="0.2">
      <c r="I233" s="54"/>
      <c r="J233" s="47"/>
    </row>
    <row r="234" spans="9:10" ht="12.75" x14ac:dyDescent="0.2">
      <c r="I234" s="54"/>
      <c r="J234" s="47"/>
    </row>
    <row r="235" spans="9:10" ht="12.75" x14ac:dyDescent="0.2">
      <c r="I235" s="54"/>
      <c r="J235" s="47"/>
    </row>
    <row r="236" spans="9:10" ht="12.75" x14ac:dyDescent="0.2">
      <c r="I236" s="54"/>
      <c r="J236" s="47"/>
    </row>
    <row r="237" spans="9:10" ht="12.75" x14ac:dyDescent="0.2">
      <c r="I237" s="54"/>
      <c r="J237" s="47"/>
    </row>
    <row r="238" spans="9:10" ht="12.75" x14ac:dyDescent="0.2">
      <c r="I238" s="54"/>
      <c r="J238" s="47"/>
    </row>
    <row r="239" spans="9:10" ht="12.75" x14ac:dyDescent="0.2">
      <c r="I239" s="54"/>
      <c r="J239" s="47"/>
    </row>
    <row r="240" spans="9:10" ht="12.75" x14ac:dyDescent="0.2">
      <c r="I240" s="54"/>
      <c r="J240" s="47"/>
    </row>
    <row r="241" spans="9:10" ht="12.75" x14ac:dyDescent="0.2">
      <c r="I241" s="54"/>
      <c r="J241" s="47"/>
    </row>
    <row r="242" spans="9:10" ht="12.75" x14ac:dyDescent="0.2">
      <c r="I242" s="54"/>
      <c r="J242" s="47"/>
    </row>
    <row r="243" spans="9:10" ht="12.75" x14ac:dyDescent="0.2">
      <c r="I243" s="54"/>
      <c r="J243" s="47"/>
    </row>
    <row r="244" spans="9:10" ht="12.75" x14ac:dyDescent="0.2">
      <c r="I244" s="54"/>
      <c r="J244" s="47"/>
    </row>
    <row r="245" spans="9:10" ht="12.75" x14ac:dyDescent="0.2">
      <c r="I245" s="54"/>
      <c r="J245" s="47"/>
    </row>
    <row r="246" spans="9:10" ht="12.75" x14ac:dyDescent="0.2">
      <c r="I246" s="54"/>
      <c r="J246" s="47"/>
    </row>
    <row r="247" spans="9:10" ht="12.75" x14ac:dyDescent="0.2">
      <c r="I247" s="54"/>
      <c r="J247" s="47"/>
    </row>
    <row r="248" spans="9:10" ht="12.75" x14ac:dyDescent="0.2">
      <c r="I248" s="54"/>
      <c r="J248" s="47"/>
    </row>
    <row r="249" spans="9:10" ht="12.75" x14ac:dyDescent="0.2">
      <c r="I249" s="54"/>
      <c r="J249" s="47"/>
    </row>
    <row r="250" spans="9:10" ht="12.75" x14ac:dyDescent="0.2">
      <c r="I250" s="54"/>
      <c r="J250" s="47"/>
    </row>
    <row r="251" spans="9:10" ht="12.75" x14ac:dyDescent="0.2">
      <c r="I251" s="54"/>
      <c r="J251" s="47"/>
    </row>
    <row r="252" spans="9:10" ht="12.75" x14ac:dyDescent="0.2">
      <c r="I252" s="54"/>
      <c r="J252" s="47"/>
    </row>
    <row r="253" spans="9:10" ht="12.75" x14ac:dyDescent="0.2">
      <c r="I253" s="54"/>
      <c r="J253" s="47"/>
    </row>
    <row r="254" spans="9:10" ht="12.75" x14ac:dyDescent="0.2">
      <c r="I254" s="54"/>
      <c r="J254" s="47"/>
    </row>
    <row r="255" spans="9:10" ht="12.75" x14ac:dyDescent="0.2">
      <c r="I255" s="54"/>
      <c r="J255" s="47"/>
    </row>
    <row r="256" spans="9:10" ht="12.75" x14ac:dyDescent="0.2">
      <c r="I256" s="54"/>
      <c r="J256" s="47"/>
    </row>
    <row r="257" spans="9:10" ht="12.75" x14ac:dyDescent="0.2">
      <c r="I257" s="54"/>
      <c r="J257" s="47"/>
    </row>
    <row r="258" spans="9:10" ht="12.75" x14ac:dyDescent="0.2">
      <c r="I258" s="54"/>
      <c r="J258" s="47"/>
    </row>
    <row r="259" spans="9:10" ht="12.75" x14ac:dyDescent="0.2">
      <c r="I259" s="54"/>
      <c r="J259" s="47"/>
    </row>
    <row r="260" spans="9:10" ht="12.75" x14ac:dyDescent="0.2">
      <c r="I260" s="54"/>
      <c r="J260" s="47"/>
    </row>
    <row r="261" spans="9:10" ht="12.75" x14ac:dyDescent="0.2">
      <c r="I261" s="54"/>
      <c r="J261" s="47"/>
    </row>
    <row r="262" spans="9:10" ht="12.75" x14ac:dyDescent="0.2">
      <c r="I262" s="54"/>
      <c r="J262" s="47"/>
    </row>
    <row r="263" spans="9:10" ht="12.75" x14ac:dyDescent="0.2">
      <c r="I263" s="54"/>
      <c r="J263" s="47"/>
    </row>
    <row r="264" spans="9:10" ht="12.75" x14ac:dyDescent="0.2">
      <c r="I264" s="54"/>
      <c r="J264" s="47"/>
    </row>
    <row r="265" spans="9:10" ht="12.75" x14ac:dyDescent="0.2">
      <c r="I265" s="54"/>
      <c r="J265" s="47"/>
    </row>
    <row r="266" spans="9:10" ht="12.75" x14ac:dyDescent="0.2">
      <c r="I266" s="54"/>
      <c r="J266" s="47"/>
    </row>
    <row r="267" spans="9:10" ht="12.75" x14ac:dyDescent="0.2">
      <c r="I267" s="54"/>
      <c r="J267" s="47"/>
    </row>
    <row r="268" spans="9:10" ht="12.75" x14ac:dyDescent="0.2">
      <c r="I268" s="54"/>
      <c r="J268" s="47"/>
    </row>
    <row r="269" spans="9:10" ht="12.75" x14ac:dyDescent="0.2">
      <c r="I269" s="54"/>
      <c r="J269" s="47"/>
    </row>
    <row r="270" spans="9:10" ht="12.75" x14ac:dyDescent="0.2">
      <c r="I270" s="54"/>
      <c r="J270" s="47"/>
    </row>
    <row r="271" spans="9:10" ht="12.75" x14ac:dyDescent="0.2">
      <c r="I271" s="54"/>
      <c r="J271" s="47"/>
    </row>
    <row r="272" spans="9:10" ht="12.75" x14ac:dyDescent="0.2">
      <c r="I272" s="54"/>
      <c r="J272" s="47"/>
    </row>
    <row r="273" spans="9:10" ht="12.75" x14ac:dyDescent="0.2">
      <c r="I273" s="54"/>
      <c r="J273" s="47"/>
    </row>
    <row r="274" spans="9:10" ht="12.75" x14ac:dyDescent="0.2">
      <c r="I274" s="54"/>
      <c r="J274" s="47"/>
    </row>
    <row r="275" spans="9:10" ht="12.75" x14ac:dyDescent="0.2">
      <c r="I275" s="54"/>
      <c r="J275" s="47"/>
    </row>
    <row r="276" spans="9:10" ht="12.75" x14ac:dyDescent="0.2">
      <c r="I276" s="54"/>
      <c r="J276" s="47"/>
    </row>
    <row r="277" spans="9:10" ht="12.75" x14ac:dyDescent="0.2">
      <c r="I277" s="54"/>
      <c r="J277" s="47"/>
    </row>
    <row r="278" spans="9:10" ht="12.75" x14ac:dyDescent="0.2">
      <c r="I278" s="54"/>
      <c r="J278" s="47"/>
    </row>
    <row r="279" spans="9:10" ht="12.75" x14ac:dyDescent="0.2">
      <c r="I279" s="54"/>
      <c r="J279" s="47"/>
    </row>
    <row r="280" spans="9:10" ht="12.75" x14ac:dyDescent="0.2">
      <c r="I280" s="54"/>
      <c r="J280" s="47"/>
    </row>
    <row r="281" spans="9:10" ht="12.75" x14ac:dyDescent="0.2">
      <c r="I281" s="54"/>
      <c r="J281" s="47"/>
    </row>
    <row r="282" spans="9:10" ht="12.75" x14ac:dyDescent="0.2">
      <c r="I282" s="54"/>
      <c r="J282" s="47"/>
    </row>
    <row r="283" spans="9:10" ht="12.75" x14ac:dyDescent="0.2">
      <c r="I283" s="54"/>
      <c r="J283" s="47"/>
    </row>
    <row r="284" spans="9:10" ht="12.75" x14ac:dyDescent="0.2">
      <c r="I284" s="54"/>
      <c r="J284" s="47"/>
    </row>
    <row r="285" spans="9:10" ht="12.75" x14ac:dyDescent="0.2">
      <c r="I285" s="54"/>
      <c r="J285" s="47"/>
    </row>
    <row r="286" spans="9:10" ht="12.75" x14ac:dyDescent="0.2">
      <c r="I286" s="54"/>
      <c r="J286" s="47"/>
    </row>
    <row r="287" spans="9:10" ht="12.75" x14ac:dyDescent="0.2">
      <c r="I287" s="54"/>
      <c r="J287" s="47"/>
    </row>
    <row r="288" spans="9:10" ht="12.75" x14ac:dyDescent="0.2">
      <c r="I288" s="54"/>
      <c r="J288" s="47"/>
    </row>
    <row r="289" spans="9:10" ht="12.75" x14ac:dyDescent="0.2">
      <c r="I289" s="54"/>
      <c r="J289" s="47"/>
    </row>
    <row r="290" spans="9:10" ht="12.75" x14ac:dyDescent="0.2">
      <c r="I290" s="54"/>
      <c r="J290" s="47"/>
    </row>
    <row r="291" spans="9:10" ht="12.75" x14ac:dyDescent="0.2">
      <c r="I291" s="54"/>
      <c r="J291" s="47"/>
    </row>
    <row r="292" spans="9:10" ht="12.75" x14ac:dyDescent="0.2">
      <c r="I292" s="54"/>
      <c r="J292" s="47"/>
    </row>
    <row r="293" spans="9:10" ht="12.75" x14ac:dyDescent="0.2">
      <c r="I293" s="54"/>
      <c r="J293" s="47"/>
    </row>
    <row r="294" spans="9:10" ht="12.75" x14ac:dyDescent="0.2">
      <c r="I294" s="54"/>
      <c r="J294" s="47"/>
    </row>
    <row r="295" spans="9:10" ht="12.75" x14ac:dyDescent="0.2">
      <c r="I295" s="54"/>
      <c r="J295" s="47"/>
    </row>
    <row r="296" spans="9:10" ht="12.75" x14ac:dyDescent="0.2">
      <c r="I296" s="54"/>
      <c r="J296" s="47"/>
    </row>
    <row r="297" spans="9:10" ht="12.75" x14ac:dyDescent="0.2">
      <c r="I297" s="54"/>
      <c r="J297" s="47"/>
    </row>
    <row r="298" spans="9:10" ht="12.75" x14ac:dyDescent="0.2">
      <c r="I298" s="54"/>
      <c r="J298" s="47"/>
    </row>
    <row r="299" spans="9:10" ht="12.75" x14ac:dyDescent="0.2">
      <c r="I299" s="54"/>
      <c r="J299" s="47"/>
    </row>
    <row r="300" spans="9:10" ht="12.75" x14ac:dyDescent="0.2">
      <c r="I300" s="54"/>
      <c r="J300" s="47"/>
    </row>
    <row r="301" spans="9:10" ht="12.75" x14ac:dyDescent="0.2">
      <c r="I301" s="54"/>
      <c r="J301" s="47"/>
    </row>
    <row r="302" spans="9:10" ht="12.75" x14ac:dyDescent="0.2">
      <c r="I302" s="54"/>
      <c r="J302" s="47"/>
    </row>
    <row r="303" spans="9:10" ht="12.75" x14ac:dyDescent="0.2">
      <c r="I303" s="54"/>
      <c r="J303" s="47"/>
    </row>
    <row r="304" spans="9:10" ht="12.75" x14ac:dyDescent="0.2">
      <c r="I304" s="54"/>
      <c r="J304" s="47"/>
    </row>
    <row r="305" spans="9:10" ht="12.75" x14ac:dyDescent="0.2">
      <c r="I305" s="54"/>
      <c r="J305" s="47"/>
    </row>
    <row r="306" spans="9:10" ht="12.75" x14ac:dyDescent="0.2">
      <c r="I306" s="54"/>
      <c r="J306" s="47"/>
    </row>
    <row r="307" spans="9:10" ht="12.75" x14ac:dyDescent="0.2">
      <c r="I307" s="54"/>
      <c r="J307" s="47"/>
    </row>
    <row r="308" spans="9:10" ht="12.75" x14ac:dyDescent="0.2">
      <c r="I308" s="54"/>
      <c r="J308" s="47"/>
    </row>
    <row r="309" spans="9:10" ht="12.75" x14ac:dyDescent="0.2">
      <c r="I309" s="54"/>
      <c r="J309" s="47"/>
    </row>
    <row r="310" spans="9:10" ht="12.75" x14ac:dyDescent="0.2">
      <c r="I310" s="54"/>
      <c r="J310" s="47"/>
    </row>
    <row r="311" spans="9:10" ht="12.75" x14ac:dyDescent="0.2">
      <c r="I311" s="54"/>
      <c r="J311" s="47"/>
    </row>
    <row r="312" spans="9:10" ht="12.75" x14ac:dyDescent="0.2">
      <c r="I312" s="54"/>
      <c r="J312" s="47"/>
    </row>
    <row r="313" spans="9:10" ht="12.75" x14ac:dyDescent="0.2">
      <c r="I313" s="54"/>
      <c r="J313" s="47"/>
    </row>
    <row r="314" spans="9:10" ht="12.75" x14ac:dyDescent="0.2">
      <c r="I314" s="54"/>
      <c r="J314" s="47"/>
    </row>
    <row r="315" spans="9:10" ht="12.75" x14ac:dyDescent="0.2">
      <c r="I315" s="54"/>
      <c r="J315" s="47"/>
    </row>
    <row r="316" spans="9:10" ht="12.75" x14ac:dyDescent="0.2">
      <c r="I316" s="54"/>
      <c r="J316" s="47"/>
    </row>
    <row r="317" spans="9:10" ht="12.75" x14ac:dyDescent="0.2">
      <c r="I317" s="54"/>
      <c r="J317" s="47"/>
    </row>
    <row r="318" spans="9:10" ht="12.75" x14ac:dyDescent="0.2">
      <c r="I318" s="54"/>
      <c r="J318" s="47"/>
    </row>
    <row r="319" spans="9:10" ht="12.75" x14ac:dyDescent="0.2">
      <c r="I319" s="54"/>
      <c r="J319" s="47"/>
    </row>
    <row r="320" spans="9:10" ht="12.75" x14ac:dyDescent="0.2">
      <c r="I320" s="54"/>
      <c r="J320" s="47"/>
    </row>
    <row r="321" spans="9:10" ht="12.75" x14ac:dyDescent="0.2">
      <c r="I321" s="54"/>
      <c r="J321" s="47"/>
    </row>
    <row r="322" spans="9:10" ht="12.75" x14ac:dyDescent="0.2">
      <c r="I322" s="54"/>
      <c r="J322" s="47"/>
    </row>
    <row r="323" spans="9:10" ht="12.75" x14ac:dyDescent="0.2">
      <c r="I323" s="54"/>
      <c r="J323" s="47"/>
    </row>
    <row r="324" spans="9:10" ht="12.75" x14ac:dyDescent="0.2">
      <c r="I324" s="54"/>
      <c r="J324" s="47"/>
    </row>
    <row r="325" spans="9:10" ht="12.75" x14ac:dyDescent="0.2">
      <c r="I325" s="54"/>
      <c r="J325" s="47"/>
    </row>
    <row r="326" spans="9:10" ht="12.75" x14ac:dyDescent="0.2">
      <c r="I326" s="54"/>
      <c r="J326" s="47"/>
    </row>
    <row r="327" spans="9:10" ht="12.75" x14ac:dyDescent="0.2">
      <c r="I327" s="54"/>
      <c r="J327" s="47"/>
    </row>
    <row r="328" spans="9:10" ht="12.75" x14ac:dyDescent="0.2">
      <c r="I328" s="54"/>
      <c r="J328" s="47"/>
    </row>
    <row r="329" spans="9:10" ht="12.75" x14ac:dyDescent="0.2">
      <c r="I329" s="54"/>
      <c r="J329" s="47"/>
    </row>
    <row r="330" spans="9:10" ht="12.75" x14ac:dyDescent="0.2">
      <c r="I330" s="54"/>
      <c r="J330" s="47"/>
    </row>
    <row r="331" spans="9:10" ht="12.75" x14ac:dyDescent="0.2">
      <c r="I331" s="54"/>
      <c r="J331" s="47"/>
    </row>
    <row r="332" spans="9:10" ht="12.75" x14ac:dyDescent="0.2">
      <c r="I332" s="54"/>
      <c r="J332" s="47"/>
    </row>
    <row r="333" spans="9:10" ht="12.75" x14ac:dyDescent="0.2">
      <c r="I333" s="54"/>
      <c r="J333" s="47"/>
    </row>
    <row r="334" spans="9:10" ht="12.75" x14ac:dyDescent="0.2">
      <c r="I334" s="54"/>
      <c r="J334" s="47"/>
    </row>
    <row r="335" spans="9:10" ht="12.75" x14ac:dyDescent="0.2">
      <c r="I335" s="54"/>
      <c r="J335" s="47"/>
    </row>
    <row r="336" spans="9:10" ht="12.75" x14ac:dyDescent="0.2">
      <c r="I336" s="54"/>
      <c r="J336" s="47"/>
    </row>
    <row r="337" spans="9:10" ht="12.75" x14ac:dyDescent="0.2">
      <c r="I337" s="54"/>
      <c r="J337" s="47"/>
    </row>
    <row r="338" spans="9:10" ht="12.75" x14ac:dyDescent="0.2">
      <c r="I338" s="54"/>
      <c r="J338" s="47"/>
    </row>
    <row r="339" spans="9:10" ht="12.75" x14ac:dyDescent="0.2">
      <c r="I339" s="54"/>
      <c r="J339" s="47"/>
    </row>
    <row r="340" spans="9:10" ht="12.75" x14ac:dyDescent="0.2">
      <c r="I340" s="54"/>
      <c r="J340" s="47"/>
    </row>
    <row r="341" spans="9:10" ht="12.75" x14ac:dyDescent="0.2">
      <c r="I341" s="54"/>
      <c r="J341" s="47"/>
    </row>
    <row r="342" spans="9:10" ht="12.75" x14ac:dyDescent="0.2">
      <c r="I342" s="54"/>
      <c r="J342" s="47"/>
    </row>
    <row r="343" spans="9:10" ht="12.75" x14ac:dyDescent="0.2">
      <c r="I343" s="54"/>
      <c r="J343" s="47"/>
    </row>
    <row r="344" spans="9:10" ht="12.75" x14ac:dyDescent="0.2">
      <c r="I344" s="54"/>
      <c r="J344" s="47"/>
    </row>
    <row r="345" spans="9:10" ht="12.75" x14ac:dyDescent="0.2">
      <c r="I345" s="54"/>
      <c r="J345" s="47"/>
    </row>
    <row r="346" spans="9:10" ht="12.75" x14ac:dyDescent="0.2">
      <c r="I346" s="54"/>
      <c r="J346" s="47"/>
    </row>
    <row r="347" spans="9:10" ht="12.75" x14ac:dyDescent="0.2">
      <c r="I347" s="54"/>
      <c r="J347" s="47"/>
    </row>
    <row r="348" spans="9:10" ht="12.75" x14ac:dyDescent="0.2">
      <c r="I348" s="54"/>
      <c r="J348" s="47"/>
    </row>
    <row r="349" spans="9:10" ht="12.75" x14ac:dyDescent="0.2">
      <c r="I349" s="54"/>
      <c r="J349" s="47"/>
    </row>
    <row r="350" spans="9:10" ht="12.75" x14ac:dyDescent="0.2">
      <c r="I350" s="54"/>
      <c r="J350" s="47"/>
    </row>
    <row r="351" spans="9:10" ht="12.75" x14ac:dyDescent="0.2">
      <c r="I351" s="54"/>
      <c r="J351" s="47"/>
    </row>
    <row r="352" spans="9:10" ht="12.75" x14ac:dyDescent="0.2">
      <c r="I352" s="54"/>
      <c r="J352" s="47"/>
    </row>
    <row r="353" spans="9:10" ht="12.75" x14ac:dyDescent="0.2">
      <c r="I353" s="54"/>
      <c r="J353" s="47"/>
    </row>
    <row r="354" spans="9:10" ht="12.75" x14ac:dyDescent="0.2">
      <c r="I354" s="54"/>
      <c r="J354" s="47"/>
    </row>
    <row r="355" spans="9:10" ht="12.75" x14ac:dyDescent="0.2">
      <c r="I355" s="54"/>
      <c r="J355" s="47"/>
    </row>
    <row r="356" spans="9:10" ht="12.75" x14ac:dyDescent="0.2">
      <c r="I356" s="54"/>
      <c r="J356" s="47"/>
    </row>
    <row r="357" spans="9:10" ht="12.75" x14ac:dyDescent="0.2">
      <c r="I357" s="54"/>
      <c r="J357" s="47"/>
    </row>
    <row r="358" spans="9:10" ht="12.75" x14ac:dyDescent="0.2">
      <c r="I358" s="54"/>
      <c r="J358" s="47"/>
    </row>
    <row r="359" spans="9:10" ht="12.75" x14ac:dyDescent="0.2">
      <c r="I359" s="54"/>
      <c r="J359" s="47"/>
    </row>
    <row r="360" spans="9:10" ht="12.75" x14ac:dyDescent="0.2">
      <c r="I360" s="54"/>
      <c r="J360" s="47"/>
    </row>
    <row r="361" spans="9:10" ht="12.75" x14ac:dyDescent="0.2">
      <c r="I361" s="54"/>
      <c r="J361" s="47"/>
    </row>
    <row r="362" spans="9:10" ht="12.75" x14ac:dyDescent="0.2">
      <c r="I362" s="54"/>
      <c r="J362" s="47"/>
    </row>
    <row r="363" spans="9:10" ht="12.75" x14ac:dyDescent="0.2">
      <c r="I363" s="54"/>
      <c r="J363" s="47"/>
    </row>
    <row r="364" spans="9:10" ht="12.75" x14ac:dyDescent="0.2">
      <c r="I364" s="54"/>
      <c r="J364" s="47"/>
    </row>
    <row r="365" spans="9:10" ht="12.75" x14ac:dyDescent="0.2">
      <c r="I365" s="54"/>
      <c r="J365" s="47"/>
    </row>
    <row r="366" spans="9:10" ht="12.75" x14ac:dyDescent="0.2">
      <c r="I366" s="54"/>
      <c r="J366" s="47"/>
    </row>
    <row r="367" spans="9:10" ht="12.75" x14ac:dyDescent="0.2">
      <c r="I367" s="54"/>
      <c r="J367" s="47"/>
    </row>
    <row r="368" spans="9:10" ht="12.75" x14ac:dyDescent="0.2">
      <c r="I368" s="54"/>
      <c r="J368" s="47"/>
    </row>
    <row r="369" spans="9:10" ht="12.75" x14ac:dyDescent="0.2">
      <c r="I369" s="54"/>
      <c r="J369" s="47"/>
    </row>
    <row r="370" spans="9:10" ht="12.75" x14ac:dyDescent="0.2">
      <c r="I370" s="54"/>
      <c r="J370" s="47"/>
    </row>
    <row r="371" spans="9:10" ht="12.75" x14ac:dyDescent="0.2">
      <c r="I371" s="54"/>
      <c r="J371" s="47"/>
    </row>
    <row r="372" spans="9:10" ht="12.75" x14ac:dyDescent="0.2">
      <c r="I372" s="54"/>
      <c r="J372" s="47"/>
    </row>
    <row r="373" spans="9:10" ht="12.75" x14ac:dyDescent="0.2">
      <c r="I373" s="54"/>
      <c r="J373" s="47"/>
    </row>
    <row r="374" spans="9:10" ht="12.75" x14ac:dyDescent="0.2">
      <c r="I374" s="54"/>
      <c r="J374" s="47"/>
    </row>
    <row r="375" spans="9:10" ht="12.75" x14ac:dyDescent="0.2">
      <c r="I375" s="54"/>
      <c r="J375" s="47"/>
    </row>
    <row r="376" spans="9:10" ht="12.75" x14ac:dyDescent="0.2">
      <c r="I376" s="54"/>
      <c r="J376" s="47"/>
    </row>
    <row r="377" spans="9:10" ht="12.75" x14ac:dyDescent="0.2">
      <c r="I377" s="54"/>
      <c r="J377" s="47"/>
    </row>
    <row r="378" spans="9:10" ht="12.75" x14ac:dyDescent="0.2">
      <c r="I378" s="54"/>
      <c r="J378" s="47"/>
    </row>
    <row r="379" spans="9:10" ht="12.75" x14ac:dyDescent="0.2">
      <c r="I379" s="54"/>
      <c r="J379" s="47"/>
    </row>
    <row r="380" spans="9:10" ht="12.75" x14ac:dyDescent="0.2">
      <c r="I380" s="54"/>
      <c r="J380" s="47"/>
    </row>
    <row r="381" spans="9:10" ht="12.75" x14ac:dyDescent="0.2">
      <c r="I381" s="54"/>
      <c r="J381" s="47"/>
    </row>
    <row r="382" spans="9:10" ht="12.75" x14ac:dyDescent="0.2">
      <c r="I382" s="54"/>
      <c r="J382" s="47"/>
    </row>
    <row r="383" spans="9:10" ht="12.75" x14ac:dyDescent="0.2">
      <c r="I383" s="54"/>
      <c r="J383" s="47"/>
    </row>
    <row r="384" spans="9:10" ht="12.75" x14ac:dyDescent="0.2">
      <c r="I384" s="54"/>
      <c r="J384" s="47"/>
    </row>
    <row r="385" spans="9:10" ht="12.75" x14ac:dyDescent="0.2">
      <c r="I385" s="54"/>
      <c r="J385" s="47"/>
    </row>
    <row r="386" spans="9:10" ht="12.75" x14ac:dyDescent="0.2">
      <c r="I386" s="54"/>
      <c r="J386" s="47"/>
    </row>
    <row r="387" spans="9:10" ht="12.75" x14ac:dyDescent="0.2">
      <c r="I387" s="54"/>
      <c r="J387" s="47"/>
    </row>
    <row r="388" spans="9:10" ht="12.75" x14ac:dyDescent="0.2">
      <c r="I388" s="54"/>
      <c r="J388" s="47"/>
    </row>
    <row r="389" spans="9:10" ht="12.75" x14ac:dyDescent="0.2">
      <c r="I389" s="54"/>
      <c r="J389" s="47"/>
    </row>
    <row r="390" spans="9:10" ht="12.75" x14ac:dyDescent="0.2">
      <c r="I390" s="54"/>
      <c r="J390" s="47"/>
    </row>
    <row r="391" spans="9:10" ht="12.75" x14ac:dyDescent="0.2">
      <c r="I391" s="54"/>
      <c r="J391" s="47"/>
    </row>
    <row r="392" spans="9:10" ht="12.75" x14ac:dyDescent="0.2">
      <c r="I392" s="54"/>
      <c r="J392" s="47"/>
    </row>
    <row r="393" spans="9:10" ht="12.75" x14ac:dyDescent="0.2">
      <c r="I393" s="54"/>
      <c r="J393" s="47"/>
    </row>
    <row r="394" spans="9:10" ht="12.75" x14ac:dyDescent="0.2">
      <c r="I394" s="54"/>
      <c r="J394" s="47"/>
    </row>
    <row r="395" spans="9:10" ht="12.75" x14ac:dyDescent="0.2">
      <c r="I395" s="54"/>
      <c r="J395" s="47"/>
    </row>
    <row r="396" spans="9:10" ht="12.75" x14ac:dyDescent="0.2">
      <c r="I396" s="54"/>
      <c r="J396" s="47"/>
    </row>
    <row r="397" spans="9:10" ht="12.75" x14ac:dyDescent="0.2">
      <c r="I397" s="54"/>
      <c r="J397" s="47"/>
    </row>
    <row r="398" spans="9:10" ht="12.75" x14ac:dyDescent="0.2">
      <c r="I398" s="54"/>
      <c r="J398" s="47"/>
    </row>
    <row r="399" spans="9:10" ht="12.75" x14ac:dyDescent="0.2">
      <c r="I399" s="54"/>
      <c r="J399" s="47"/>
    </row>
    <row r="400" spans="9:10" ht="12.75" x14ac:dyDescent="0.2">
      <c r="I400" s="54"/>
      <c r="J400" s="47"/>
    </row>
    <row r="401" spans="9:10" ht="12.75" x14ac:dyDescent="0.2">
      <c r="I401" s="54"/>
      <c r="J401" s="47"/>
    </row>
    <row r="402" spans="9:10" ht="12.75" x14ac:dyDescent="0.2">
      <c r="I402" s="54"/>
      <c r="J402" s="47"/>
    </row>
    <row r="403" spans="9:10" ht="12.75" x14ac:dyDescent="0.2">
      <c r="I403" s="54"/>
      <c r="J403" s="47"/>
    </row>
    <row r="404" spans="9:10" ht="12.75" x14ac:dyDescent="0.2">
      <c r="I404" s="54"/>
      <c r="J404" s="47"/>
    </row>
    <row r="405" spans="9:10" ht="12.75" x14ac:dyDescent="0.2">
      <c r="I405" s="54"/>
      <c r="J405" s="47"/>
    </row>
    <row r="406" spans="9:10" ht="12.75" x14ac:dyDescent="0.2">
      <c r="I406" s="54"/>
      <c r="J406" s="47"/>
    </row>
    <row r="407" spans="9:10" ht="12.75" x14ac:dyDescent="0.2">
      <c r="I407" s="54"/>
      <c r="J407" s="47"/>
    </row>
    <row r="408" spans="9:10" ht="12.75" x14ac:dyDescent="0.2">
      <c r="I408" s="54"/>
      <c r="J408" s="47"/>
    </row>
    <row r="409" spans="9:10" ht="12.75" x14ac:dyDescent="0.2">
      <c r="I409" s="54"/>
      <c r="J409" s="47"/>
    </row>
    <row r="410" spans="9:10" ht="12.75" x14ac:dyDescent="0.2">
      <c r="I410" s="54"/>
      <c r="J410" s="47"/>
    </row>
    <row r="411" spans="9:10" ht="12.75" x14ac:dyDescent="0.2">
      <c r="I411" s="54"/>
      <c r="J411" s="47"/>
    </row>
    <row r="412" spans="9:10" ht="12.75" x14ac:dyDescent="0.2">
      <c r="I412" s="54"/>
      <c r="J412" s="47"/>
    </row>
    <row r="413" spans="9:10" ht="12.75" x14ac:dyDescent="0.2">
      <c r="I413" s="54"/>
      <c r="J413" s="47"/>
    </row>
    <row r="414" spans="9:10" ht="12.75" x14ac:dyDescent="0.2">
      <c r="I414" s="54"/>
      <c r="J414" s="47"/>
    </row>
    <row r="415" spans="9:10" ht="12.75" x14ac:dyDescent="0.2">
      <c r="I415" s="54"/>
      <c r="J415" s="47"/>
    </row>
    <row r="416" spans="9:10" ht="12.75" x14ac:dyDescent="0.2">
      <c r="I416" s="54"/>
      <c r="J416" s="47"/>
    </row>
    <row r="417" spans="9:10" ht="12.75" x14ac:dyDescent="0.2">
      <c r="I417" s="54"/>
      <c r="J417" s="47"/>
    </row>
    <row r="418" spans="9:10" ht="12.75" x14ac:dyDescent="0.2">
      <c r="I418" s="54"/>
      <c r="J418" s="47"/>
    </row>
    <row r="419" spans="9:10" ht="12.75" x14ac:dyDescent="0.2">
      <c r="I419" s="54"/>
      <c r="J419" s="47"/>
    </row>
    <row r="420" spans="9:10" ht="12.75" x14ac:dyDescent="0.2">
      <c r="I420" s="54"/>
      <c r="J420" s="47"/>
    </row>
    <row r="421" spans="9:10" ht="12.75" x14ac:dyDescent="0.2">
      <c r="I421" s="54"/>
      <c r="J421" s="47"/>
    </row>
    <row r="422" spans="9:10" ht="12.75" x14ac:dyDescent="0.2">
      <c r="I422" s="54"/>
      <c r="J422" s="47"/>
    </row>
    <row r="423" spans="9:10" ht="12.75" x14ac:dyDescent="0.2">
      <c r="I423" s="54"/>
      <c r="J423" s="47"/>
    </row>
    <row r="424" spans="9:10" ht="12.75" x14ac:dyDescent="0.2">
      <c r="I424" s="54"/>
      <c r="J424" s="47"/>
    </row>
    <row r="425" spans="9:10" ht="12.75" x14ac:dyDescent="0.2">
      <c r="I425" s="54"/>
      <c r="J425" s="47"/>
    </row>
    <row r="426" spans="9:10" ht="12.75" x14ac:dyDescent="0.2">
      <c r="I426" s="54"/>
      <c r="J426" s="47"/>
    </row>
    <row r="427" spans="9:10" ht="12.75" x14ac:dyDescent="0.2">
      <c r="I427" s="54"/>
      <c r="J427" s="47"/>
    </row>
    <row r="428" spans="9:10" ht="12.75" x14ac:dyDescent="0.2">
      <c r="I428" s="54"/>
      <c r="J428" s="47"/>
    </row>
    <row r="429" spans="9:10" ht="12.75" x14ac:dyDescent="0.2">
      <c r="I429" s="54"/>
      <c r="J429" s="47"/>
    </row>
    <row r="430" spans="9:10" ht="12.75" x14ac:dyDescent="0.2">
      <c r="I430" s="54"/>
      <c r="J430" s="47"/>
    </row>
    <row r="431" spans="9:10" ht="12.75" x14ac:dyDescent="0.2">
      <c r="I431" s="54"/>
      <c r="J431" s="47"/>
    </row>
    <row r="432" spans="9:10" ht="12.75" x14ac:dyDescent="0.2">
      <c r="I432" s="54"/>
      <c r="J432" s="47"/>
    </row>
    <row r="433" spans="9:10" ht="12.75" x14ac:dyDescent="0.2">
      <c r="I433" s="54"/>
      <c r="J433" s="47"/>
    </row>
    <row r="434" spans="9:10" ht="12.75" x14ac:dyDescent="0.2">
      <c r="I434" s="54"/>
      <c r="J434" s="47"/>
    </row>
    <row r="435" spans="9:10" ht="12.75" x14ac:dyDescent="0.2">
      <c r="I435" s="54"/>
      <c r="J435" s="47"/>
    </row>
    <row r="436" spans="9:10" ht="12.75" x14ac:dyDescent="0.2">
      <c r="I436" s="54"/>
      <c r="J436" s="47"/>
    </row>
    <row r="437" spans="9:10" ht="12.75" x14ac:dyDescent="0.2">
      <c r="I437" s="54"/>
      <c r="J437" s="47"/>
    </row>
    <row r="438" spans="9:10" ht="12.75" x14ac:dyDescent="0.2">
      <c r="I438" s="54"/>
      <c r="J438" s="47"/>
    </row>
    <row r="439" spans="9:10" ht="12.75" x14ac:dyDescent="0.2">
      <c r="I439" s="54"/>
      <c r="J439" s="47"/>
    </row>
    <row r="440" spans="9:10" ht="12.75" x14ac:dyDescent="0.2">
      <c r="I440" s="54"/>
      <c r="J440" s="47"/>
    </row>
    <row r="441" spans="9:10" ht="12.75" x14ac:dyDescent="0.2">
      <c r="I441" s="54"/>
      <c r="J441" s="47"/>
    </row>
    <row r="442" spans="9:10" ht="12.75" x14ac:dyDescent="0.2">
      <c r="I442" s="54"/>
      <c r="J442" s="47"/>
    </row>
    <row r="443" spans="9:10" ht="12.75" x14ac:dyDescent="0.2">
      <c r="I443" s="54"/>
      <c r="J443" s="47"/>
    </row>
    <row r="444" spans="9:10" ht="12.75" x14ac:dyDescent="0.2">
      <c r="I444" s="54"/>
      <c r="J444" s="47"/>
    </row>
    <row r="445" spans="9:10" ht="12.75" x14ac:dyDescent="0.2">
      <c r="I445" s="54"/>
      <c r="J445" s="47"/>
    </row>
    <row r="446" spans="9:10" ht="12.75" x14ac:dyDescent="0.2">
      <c r="I446" s="54"/>
      <c r="J446" s="47"/>
    </row>
    <row r="447" spans="9:10" ht="12.75" x14ac:dyDescent="0.2">
      <c r="I447" s="54"/>
      <c r="J447" s="47"/>
    </row>
    <row r="448" spans="9:10" ht="12.75" x14ac:dyDescent="0.2">
      <c r="I448" s="54"/>
      <c r="J448" s="47"/>
    </row>
    <row r="449" spans="9:10" ht="12.75" x14ac:dyDescent="0.2">
      <c r="I449" s="54"/>
      <c r="J449" s="47"/>
    </row>
    <row r="450" spans="9:10" ht="12.75" x14ac:dyDescent="0.2">
      <c r="I450" s="54"/>
      <c r="J450" s="47"/>
    </row>
    <row r="451" spans="9:10" ht="12.75" x14ac:dyDescent="0.2">
      <c r="I451" s="54"/>
      <c r="J451" s="47"/>
    </row>
    <row r="452" spans="9:10" ht="12.75" x14ac:dyDescent="0.2">
      <c r="I452" s="54"/>
      <c r="J452" s="47"/>
    </row>
    <row r="453" spans="9:10" ht="12.75" x14ac:dyDescent="0.2">
      <c r="I453" s="54"/>
      <c r="J453" s="47"/>
    </row>
    <row r="454" spans="9:10" ht="12.75" x14ac:dyDescent="0.2">
      <c r="I454" s="54"/>
      <c r="J454" s="47"/>
    </row>
    <row r="455" spans="9:10" ht="12.75" x14ac:dyDescent="0.2">
      <c r="I455" s="54"/>
      <c r="J455" s="47"/>
    </row>
    <row r="456" spans="9:10" ht="12.75" x14ac:dyDescent="0.2">
      <c r="I456" s="54"/>
      <c r="J456" s="47"/>
    </row>
    <row r="457" spans="9:10" ht="12.75" x14ac:dyDescent="0.2">
      <c r="I457" s="54"/>
      <c r="J457" s="47"/>
    </row>
    <row r="458" spans="9:10" ht="12.75" x14ac:dyDescent="0.2">
      <c r="I458" s="54"/>
      <c r="J458" s="47"/>
    </row>
    <row r="459" spans="9:10" ht="12.75" x14ac:dyDescent="0.2">
      <c r="I459" s="54"/>
      <c r="J459" s="47"/>
    </row>
    <row r="460" spans="9:10" ht="12.75" x14ac:dyDescent="0.2">
      <c r="I460" s="54"/>
      <c r="J460" s="47"/>
    </row>
    <row r="461" spans="9:10" ht="12.75" x14ac:dyDescent="0.2">
      <c r="I461" s="54"/>
      <c r="J461" s="47"/>
    </row>
    <row r="462" spans="9:10" ht="12.75" x14ac:dyDescent="0.2">
      <c r="I462" s="54"/>
      <c r="J462" s="47"/>
    </row>
    <row r="463" spans="9:10" ht="12.75" x14ac:dyDescent="0.2">
      <c r="I463" s="54"/>
      <c r="J463" s="47"/>
    </row>
    <row r="464" spans="9:10" ht="12.75" x14ac:dyDescent="0.2">
      <c r="I464" s="54"/>
      <c r="J464" s="47"/>
    </row>
    <row r="465" spans="9:10" ht="12.75" x14ac:dyDescent="0.2">
      <c r="I465" s="54"/>
      <c r="J465" s="47"/>
    </row>
    <row r="466" spans="9:10" ht="12.75" x14ac:dyDescent="0.2">
      <c r="I466" s="54"/>
      <c r="J466" s="47"/>
    </row>
    <row r="467" spans="9:10" ht="12.75" x14ac:dyDescent="0.2">
      <c r="I467" s="54"/>
      <c r="J467" s="47"/>
    </row>
    <row r="468" spans="9:10" ht="12.75" x14ac:dyDescent="0.2">
      <c r="I468" s="54"/>
      <c r="J468" s="47"/>
    </row>
    <row r="469" spans="9:10" ht="12.75" x14ac:dyDescent="0.2">
      <c r="I469" s="54"/>
      <c r="J469" s="47"/>
    </row>
    <row r="470" spans="9:10" ht="12.75" x14ac:dyDescent="0.2">
      <c r="I470" s="54"/>
      <c r="J470" s="47"/>
    </row>
    <row r="471" spans="9:10" ht="12.75" x14ac:dyDescent="0.2">
      <c r="I471" s="54"/>
      <c r="J471" s="47"/>
    </row>
    <row r="472" spans="9:10" ht="12.75" x14ac:dyDescent="0.2">
      <c r="I472" s="54"/>
      <c r="J472" s="47"/>
    </row>
    <row r="473" spans="9:10" ht="12.75" x14ac:dyDescent="0.2">
      <c r="I473" s="54"/>
      <c r="J473" s="47"/>
    </row>
    <row r="474" spans="9:10" ht="12.75" x14ac:dyDescent="0.2">
      <c r="I474" s="54"/>
      <c r="J474" s="47"/>
    </row>
    <row r="475" spans="9:10" ht="12.75" x14ac:dyDescent="0.2">
      <c r="I475" s="54"/>
      <c r="J475" s="47"/>
    </row>
    <row r="476" spans="9:10" ht="12.75" x14ac:dyDescent="0.2">
      <c r="I476" s="54"/>
      <c r="J476" s="47"/>
    </row>
    <row r="477" spans="9:10" ht="12.75" x14ac:dyDescent="0.2">
      <c r="I477" s="54"/>
      <c r="J477" s="47"/>
    </row>
    <row r="478" spans="9:10" ht="12.75" x14ac:dyDescent="0.2">
      <c r="I478" s="54"/>
      <c r="J478" s="47"/>
    </row>
    <row r="479" spans="9:10" ht="12.75" x14ac:dyDescent="0.2">
      <c r="I479" s="54"/>
      <c r="J479" s="47"/>
    </row>
    <row r="480" spans="9:10" ht="12.75" x14ac:dyDescent="0.2">
      <c r="I480" s="54"/>
      <c r="J480" s="47"/>
    </row>
    <row r="481" spans="9:10" ht="12.75" x14ac:dyDescent="0.2">
      <c r="I481" s="54"/>
      <c r="J481" s="47"/>
    </row>
    <row r="482" spans="9:10" ht="12.75" x14ac:dyDescent="0.2">
      <c r="I482" s="54"/>
      <c r="J482" s="47"/>
    </row>
    <row r="483" spans="9:10" ht="12.75" x14ac:dyDescent="0.2">
      <c r="I483" s="54"/>
      <c r="J483" s="47"/>
    </row>
    <row r="484" spans="9:10" ht="12.75" x14ac:dyDescent="0.2">
      <c r="I484" s="54"/>
      <c r="J484" s="47"/>
    </row>
    <row r="485" spans="9:10" ht="12.75" x14ac:dyDescent="0.2">
      <c r="I485" s="54"/>
      <c r="J485" s="47"/>
    </row>
    <row r="486" spans="9:10" ht="12.75" x14ac:dyDescent="0.2">
      <c r="I486" s="54"/>
      <c r="J486" s="47"/>
    </row>
    <row r="487" spans="9:10" ht="12.75" x14ac:dyDescent="0.2">
      <c r="I487" s="54"/>
      <c r="J487" s="47"/>
    </row>
    <row r="488" spans="9:10" ht="12.75" x14ac:dyDescent="0.2">
      <c r="I488" s="54"/>
      <c r="J488" s="47"/>
    </row>
    <row r="489" spans="9:10" ht="12.75" x14ac:dyDescent="0.2">
      <c r="I489" s="54"/>
      <c r="J489" s="47"/>
    </row>
    <row r="490" spans="9:10" ht="12.75" x14ac:dyDescent="0.2">
      <c r="I490" s="54"/>
      <c r="J490" s="47"/>
    </row>
    <row r="491" spans="9:10" ht="12.75" x14ac:dyDescent="0.2">
      <c r="I491" s="54"/>
      <c r="J491" s="47"/>
    </row>
    <row r="492" spans="9:10" ht="12.75" x14ac:dyDescent="0.2">
      <c r="I492" s="54"/>
      <c r="J492" s="47"/>
    </row>
    <row r="493" spans="9:10" ht="12.75" x14ac:dyDescent="0.2">
      <c r="I493" s="54"/>
      <c r="J493" s="47"/>
    </row>
    <row r="494" spans="9:10" ht="12.75" x14ac:dyDescent="0.2">
      <c r="I494" s="54"/>
      <c r="J494" s="47"/>
    </row>
    <row r="495" spans="9:10" ht="12.75" x14ac:dyDescent="0.2">
      <c r="I495" s="54"/>
      <c r="J495" s="47"/>
    </row>
    <row r="496" spans="9:10" ht="12.75" x14ac:dyDescent="0.2">
      <c r="I496" s="54"/>
      <c r="J496" s="47"/>
    </row>
    <row r="497" spans="9:10" ht="12.75" x14ac:dyDescent="0.2">
      <c r="I497" s="54"/>
      <c r="J497" s="47"/>
    </row>
    <row r="498" spans="9:10" ht="12.75" x14ac:dyDescent="0.2">
      <c r="I498" s="54"/>
      <c r="J498" s="47"/>
    </row>
    <row r="499" spans="9:10" ht="12.75" x14ac:dyDescent="0.2">
      <c r="I499" s="54"/>
      <c r="J499" s="47"/>
    </row>
    <row r="500" spans="9:10" ht="12.75" x14ac:dyDescent="0.2">
      <c r="I500" s="54"/>
      <c r="J500" s="47"/>
    </row>
    <row r="501" spans="9:10" ht="12.75" x14ac:dyDescent="0.2">
      <c r="I501" s="54"/>
      <c r="J501" s="47"/>
    </row>
    <row r="502" spans="9:10" ht="12.75" x14ac:dyDescent="0.2">
      <c r="I502" s="54"/>
      <c r="J502" s="47"/>
    </row>
    <row r="503" spans="9:10" ht="12.75" x14ac:dyDescent="0.2">
      <c r="I503" s="54"/>
      <c r="J503" s="47"/>
    </row>
    <row r="504" spans="9:10" ht="12.75" x14ac:dyDescent="0.2">
      <c r="I504" s="54"/>
      <c r="J504" s="47"/>
    </row>
    <row r="505" spans="9:10" ht="12.75" x14ac:dyDescent="0.2">
      <c r="I505" s="54"/>
      <c r="J505" s="47"/>
    </row>
    <row r="506" spans="9:10" ht="12.75" x14ac:dyDescent="0.2">
      <c r="I506" s="54"/>
      <c r="J506" s="47"/>
    </row>
    <row r="507" spans="9:10" ht="12.75" x14ac:dyDescent="0.2">
      <c r="I507" s="54"/>
      <c r="J507" s="47"/>
    </row>
    <row r="508" spans="9:10" ht="12.75" x14ac:dyDescent="0.2">
      <c r="I508" s="54"/>
      <c r="J508" s="47"/>
    </row>
    <row r="509" spans="9:10" ht="12.75" x14ac:dyDescent="0.2">
      <c r="I509" s="54"/>
      <c r="J509" s="47"/>
    </row>
    <row r="510" spans="9:10" ht="12.75" x14ac:dyDescent="0.2">
      <c r="I510" s="54"/>
      <c r="J510" s="47"/>
    </row>
    <row r="511" spans="9:10" ht="12.75" x14ac:dyDescent="0.2">
      <c r="I511" s="54"/>
      <c r="J511" s="47"/>
    </row>
    <row r="512" spans="9:10" ht="12.75" x14ac:dyDescent="0.2">
      <c r="I512" s="54"/>
      <c r="J512" s="47"/>
    </row>
    <row r="513" spans="9:10" ht="12.75" x14ac:dyDescent="0.2">
      <c r="I513" s="54"/>
      <c r="J513" s="47"/>
    </row>
    <row r="514" spans="9:10" ht="12.75" x14ac:dyDescent="0.2">
      <c r="I514" s="54"/>
      <c r="J514" s="47"/>
    </row>
    <row r="515" spans="9:10" ht="12.75" x14ac:dyDescent="0.2">
      <c r="I515" s="54"/>
      <c r="J515" s="47"/>
    </row>
    <row r="516" spans="9:10" ht="12.75" x14ac:dyDescent="0.2">
      <c r="I516" s="54"/>
      <c r="J516" s="47"/>
    </row>
    <row r="517" spans="9:10" ht="12.75" x14ac:dyDescent="0.2">
      <c r="I517" s="54"/>
      <c r="J517" s="47"/>
    </row>
    <row r="518" spans="9:10" ht="12.75" x14ac:dyDescent="0.2">
      <c r="I518" s="54"/>
      <c r="J518" s="47"/>
    </row>
    <row r="519" spans="9:10" ht="12.75" x14ac:dyDescent="0.2">
      <c r="I519" s="54"/>
      <c r="J519" s="47"/>
    </row>
    <row r="520" spans="9:10" ht="12.75" x14ac:dyDescent="0.2">
      <c r="I520" s="54"/>
      <c r="J520" s="47"/>
    </row>
    <row r="521" spans="9:10" ht="12.75" x14ac:dyDescent="0.2">
      <c r="I521" s="54"/>
      <c r="J521" s="47"/>
    </row>
    <row r="522" spans="9:10" ht="12.75" x14ac:dyDescent="0.2">
      <c r="I522" s="54"/>
      <c r="J522" s="47"/>
    </row>
    <row r="523" spans="9:10" ht="12.75" x14ac:dyDescent="0.2">
      <c r="I523" s="54"/>
      <c r="J523" s="47"/>
    </row>
    <row r="524" spans="9:10" ht="12.75" x14ac:dyDescent="0.2">
      <c r="I524" s="54"/>
      <c r="J524" s="47"/>
    </row>
    <row r="525" spans="9:10" ht="12.75" x14ac:dyDescent="0.2">
      <c r="I525" s="54"/>
      <c r="J525" s="47"/>
    </row>
    <row r="526" spans="9:10" ht="12.75" x14ac:dyDescent="0.2">
      <c r="I526" s="54"/>
      <c r="J526" s="47"/>
    </row>
    <row r="527" spans="9:10" ht="12.75" x14ac:dyDescent="0.2">
      <c r="I527" s="54"/>
      <c r="J527" s="47"/>
    </row>
    <row r="528" spans="9:10" ht="12.75" x14ac:dyDescent="0.2">
      <c r="I528" s="54"/>
      <c r="J528" s="47"/>
    </row>
    <row r="529" spans="9:10" ht="12.75" x14ac:dyDescent="0.2">
      <c r="I529" s="54"/>
      <c r="J529" s="47"/>
    </row>
    <row r="530" spans="9:10" ht="12.75" x14ac:dyDescent="0.2">
      <c r="I530" s="54"/>
      <c r="J530" s="47"/>
    </row>
    <row r="531" spans="9:10" ht="12.75" x14ac:dyDescent="0.2">
      <c r="I531" s="54"/>
      <c r="J531" s="47"/>
    </row>
    <row r="532" spans="9:10" ht="12.75" x14ac:dyDescent="0.2">
      <c r="I532" s="54"/>
      <c r="J532" s="47"/>
    </row>
    <row r="533" spans="9:10" ht="12.75" x14ac:dyDescent="0.2">
      <c r="I533" s="54"/>
      <c r="J533" s="47"/>
    </row>
    <row r="534" spans="9:10" ht="12.75" x14ac:dyDescent="0.2">
      <c r="I534" s="54"/>
      <c r="J534" s="47"/>
    </row>
    <row r="535" spans="9:10" ht="12.75" x14ac:dyDescent="0.2">
      <c r="I535" s="54"/>
      <c r="J535" s="47"/>
    </row>
    <row r="536" spans="9:10" ht="12.75" x14ac:dyDescent="0.2">
      <c r="I536" s="54"/>
      <c r="J536" s="47"/>
    </row>
    <row r="537" spans="9:10" ht="12.75" x14ac:dyDescent="0.2">
      <c r="I537" s="54"/>
      <c r="J537" s="47"/>
    </row>
    <row r="538" spans="9:10" ht="12.75" x14ac:dyDescent="0.2">
      <c r="I538" s="54"/>
      <c r="J538" s="47"/>
    </row>
    <row r="539" spans="9:10" ht="12.75" x14ac:dyDescent="0.2">
      <c r="I539" s="54"/>
      <c r="J539" s="47"/>
    </row>
    <row r="540" spans="9:10" ht="12.75" x14ac:dyDescent="0.2">
      <c r="I540" s="54"/>
      <c r="J540" s="47"/>
    </row>
    <row r="541" spans="9:10" ht="12.75" x14ac:dyDescent="0.2">
      <c r="I541" s="54"/>
      <c r="J541" s="47"/>
    </row>
    <row r="542" spans="9:10" ht="12.75" x14ac:dyDescent="0.2">
      <c r="I542" s="54"/>
      <c r="J542" s="47"/>
    </row>
    <row r="543" spans="9:10" ht="12.75" x14ac:dyDescent="0.2">
      <c r="I543" s="54"/>
      <c r="J543" s="47"/>
    </row>
    <row r="544" spans="9:10" ht="12.75" x14ac:dyDescent="0.2">
      <c r="I544" s="54"/>
      <c r="J544" s="47"/>
    </row>
    <row r="545" spans="9:10" ht="12.75" x14ac:dyDescent="0.2">
      <c r="I545" s="54"/>
      <c r="J545" s="47"/>
    </row>
    <row r="546" spans="9:10" ht="12.75" x14ac:dyDescent="0.2">
      <c r="I546" s="54"/>
      <c r="J546" s="47"/>
    </row>
    <row r="547" spans="9:10" ht="12.75" x14ac:dyDescent="0.2">
      <c r="I547" s="54"/>
      <c r="J547" s="47"/>
    </row>
    <row r="548" spans="9:10" ht="12.75" x14ac:dyDescent="0.2">
      <c r="I548" s="54"/>
      <c r="J548" s="47"/>
    </row>
    <row r="549" spans="9:10" ht="12.75" x14ac:dyDescent="0.2">
      <c r="I549" s="54"/>
      <c r="J549" s="47"/>
    </row>
    <row r="550" spans="9:10" ht="12.75" x14ac:dyDescent="0.2">
      <c r="I550" s="54"/>
      <c r="J550" s="47"/>
    </row>
    <row r="551" spans="9:10" ht="12.75" x14ac:dyDescent="0.2">
      <c r="I551" s="54"/>
      <c r="J551" s="47"/>
    </row>
    <row r="552" spans="9:10" ht="12.75" x14ac:dyDescent="0.2">
      <c r="I552" s="54"/>
      <c r="J552" s="47"/>
    </row>
    <row r="553" spans="9:10" ht="12.75" x14ac:dyDescent="0.2">
      <c r="I553" s="54"/>
      <c r="J553" s="47"/>
    </row>
    <row r="554" spans="9:10" ht="12.75" x14ac:dyDescent="0.2">
      <c r="I554" s="54"/>
      <c r="J554" s="47"/>
    </row>
    <row r="555" spans="9:10" ht="12.75" x14ac:dyDescent="0.2">
      <c r="I555" s="54"/>
      <c r="J555" s="47"/>
    </row>
    <row r="556" spans="9:10" ht="12.75" x14ac:dyDescent="0.2">
      <c r="I556" s="54"/>
      <c r="J556" s="47"/>
    </row>
    <row r="557" spans="9:10" ht="12.75" x14ac:dyDescent="0.2">
      <c r="I557" s="54"/>
      <c r="J557" s="47"/>
    </row>
    <row r="558" spans="9:10" ht="12.75" x14ac:dyDescent="0.2">
      <c r="I558" s="54"/>
      <c r="J558" s="47"/>
    </row>
    <row r="559" spans="9:10" ht="12.75" x14ac:dyDescent="0.2">
      <c r="I559" s="54"/>
      <c r="J559" s="47"/>
    </row>
    <row r="560" spans="9:10" ht="12.75" x14ac:dyDescent="0.2">
      <c r="I560" s="54"/>
      <c r="J560" s="47"/>
    </row>
    <row r="561" spans="9:10" ht="12.75" x14ac:dyDescent="0.2">
      <c r="I561" s="54"/>
      <c r="J561" s="47"/>
    </row>
    <row r="562" spans="9:10" ht="12.75" x14ac:dyDescent="0.2">
      <c r="I562" s="54"/>
      <c r="J562" s="47"/>
    </row>
    <row r="563" spans="9:10" ht="12.75" x14ac:dyDescent="0.2">
      <c r="I563" s="54"/>
      <c r="J563" s="47"/>
    </row>
    <row r="564" spans="9:10" ht="12.75" x14ac:dyDescent="0.2">
      <c r="I564" s="54"/>
      <c r="J564" s="47"/>
    </row>
    <row r="565" spans="9:10" ht="12.75" x14ac:dyDescent="0.2">
      <c r="I565" s="54"/>
      <c r="J565" s="47"/>
    </row>
    <row r="566" spans="9:10" ht="12.75" x14ac:dyDescent="0.2">
      <c r="I566" s="54"/>
      <c r="J566" s="47"/>
    </row>
    <row r="567" spans="9:10" ht="12.75" x14ac:dyDescent="0.2">
      <c r="I567" s="54"/>
      <c r="J567" s="47"/>
    </row>
    <row r="568" spans="9:10" ht="12.75" x14ac:dyDescent="0.2">
      <c r="I568" s="54"/>
      <c r="J568" s="47"/>
    </row>
    <row r="569" spans="9:10" ht="12.75" x14ac:dyDescent="0.2">
      <c r="I569" s="54"/>
      <c r="J569" s="47"/>
    </row>
    <row r="570" spans="9:10" ht="12.75" x14ac:dyDescent="0.2">
      <c r="I570" s="54"/>
      <c r="J570" s="47"/>
    </row>
    <row r="571" spans="9:10" ht="12.75" x14ac:dyDescent="0.2">
      <c r="I571" s="54"/>
      <c r="J571" s="47"/>
    </row>
    <row r="572" spans="9:10" ht="12.75" x14ac:dyDescent="0.2">
      <c r="I572" s="54"/>
      <c r="J572" s="47"/>
    </row>
    <row r="573" spans="9:10" ht="12.75" x14ac:dyDescent="0.2">
      <c r="I573" s="54"/>
      <c r="J573" s="47"/>
    </row>
    <row r="574" spans="9:10" ht="12.75" x14ac:dyDescent="0.2">
      <c r="I574" s="54"/>
      <c r="J574" s="47"/>
    </row>
    <row r="575" spans="9:10" ht="12.75" x14ac:dyDescent="0.2">
      <c r="I575" s="54"/>
      <c r="J575" s="47"/>
    </row>
    <row r="576" spans="9:10" ht="12.75" x14ac:dyDescent="0.2">
      <c r="I576" s="54"/>
      <c r="J576" s="47"/>
    </row>
    <row r="577" spans="9:10" ht="12.75" x14ac:dyDescent="0.2">
      <c r="I577" s="54"/>
      <c r="J577" s="47"/>
    </row>
    <row r="578" spans="9:10" ht="12.75" x14ac:dyDescent="0.2">
      <c r="I578" s="54"/>
      <c r="J578" s="47"/>
    </row>
    <row r="579" spans="9:10" ht="12.75" x14ac:dyDescent="0.2">
      <c r="I579" s="54"/>
      <c r="J579" s="47"/>
    </row>
    <row r="580" spans="9:10" ht="12.75" x14ac:dyDescent="0.2">
      <c r="I580" s="54"/>
      <c r="J580" s="47"/>
    </row>
    <row r="581" spans="9:10" ht="12.75" x14ac:dyDescent="0.2">
      <c r="I581" s="54"/>
      <c r="J581" s="47"/>
    </row>
    <row r="582" spans="9:10" ht="12.75" x14ac:dyDescent="0.2">
      <c r="I582" s="54"/>
      <c r="J582" s="47"/>
    </row>
    <row r="583" spans="9:10" ht="12.75" x14ac:dyDescent="0.2">
      <c r="I583" s="54"/>
      <c r="J583" s="47"/>
    </row>
    <row r="584" spans="9:10" ht="12.75" x14ac:dyDescent="0.2">
      <c r="I584" s="54"/>
      <c r="J584" s="47"/>
    </row>
    <row r="585" spans="9:10" ht="12.75" x14ac:dyDescent="0.2">
      <c r="I585" s="54"/>
      <c r="J585" s="47"/>
    </row>
    <row r="586" spans="9:10" ht="12.75" x14ac:dyDescent="0.2">
      <c r="I586" s="54"/>
      <c r="J586" s="47"/>
    </row>
    <row r="587" spans="9:10" ht="12.75" x14ac:dyDescent="0.2">
      <c r="I587" s="54"/>
      <c r="J587" s="47"/>
    </row>
    <row r="588" spans="9:10" ht="12.75" x14ac:dyDescent="0.2">
      <c r="I588" s="54"/>
      <c r="J588" s="47"/>
    </row>
    <row r="589" spans="9:10" ht="12.75" x14ac:dyDescent="0.2">
      <c r="I589" s="54"/>
      <c r="J589" s="47"/>
    </row>
    <row r="590" spans="9:10" ht="12.75" x14ac:dyDescent="0.2">
      <c r="I590" s="54"/>
      <c r="J590" s="47"/>
    </row>
    <row r="591" spans="9:10" ht="12.75" x14ac:dyDescent="0.2">
      <c r="I591" s="54"/>
      <c r="J591" s="47"/>
    </row>
    <row r="592" spans="9:10" ht="12.75" x14ac:dyDescent="0.2">
      <c r="I592" s="54"/>
      <c r="J592" s="47"/>
    </row>
    <row r="593" spans="9:10" ht="12.75" x14ac:dyDescent="0.2">
      <c r="I593" s="54"/>
      <c r="J593" s="47"/>
    </row>
    <row r="594" spans="9:10" ht="12.75" x14ac:dyDescent="0.2">
      <c r="I594" s="54"/>
      <c r="J594" s="47"/>
    </row>
    <row r="595" spans="9:10" ht="12.75" x14ac:dyDescent="0.2">
      <c r="I595" s="54"/>
      <c r="J595" s="47"/>
    </row>
    <row r="596" spans="9:10" ht="12.75" x14ac:dyDescent="0.2">
      <c r="I596" s="54"/>
      <c r="J596" s="47"/>
    </row>
    <row r="597" spans="9:10" ht="12.75" x14ac:dyDescent="0.2">
      <c r="I597" s="54"/>
      <c r="J597" s="47"/>
    </row>
    <row r="598" spans="9:10" ht="12.75" x14ac:dyDescent="0.2">
      <c r="I598" s="54"/>
      <c r="J598" s="47"/>
    </row>
    <row r="599" spans="9:10" ht="12.75" x14ac:dyDescent="0.2">
      <c r="I599" s="54"/>
      <c r="J599" s="47"/>
    </row>
    <row r="600" spans="9:10" ht="12.75" x14ac:dyDescent="0.2">
      <c r="I600" s="54"/>
      <c r="J600" s="47"/>
    </row>
    <row r="601" spans="9:10" ht="12.75" x14ac:dyDescent="0.2">
      <c r="I601" s="54"/>
      <c r="J601" s="47"/>
    </row>
    <row r="602" spans="9:10" ht="12.75" x14ac:dyDescent="0.2">
      <c r="I602" s="54"/>
      <c r="J602" s="47"/>
    </row>
    <row r="603" spans="9:10" ht="12.75" x14ac:dyDescent="0.2">
      <c r="I603" s="54"/>
      <c r="J603" s="47"/>
    </row>
    <row r="604" spans="9:10" ht="12.75" x14ac:dyDescent="0.2">
      <c r="I604" s="54"/>
      <c r="J604" s="47"/>
    </row>
    <row r="605" spans="9:10" ht="12.75" x14ac:dyDescent="0.2">
      <c r="I605" s="54"/>
      <c r="J605" s="47"/>
    </row>
    <row r="606" spans="9:10" ht="12.75" x14ac:dyDescent="0.2">
      <c r="I606" s="54"/>
      <c r="J606" s="47"/>
    </row>
    <row r="607" spans="9:10" ht="12.75" x14ac:dyDescent="0.2">
      <c r="I607" s="54"/>
      <c r="J607" s="47"/>
    </row>
    <row r="608" spans="9:10" ht="12.75" x14ac:dyDescent="0.2">
      <c r="I608" s="54"/>
      <c r="J608" s="47"/>
    </row>
    <row r="609" spans="9:10" ht="12.75" x14ac:dyDescent="0.2">
      <c r="I609" s="54"/>
      <c r="J609" s="47"/>
    </row>
    <row r="610" spans="9:10" ht="12.75" x14ac:dyDescent="0.2">
      <c r="I610" s="54"/>
      <c r="J610" s="47"/>
    </row>
    <row r="611" spans="9:10" ht="12.75" x14ac:dyDescent="0.2">
      <c r="I611" s="54"/>
      <c r="J611" s="47"/>
    </row>
    <row r="612" spans="9:10" ht="12.75" x14ac:dyDescent="0.2">
      <c r="I612" s="54"/>
      <c r="J612" s="47"/>
    </row>
    <row r="613" spans="9:10" ht="12.75" x14ac:dyDescent="0.2">
      <c r="I613" s="54"/>
      <c r="J613" s="47"/>
    </row>
    <row r="614" spans="9:10" ht="12.75" x14ac:dyDescent="0.2">
      <c r="I614" s="54"/>
      <c r="J614" s="47"/>
    </row>
    <row r="615" spans="9:10" ht="12.75" x14ac:dyDescent="0.2">
      <c r="I615" s="54"/>
      <c r="J615" s="47"/>
    </row>
    <row r="616" spans="9:10" ht="12.75" x14ac:dyDescent="0.2">
      <c r="I616" s="54"/>
      <c r="J616" s="47"/>
    </row>
    <row r="617" spans="9:10" ht="12.75" x14ac:dyDescent="0.2">
      <c r="I617" s="54"/>
      <c r="J617" s="47"/>
    </row>
    <row r="618" spans="9:10" ht="12.75" x14ac:dyDescent="0.2">
      <c r="I618" s="54"/>
      <c r="J618" s="47"/>
    </row>
    <row r="619" spans="9:10" ht="12.75" x14ac:dyDescent="0.2">
      <c r="I619" s="54"/>
      <c r="J619" s="47"/>
    </row>
    <row r="620" spans="9:10" ht="12.75" x14ac:dyDescent="0.2">
      <c r="I620" s="54"/>
      <c r="J620" s="47"/>
    </row>
    <row r="621" spans="9:10" ht="12.75" x14ac:dyDescent="0.2">
      <c r="I621" s="54"/>
      <c r="J621" s="47"/>
    </row>
    <row r="622" spans="9:10" ht="12.75" x14ac:dyDescent="0.2">
      <c r="I622" s="54"/>
      <c r="J622" s="47"/>
    </row>
    <row r="623" spans="9:10" ht="12.75" x14ac:dyDescent="0.2">
      <c r="I623" s="54"/>
      <c r="J623" s="47"/>
    </row>
    <row r="624" spans="9:10" ht="12.75" x14ac:dyDescent="0.2">
      <c r="I624" s="54"/>
      <c r="J624" s="47"/>
    </row>
    <row r="625" spans="9:10" ht="12.75" x14ac:dyDescent="0.2">
      <c r="I625" s="54"/>
      <c r="J625" s="47"/>
    </row>
    <row r="626" spans="9:10" ht="12.75" x14ac:dyDescent="0.2">
      <c r="I626" s="54"/>
      <c r="J626" s="47"/>
    </row>
    <row r="627" spans="9:10" ht="12.75" x14ac:dyDescent="0.2">
      <c r="I627" s="54"/>
      <c r="J627" s="47"/>
    </row>
    <row r="628" spans="9:10" ht="12.75" x14ac:dyDescent="0.2">
      <c r="I628" s="54"/>
      <c r="J628" s="47"/>
    </row>
    <row r="629" spans="9:10" ht="12.75" x14ac:dyDescent="0.2">
      <c r="I629" s="54"/>
      <c r="J629" s="47"/>
    </row>
    <row r="630" spans="9:10" ht="12.75" x14ac:dyDescent="0.2">
      <c r="I630" s="54"/>
      <c r="J630" s="47"/>
    </row>
    <row r="631" spans="9:10" ht="12.75" x14ac:dyDescent="0.2">
      <c r="I631" s="54"/>
      <c r="J631" s="47"/>
    </row>
    <row r="632" spans="9:10" ht="12.75" x14ac:dyDescent="0.2">
      <c r="I632" s="54"/>
      <c r="J632" s="47"/>
    </row>
    <row r="633" spans="9:10" ht="12.75" x14ac:dyDescent="0.2">
      <c r="I633" s="54"/>
      <c r="J633" s="47"/>
    </row>
    <row r="634" spans="9:10" ht="12.75" x14ac:dyDescent="0.2">
      <c r="I634" s="54"/>
      <c r="J634" s="47"/>
    </row>
    <row r="635" spans="9:10" ht="12.75" x14ac:dyDescent="0.2">
      <c r="I635" s="54"/>
      <c r="J635" s="47"/>
    </row>
    <row r="636" spans="9:10" ht="12.75" x14ac:dyDescent="0.2">
      <c r="I636" s="54"/>
      <c r="J636" s="47"/>
    </row>
    <row r="637" spans="9:10" ht="12.75" x14ac:dyDescent="0.2">
      <c r="I637" s="54"/>
      <c r="J637" s="47"/>
    </row>
    <row r="638" spans="9:10" ht="12.75" x14ac:dyDescent="0.2">
      <c r="I638" s="54"/>
      <c r="J638" s="47"/>
    </row>
    <row r="639" spans="9:10" ht="12.75" x14ac:dyDescent="0.2">
      <c r="I639" s="54"/>
      <c r="J639" s="47"/>
    </row>
    <row r="640" spans="9:10" ht="12.75" x14ac:dyDescent="0.2">
      <c r="I640" s="54"/>
      <c r="J640" s="47"/>
    </row>
    <row r="641" spans="9:10" ht="12.75" x14ac:dyDescent="0.2">
      <c r="I641" s="54"/>
      <c r="J641" s="47"/>
    </row>
    <row r="642" spans="9:10" ht="12.75" x14ac:dyDescent="0.2">
      <c r="I642" s="54"/>
      <c r="J642" s="47"/>
    </row>
    <row r="643" spans="9:10" ht="12.75" x14ac:dyDescent="0.2">
      <c r="I643" s="54"/>
      <c r="J643" s="47"/>
    </row>
    <row r="644" spans="9:10" ht="12.75" x14ac:dyDescent="0.2">
      <c r="I644" s="54"/>
      <c r="J644" s="47"/>
    </row>
    <row r="645" spans="9:10" ht="12.75" x14ac:dyDescent="0.2">
      <c r="I645" s="54"/>
      <c r="J645" s="47"/>
    </row>
    <row r="646" spans="9:10" ht="12.75" x14ac:dyDescent="0.2">
      <c r="I646" s="54"/>
      <c r="J646" s="47"/>
    </row>
    <row r="647" spans="9:10" ht="12.75" x14ac:dyDescent="0.2">
      <c r="I647" s="54"/>
      <c r="J647" s="47"/>
    </row>
    <row r="648" spans="9:10" ht="12.75" x14ac:dyDescent="0.2">
      <c r="I648" s="54"/>
      <c r="J648" s="47"/>
    </row>
    <row r="649" spans="9:10" ht="12.75" x14ac:dyDescent="0.2">
      <c r="I649" s="54"/>
      <c r="J649" s="47"/>
    </row>
    <row r="650" spans="9:10" ht="12.75" x14ac:dyDescent="0.2">
      <c r="I650" s="54"/>
      <c r="J650" s="47"/>
    </row>
    <row r="651" spans="9:10" ht="12.75" x14ac:dyDescent="0.2">
      <c r="I651" s="54"/>
      <c r="J651" s="47"/>
    </row>
    <row r="652" spans="9:10" ht="12.75" x14ac:dyDescent="0.2">
      <c r="I652" s="54"/>
      <c r="J652" s="47"/>
    </row>
    <row r="653" spans="9:10" ht="12.75" x14ac:dyDescent="0.2">
      <c r="I653" s="54"/>
      <c r="J653" s="47"/>
    </row>
    <row r="654" spans="9:10" ht="12.75" x14ac:dyDescent="0.2">
      <c r="I654" s="54"/>
      <c r="J654" s="47"/>
    </row>
    <row r="655" spans="9:10" ht="12.75" x14ac:dyDescent="0.2">
      <c r="I655" s="54"/>
      <c r="J655" s="47"/>
    </row>
    <row r="656" spans="9:10" ht="12.75" x14ac:dyDescent="0.2">
      <c r="I656" s="54"/>
      <c r="J656" s="47"/>
    </row>
    <row r="657" spans="9:10" ht="12.75" x14ac:dyDescent="0.2">
      <c r="I657" s="54"/>
      <c r="J657" s="47"/>
    </row>
    <row r="658" spans="9:10" ht="12.75" x14ac:dyDescent="0.2">
      <c r="I658" s="54"/>
      <c r="J658" s="47"/>
    </row>
    <row r="659" spans="9:10" ht="12.75" x14ac:dyDescent="0.2">
      <c r="I659" s="54"/>
      <c r="J659" s="47"/>
    </row>
    <row r="660" spans="9:10" ht="12.75" x14ac:dyDescent="0.2">
      <c r="I660" s="54"/>
      <c r="J660" s="47"/>
    </row>
    <row r="661" spans="9:10" ht="12.75" x14ac:dyDescent="0.2">
      <c r="I661" s="54"/>
      <c r="J661" s="47"/>
    </row>
    <row r="662" spans="9:10" ht="12.75" x14ac:dyDescent="0.2">
      <c r="I662" s="54"/>
      <c r="J662" s="47"/>
    </row>
    <row r="663" spans="9:10" ht="12.75" x14ac:dyDescent="0.2">
      <c r="I663" s="54"/>
      <c r="J663" s="47"/>
    </row>
    <row r="664" spans="9:10" ht="12.75" x14ac:dyDescent="0.2">
      <c r="I664" s="54"/>
      <c r="J664" s="47"/>
    </row>
    <row r="665" spans="9:10" ht="12.75" x14ac:dyDescent="0.2">
      <c r="I665" s="54"/>
      <c r="J665" s="47"/>
    </row>
    <row r="666" spans="9:10" ht="12.75" x14ac:dyDescent="0.2">
      <c r="I666" s="54"/>
      <c r="J666" s="47"/>
    </row>
    <row r="667" spans="9:10" ht="12.75" x14ac:dyDescent="0.2">
      <c r="I667" s="54"/>
      <c r="J667" s="47"/>
    </row>
    <row r="668" spans="9:10" ht="12.75" x14ac:dyDescent="0.2">
      <c r="I668" s="54"/>
      <c r="J668" s="47"/>
    </row>
    <row r="669" spans="9:10" ht="12.75" x14ac:dyDescent="0.2">
      <c r="I669" s="54"/>
      <c r="J669" s="47"/>
    </row>
    <row r="670" spans="9:10" ht="12.75" x14ac:dyDescent="0.2">
      <c r="I670" s="54"/>
      <c r="J670" s="47"/>
    </row>
    <row r="671" spans="9:10" ht="12.75" x14ac:dyDescent="0.2">
      <c r="I671" s="54"/>
      <c r="J671" s="47"/>
    </row>
    <row r="672" spans="9:10" ht="12.75" x14ac:dyDescent="0.2">
      <c r="I672" s="54"/>
      <c r="J672" s="47"/>
    </row>
    <row r="673" spans="9:10" ht="12.75" x14ac:dyDescent="0.2">
      <c r="I673" s="54"/>
      <c r="J673" s="47"/>
    </row>
    <row r="674" spans="9:10" ht="12.75" x14ac:dyDescent="0.2">
      <c r="I674" s="54"/>
      <c r="J674" s="47"/>
    </row>
    <row r="675" spans="9:10" ht="12.75" x14ac:dyDescent="0.2">
      <c r="I675" s="54"/>
      <c r="J675" s="47"/>
    </row>
    <row r="676" spans="9:10" ht="12.75" x14ac:dyDescent="0.2">
      <c r="I676" s="54"/>
      <c r="J676" s="47"/>
    </row>
    <row r="677" spans="9:10" ht="12.75" x14ac:dyDescent="0.2">
      <c r="I677" s="54"/>
      <c r="J677" s="47"/>
    </row>
    <row r="678" spans="9:10" ht="12.75" x14ac:dyDescent="0.2">
      <c r="I678" s="54"/>
      <c r="J678" s="47"/>
    </row>
    <row r="679" spans="9:10" ht="12.75" x14ac:dyDescent="0.2">
      <c r="I679" s="54"/>
      <c r="J679" s="47"/>
    </row>
    <row r="680" spans="9:10" ht="12.75" x14ac:dyDescent="0.2">
      <c r="I680" s="54"/>
      <c r="J680" s="47"/>
    </row>
    <row r="681" spans="9:10" ht="12.75" x14ac:dyDescent="0.2">
      <c r="I681" s="54"/>
      <c r="J681" s="47"/>
    </row>
    <row r="682" spans="9:10" ht="12.75" x14ac:dyDescent="0.2">
      <c r="I682" s="54"/>
      <c r="J682" s="47"/>
    </row>
    <row r="683" spans="9:10" ht="12.75" x14ac:dyDescent="0.2">
      <c r="I683" s="54"/>
      <c r="J683" s="47"/>
    </row>
    <row r="684" spans="9:10" ht="12.75" x14ac:dyDescent="0.2">
      <c r="I684" s="54"/>
      <c r="J684" s="47"/>
    </row>
    <row r="685" spans="9:10" ht="12.75" x14ac:dyDescent="0.2">
      <c r="I685" s="54"/>
      <c r="J685" s="47"/>
    </row>
    <row r="686" spans="9:10" ht="12.75" x14ac:dyDescent="0.2">
      <c r="I686" s="54"/>
      <c r="J686" s="47"/>
    </row>
    <row r="687" spans="9:10" ht="12.75" x14ac:dyDescent="0.2">
      <c r="I687" s="54"/>
      <c r="J687" s="47"/>
    </row>
    <row r="688" spans="9:10" ht="12.75" x14ac:dyDescent="0.2">
      <c r="I688" s="54"/>
      <c r="J688" s="47"/>
    </row>
    <row r="689" spans="9:10" ht="12.75" x14ac:dyDescent="0.2">
      <c r="I689" s="54"/>
      <c r="J689" s="47"/>
    </row>
    <row r="690" spans="9:10" ht="12.75" x14ac:dyDescent="0.2">
      <c r="I690" s="54"/>
      <c r="J690" s="47"/>
    </row>
    <row r="691" spans="9:10" ht="12.75" x14ac:dyDescent="0.2">
      <c r="I691" s="54"/>
      <c r="J691" s="47"/>
    </row>
    <row r="692" spans="9:10" ht="12.75" x14ac:dyDescent="0.2">
      <c r="I692" s="54"/>
      <c r="J692" s="47"/>
    </row>
    <row r="693" spans="9:10" ht="12.75" x14ac:dyDescent="0.2">
      <c r="I693" s="54"/>
      <c r="J693" s="47"/>
    </row>
    <row r="694" spans="9:10" ht="12.75" x14ac:dyDescent="0.2">
      <c r="I694" s="54"/>
      <c r="J694" s="47"/>
    </row>
    <row r="695" spans="9:10" ht="12.75" x14ac:dyDescent="0.2">
      <c r="I695" s="54"/>
      <c r="J695" s="47"/>
    </row>
    <row r="696" spans="9:10" ht="12.75" x14ac:dyDescent="0.2">
      <c r="I696" s="54"/>
      <c r="J696" s="47"/>
    </row>
    <row r="697" spans="9:10" ht="12.75" x14ac:dyDescent="0.2">
      <c r="I697" s="54"/>
      <c r="J697" s="47"/>
    </row>
    <row r="698" spans="9:10" ht="12.75" x14ac:dyDescent="0.2">
      <c r="I698" s="54"/>
      <c r="J698" s="47"/>
    </row>
    <row r="699" spans="9:10" ht="12.75" x14ac:dyDescent="0.2">
      <c r="I699" s="54"/>
      <c r="J699" s="47"/>
    </row>
    <row r="700" spans="9:10" ht="12.75" x14ac:dyDescent="0.2">
      <c r="I700" s="54"/>
      <c r="J700" s="47"/>
    </row>
    <row r="701" spans="9:10" ht="12.75" x14ac:dyDescent="0.2">
      <c r="I701" s="54"/>
      <c r="J701" s="47"/>
    </row>
    <row r="702" spans="9:10" ht="12.75" x14ac:dyDescent="0.2">
      <c r="I702" s="54"/>
      <c r="J702" s="47"/>
    </row>
    <row r="703" spans="9:10" ht="12.75" x14ac:dyDescent="0.2">
      <c r="I703" s="54"/>
      <c r="J703" s="47"/>
    </row>
    <row r="704" spans="9:10" ht="12.75" x14ac:dyDescent="0.2">
      <c r="I704" s="54"/>
      <c r="J704" s="47"/>
    </row>
    <row r="705" spans="9:10" ht="12.75" x14ac:dyDescent="0.2">
      <c r="I705" s="54"/>
      <c r="J705" s="47"/>
    </row>
    <row r="706" spans="9:10" ht="12.75" x14ac:dyDescent="0.2">
      <c r="I706" s="54"/>
      <c r="J706" s="47"/>
    </row>
    <row r="707" spans="9:10" ht="12.75" x14ac:dyDescent="0.2">
      <c r="I707" s="54"/>
      <c r="J707" s="47"/>
    </row>
    <row r="708" spans="9:10" ht="12.75" x14ac:dyDescent="0.2">
      <c r="I708" s="54"/>
      <c r="J708" s="47"/>
    </row>
    <row r="709" spans="9:10" ht="12.75" x14ac:dyDescent="0.2">
      <c r="I709" s="54"/>
      <c r="J709" s="47"/>
    </row>
    <row r="710" spans="9:10" ht="12.75" x14ac:dyDescent="0.2">
      <c r="I710" s="54"/>
      <c r="J710" s="47"/>
    </row>
    <row r="711" spans="9:10" ht="12.75" x14ac:dyDescent="0.2">
      <c r="I711" s="54"/>
      <c r="J711" s="47"/>
    </row>
    <row r="712" spans="9:10" ht="12.75" x14ac:dyDescent="0.2">
      <c r="I712" s="54"/>
      <c r="J712" s="47"/>
    </row>
    <row r="713" spans="9:10" ht="12.75" x14ac:dyDescent="0.2">
      <c r="I713" s="54"/>
      <c r="J713" s="47"/>
    </row>
    <row r="714" spans="9:10" ht="12.75" x14ac:dyDescent="0.2">
      <c r="I714" s="54"/>
      <c r="J714" s="47"/>
    </row>
    <row r="715" spans="9:10" ht="12.75" x14ac:dyDescent="0.2">
      <c r="I715" s="54"/>
      <c r="J715" s="47"/>
    </row>
    <row r="716" spans="9:10" ht="12.75" x14ac:dyDescent="0.2">
      <c r="I716" s="54"/>
      <c r="J716" s="47"/>
    </row>
    <row r="717" spans="9:10" ht="12.75" x14ac:dyDescent="0.2">
      <c r="I717" s="54"/>
      <c r="J717" s="47"/>
    </row>
    <row r="718" spans="9:10" ht="12.75" x14ac:dyDescent="0.2">
      <c r="I718" s="54"/>
      <c r="J718" s="47"/>
    </row>
    <row r="719" spans="9:10" ht="12.75" x14ac:dyDescent="0.2">
      <c r="I719" s="54"/>
      <c r="J719" s="47"/>
    </row>
    <row r="720" spans="9:10" ht="12.75" x14ac:dyDescent="0.2">
      <c r="I720" s="54"/>
      <c r="J720" s="47"/>
    </row>
    <row r="721" spans="9:10" ht="12.75" x14ac:dyDescent="0.2">
      <c r="I721" s="54"/>
      <c r="J721" s="47"/>
    </row>
    <row r="722" spans="9:10" ht="12.75" x14ac:dyDescent="0.2">
      <c r="I722" s="54"/>
      <c r="J722" s="47"/>
    </row>
    <row r="723" spans="9:10" ht="12.75" x14ac:dyDescent="0.2">
      <c r="I723" s="54"/>
      <c r="J723" s="47"/>
    </row>
    <row r="724" spans="9:10" ht="12.75" x14ac:dyDescent="0.2">
      <c r="I724" s="54"/>
      <c r="J724" s="47"/>
    </row>
    <row r="725" spans="9:10" ht="12.75" x14ac:dyDescent="0.2">
      <c r="I725" s="54"/>
      <c r="J725" s="47"/>
    </row>
    <row r="726" spans="9:10" ht="12.75" x14ac:dyDescent="0.2">
      <c r="I726" s="54"/>
      <c r="J726" s="47"/>
    </row>
    <row r="727" spans="9:10" ht="12.75" x14ac:dyDescent="0.2">
      <c r="I727" s="54"/>
      <c r="J727" s="47"/>
    </row>
    <row r="728" spans="9:10" ht="12.75" x14ac:dyDescent="0.2">
      <c r="I728" s="54"/>
      <c r="J728" s="47"/>
    </row>
    <row r="729" spans="9:10" ht="12.75" x14ac:dyDescent="0.2">
      <c r="I729" s="54"/>
      <c r="J729" s="47"/>
    </row>
    <row r="730" spans="9:10" ht="12.75" x14ac:dyDescent="0.2">
      <c r="I730" s="54"/>
      <c r="J730" s="47"/>
    </row>
    <row r="731" spans="9:10" ht="12.75" x14ac:dyDescent="0.2">
      <c r="I731" s="54"/>
      <c r="J731" s="47"/>
    </row>
    <row r="732" spans="9:10" ht="12.75" x14ac:dyDescent="0.2">
      <c r="I732" s="54"/>
      <c r="J732" s="47"/>
    </row>
    <row r="733" spans="9:10" ht="12.75" x14ac:dyDescent="0.2">
      <c r="I733" s="54"/>
      <c r="J733" s="47"/>
    </row>
    <row r="734" spans="9:10" ht="12.75" x14ac:dyDescent="0.2">
      <c r="I734" s="54"/>
      <c r="J734" s="47"/>
    </row>
    <row r="735" spans="9:10" ht="12.75" x14ac:dyDescent="0.2">
      <c r="I735" s="54"/>
      <c r="J735" s="47"/>
    </row>
    <row r="736" spans="9:10" ht="12.75" x14ac:dyDescent="0.2">
      <c r="I736" s="54"/>
      <c r="J736" s="47"/>
    </row>
    <row r="737" spans="9:10" ht="12.75" x14ac:dyDescent="0.2">
      <c r="I737" s="54"/>
      <c r="J737" s="47"/>
    </row>
    <row r="738" spans="9:10" ht="12.75" x14ac:dyDescent="0.2">
      <c r="I738" s="54"/>
      <c r="J738" s="47"/>
    </row>
    <row r="739" spans="9:10" ht="12.75" x14ac:dyDescent="0.2">
      <c r="I739" s="54"/>
      <c r="J739" s="47"/>
    </row>
    <row r="740" spans="9:10" ht="12.75" x14ac:dyDescent="0.2">
      <c r="I740" s="54"/>
      <c r="J740" s="47"/>
    </row>
    <row r="741" spans="9:10" ht="12.75" x14ac:dyDescent="0.2">
      <c r="I741" s="54"/>
      <c r="J741" s="47"/>
    </row>
    <row r="742" spans="9:10" ht="12.75" x14ac:dyDescent="0.2">
      <c r="I742" s="54"/>
      <c r="J742" s="47"/>
    </row>
    <row r="743" spans="9:10" ht="12.75" x14ac:dyDescent="0.2">
      <c r="I743" s="54"/>
      <c r="J743" s="47"/>
    </row>
    <row r="744" spans="9:10" ht="12.75" x14ac:dyDescent="0.2">
      <c r="I744" s="54"/>
      <c r="J744" s="47"/>
    </row>
    <row r="745" spans="9:10" ht="12.75" x14ac:dyDescent="0.2">
      <c r="I745" s="54"/>
      <c r="J745" s="47"/>
    </row>
    <row r="746" spans="9:10" ht="12.75" x14ac:dyDescent="0.2">
      <c r="I746" s="54"/>
      <c r="J746" s="47"/>
    </row>
    <row r="747" spans="9:10" ht="12.75" x14ac:dyDescent="0.2">
      <c r="I747" s="54"/>
      <c r="J747" s="47"/>
    </row>
    <row r="748" spans="9:10" ht="12.75" x14ac:dyDescent="0.2">
      <c r="I748" s="54"/>
      <c r="J748" s="47"/>
    </row>
    <row r="749" spans="9:10" ht="12.75" x14ac:dyDescent="0.2">
      <c r="I749" s="54"/>
      <c r="J749" s="47"/>
    </row>
    <row r="750" spans="9:10" ht="12.75" x14ac:dyDescent="0.2">
      <c r="I750" s="54"/>
      <c r="J750" s="47"/>
    </row>
    <row r="751" spans="9:10" ht="12.75" x14ac:dyDescent="0.2">
      <c r="I751" s="54"/>
      <c r="J751" s="47"/>
    </row>
    <row r="752" spans="9:10" ht="12.75" x14ac:dyDescent="0.2">
      <c r="I752" s="54"/>
      <c r="J752" s="47"/>
    </row>
    <row r="753" spans="9:10" ht="12.75" x14ac:dyDescent="0.2">
      <c r="I753" s="54"/>
      <c r="J753" s="47"/>
    </row>
    <row r="754" spans="9:10" ht="12.75" x14ac:dyDescent="0.2">
      <c r="I754" s="54"/>
      <c r="J754" s="47"/>
    </row>
    <row r="755" spans="9:10" ht="12.75" x14ac:dyDescent="0.2">
      <c r="I755" s="54"/>
      <c r="J755" s="47"/>
    </row>
    <row r="756" spans="9:10" ht="12.75" x14ac:dyDescent="0.2">
      <c r="I756" s="54"/>
      <c r="J756" s="47"/>
    </row>
    <row r="757" spans="9:10" ht="12.75" x14ac:dyDescent="0.2">
      <c r="I757" s="54"/>
      <c r="J757" s="47"/>
    </row>
    <row r="758" spans="9:10" ht="12.75" x14ac:dyDescent="0.2">
      <c r="I758" s="54"/>
      <c r="J758" s="47"/>
    </row>
    <row r="759" spans="9:10" ht="12.75" x14ac:dyDescent="0.2">
      <c r="I759" s="54"/>
      <c r="J759" s="47"/>
    </row>
    <row r="760" spans="9:10" ht="12.75" x14ac:dyDescent="0.2">
      <c r="I760" s="54"/>
      <c r="J760" s="47"/>
    </row>
    <row r="761" spans="9:10" ht="12.75" x14ac:dyDescent="0.2">
      <c r="I761" s="54"/>
      <c r="J761" s="47"/>
    </row>
    <row r="762" spans="9:10" ht="12.75" x14ac:dyDescent="0.2">
      <c r="I762" s="54"/>
      <c r="J762" s="47"/>
    </row>
    <row r="763" spans="9:10" ht="12.75" x14ac:dyDescent="0.2">
      <c r="I763" s="54"/>
      <c r="J763" s="47"/>
    </row>
    <row r="764" spans="9:10" ht="12.75" x14ac:dyDescent="0.2">
      <c r="I764" s="54"/>
      <c r="J764" s="47"/>
    </row>
    <row r="765" spans="9:10" ht="12.75" x14ac:dyDescent="0.2">
      <c r="I765" s="54"/>
      <c r="J765" s="47"/>
    </row>
    <row r="766" spans="9:10" ht="12.75" x14ac:dyDescent="0.2">
      <c r="I766" s="54"/>
      <c r="J766" s="47"/>
    </row>
    <row r="767" spans="9:10" ht="12.75" x14ac:dyDescent="0.2">
      <c r="I767" s="54"/>
      <c r="J767" s="47"/>
    </row>
    <row r="768" spans="9:10" ht="12.75" x14ac:dyDescent="0.2">
      <c r="I768" s="54"/>
      <c r="J768" s="47"/>
    </row>
    <row r="769" spans="9:10" ht="12.75" x14ac:dyDescent="0.2">
      <c r="I769" s="54"/>
      <c r="J769" s="47"/>
    </row>
    <row r="770" spans="9:10" ht="12.75" x14ac:dyDescent="0.2">
      <c r="I770" s="54"/>
      <c r="J770" s="47"/>
    </row>
    <row r="771" spans="9:10" ht="12.75" x14ac:dyDescent="0.2">
      <c r="I771" s="54"/>
      <c r="J771" s="47"/>
    </row>
    <row r="772" spans="9:10" ht="12.75" x14ac:dyDescent="0.2">
      <c r="I772" s="54"/>
      <c r="J772" s="47"/>
    </row>
    <row r="773" spans="9:10" ht="12.75" x14ac:dyDescent="0.2">
      <c r="I773" s="54"/>
      <c r="J773" s="47"/>
    </row>
    <row r="774" spans="9:10" ht="12.75" x14ac:dyDescent="0.2">
      <c r="I774" s="54"/>
      <c r="J774" s="47"/>
    </row>
    <row r="775" spans="9:10" ht="12.75" x14ac:dyDescent="0.2">
      <c r="I775" s="54"/>
      <c r="J775" s="47"/>
    </row>
    <row r="776" spans="9:10" ht="12.75" x14ac:dyDescent="0.2">
      <c r="I776" s="54"/>
      <c r="J776" s="47"/>
    </row>
    <row r="777" spans="9:10" ht="12.75" x14ac:dyDescent="0.2">
      <c r="I777" s="54"/>
      <c r="J777" s="47"/>
    </row>
    <row r="778" spans="9:10" ht="12.75" x14ac:dyDescent="0.2">
      <c r="I778" s="54"/>
      <c r="J778" s="47"/>
    </row>
    <row r="779" spans="9:10" ht="12.75" x14ac:dyDescent="0.2">
      <c r="I779" s="54"/>
      <c r="J779" s="47"/>
    </row>
    <row r="780" spans="9:10" ht="12.75" x14ac:dyDescent="0.2">
      <c r="I780" s="54"/>
      <c r="J780" s="47"/>
    </row>
    <row r="781" spans="9:10" ht="12.75" x14ac:dyDescent="0.2">
      <c r="I781" s="54"/>
      <c r="J781" s="47"/>
    </row>
    <row r="782" spans="9:10" ht="12.75" x14ac:dyDescent="0.2">
      <c r="I782" s="54"/>
      <c r="J782" s="47"/>
    </row>
    <row r="783" spans="9:10" ht="12.75" x14ac:dyDescent="0.2">
      <c r="I783" s="54"/>
      <c r="J783" s="47"/>
    </row>
    <row r="784" spans="9:10" ht="12.75" x14ac:dyDescent="0.2">
      <c r="I784" s="54"/>
      <c r="J784" s="47"/>
    </row>
    <row r="785" spans="9:10" ht="12.75" x14ac:dyDescent="0.2">
      <c r="I785" s="54"/>
      <c r="J785" s="47"/>
    </row>
    <row r="786" spans="9:10" ht="12.75" x14ac:dyDescent="0.2">
      <c r="I786" s="54"/>
      <c r="J786" s="47"/>
    </row>
    <row r="787" spans="9:10" ht="12.75" x14ac:dyDescent="0.2">
      <c r="I787" s="54"/>
      <c r="J787" s="47"/>
    </row>
    <row r="788" spans="9:10" ht="12.75" x14ac:dyDescent="0.2">
      <c r="I788" s="54"/>
      <c r="J788" s="47"/>
    </row>
    <row r="789" spans="9:10" ht="12.75" x14ac:dyDescent="0.2">
      <c r="I789" s="54"/>
      <c r="J789" s="47"/>
    </row>
    <row r="790" spans="9:10" ht="12.75" x14ac:dyDescent="0.2">
      <c r="I790" s="54"/>
      <c r="J790" s="47"/>
    </row>
    <row r="791" spans="9:10" ht="12.75" x14ac:dyDescent="0.2">
      <c r="I791" s="54"/>
      <c r="J791" s="47"/>
    </row>
    <row r="792" spans="9:10" ht="12.75" x14ac:dyDescent="0.2">
      <c r="I792" s="54"/>
      <c r="J792" s="47"/>
    </row>
    <row r="793" spans="9:10" ht="12.75" x14ac:dyDescent="0.2">
      <c r="I793" s="54"/>
      <c r="J793" s="47"/>
    </row>
    <row r="794" spans="9:10" ht="12.75" x14ac:dyDescent="0.2">
      <c r="I794" s="54"/>
      <c r="J794" s="47"/>
    </row>
    <row r="795" spans="9:10" ht="12.75" x14ac:dyDescent="0.2">
      <c r="I795" s="54"/>
      <c r="J795" s="47"/>
    </row>
    <row r="796" spans="9:10" ht="12.75" x14ac:dyDescent="0.2">
      <c r="I796" s="54"/>
      <c r="J796" s="47"/>
    </row>
    <row r="797" spans="9:10" ht="12.75" x14ac:dyDescent="0.2">
      <c r="I797" s="54"/>
      <c r="J797" s="47"/>
    </row>
    <row r="798" spans="9:10" ht="12.75" x14ac:dyDescent="0.2">
      <c r="I798" s="54"/>
      <c r="J798" s="47"/>
    </row>
    <row r="799" spans="9:10" ht="12.75" x14ac:dyDescent="0.2">
      <c r="I799" s="54"/>
      <c r="J799" s="47"/>
    </row>
    <row r="800" spans="9:10" ht="12.75" x14ac:dyDescent="0.2">
      <c r="I800" s="54"/>
      <c r="J800" s="47"/>
    </row>
    <row r="801" spans="9:10" ht="12.75" x14ac:dyDescent="0.2">
      <c r="I801" s="54"/>
      <c r="J801" s="47"/>
    </row>
    <row r="802" spans="9:10" ht="12.75" x14ac:dyDescent="0.2">
      <c r="I802" s="54"/>
      <c r="J802" s="47"/>
    </row>
    <row r="803" spans="9:10" ht="12.75" x14ac:dyDescent="0.2">
      <c r="I803" s="54"/>
      <c r="J803" s="47"/>
    </row>
    <row r="804" spans="9:10" ht="12.75" x14ac:dyDescent="0.2">
      <c r="I804" s="54"/>
      <c r="J804" s="47"/>
    </row>
    <row r="805" spans="9:10" ht="12.75" x14ac:dyDescent="0.2">
      <c r="I805" s="54"/>
      <c r="J805" s="47"/>
    </row>
    <row r="806" spans="9:10" ht="12.75" x14ac:dyDescent="0.2">
      <c r="I806" s="54"/>
      <c r="J806" s="47"/>
    </row>
    <row r="807" spans="9:10" ht="12.75" x14ac:dyDescent="0.2">
      <c r="I807" s="54"/>
      <c r="J807" s="47"/>
    </row>
    <row r="808" spans="9:10" ht="12.75" x14ac:dyDescent="0.2">
      <c r="I808" s="54"/>
      <c r="J808" s="47"/>
    </row>
    <row r="809" spans="9:10" ht="12.75" x14ac:dyDescent="0.2">
      <c r="I809" s="54"/>
      <c r="J809" s="47"/>
    </row>
    <row r="810" spans="9:10" ht="12.75" x14ac:dyDescent="0.2">
      <c r="I810" s="54"/>
      <c r="J810" s="47"/>
    </row>
    <row r="811" spans="9:10" ht="12.75" x14ac:dyDescent="0.2">
      <c r="I811" s="54"/>
      <c r="J811" s="47"/>
    </row>
    <row r="812" spans="9:10" ht="12.75" x14ac:dyDescent="0.2">
      <c r="I812" s="54"/>
      <c r="J812" s="47"/>
    </row>
    <row r="813" spans="9:10" ht="12.75" x14ac:dyDescent="0.2">
      <c r="I813" s="54"/>
      <c r="J813" s="47"/>
    </row>
    <row r="814" spans="9:10" ht="12.75" x14ac:dyDescent="0.2">
      <c r="I814" s="54"/>
      <c r="J814" s="47"/>
    </row>
    <row r="815" spans="9:10" ht="12.75" x14ac:dyDescent="0.2">
      <c r="I815" s="54"/>
      <c r="J815" s="47"/>
    </row>
    <row r="816" spans="9:10" ht="12.75" x14ac:dyDescent="0.2">
      <c r="I816" s="54"/>
      <c r="J816" s="47"/>
    </row>
    <row r="817" spans="9:10" ht="12.75" x14ac:dyDescent="0.2">
      <c r="I817" s="54"/>
      <c r="J817" s="47"/>
    </row>
    <row r="818" spans="9:10" ht="12.75" x14ac:dyDescent="0.2">
      <c r="I818" s="54"/>
      <c r="J818" s="47"/>
    </row>
    <row r="819" spans="9:10" ht="12.75" x14ac:dyDescent="0.2">
      <c r="I819" s="54"/>
      <c r="J819" s="47"/>
    </row>
    <row r="820" spans="9:10" ht="12.75" x14ac:dyDescent="0.2">
      <c r="I820" s="54"/>
      <c r="J820" s="47"/>
    </row>
    <row r="821" spans="9:10" ht="12.75" x14ac:dyDescent="0.2">
      <c r="I821" s="54"/>
      <c r="J821" s="47"/>
    </row>
    <row r="822" spans="9:10" ht="12.75" x14ac:dyDescent="0.2">
      <c r="I822" s="54"/>
      <c r="J822" s="47"/>
    </row>
    <row r="823" spans="9:10" ht="12.75" x14ac:dyDescent="0.2">
      <c r="I823" s="54"/>
      <c r="J823" s="47"/>
    </row>
    <row r="824" spans="9:10" ht="12.75" x14ac:dyDescent="0.2">
      <c r="I824" s="54"/>
      <c r="J824" s="47"/>
    </row>
    <row r="825" spans="9:10" ht="12.75" x14ac:dyDescent="0.2">
      <c r="I825" s="54"/>
      <c r="J825" s="47"/>
    </row>
    <row r="826" spans="9:10" ht="12.75" x14ac:dyDescent="0.2">
      <c r="I826" s="54"/>
      <c r="J826" s="47"/>
    </row>
    <row r="827" spans="9:10" ht="12.75" x14ac:dyDescent="0.2">
      <c r="I827" s="54"/>
      <c r="J827" s="47"/>
    </row>
    <row r="828" spans="9:10" ht="12.75" x14ac:dyDescent="0.2">
      <c r="I828" s="54"/>
      <c r="J828" s="47"/>
    </row>
    <row r="829" spans="9:10" ht="12.75" x14ac:dyDescent="0.2">
      <c r="I829" s="54"/>
      <c r="J829" s="47"/>
    </row>
    <row r="830" spans="9:10" ht="12.75" x14ac:dyDescent="0.2">
      <c r="I830" s="54"/>
      <c r="J830" s="47"/>
    </row>
    <row r="831" spans="9:10" ht="12.75" x14ac:dyDescent="0.2">
      <c r="I831" s="54"/>
      <c r="J831" s="47"/>
    </row>
    <row r="832" spans="9:10" ht="12.75" x14ac:dyDescent="0.2">
      <c r="I832" s="54"/>
      <c r="J832" s="47"/>
    </row>
    <row r="833" spans="9:10" ht="12.75" x14ac:dyDescent="0.2">
      <c r="I833" s="54"/>
      <c r="J833" s="47"/>
    </row>
    <row r="834" spans="9:10" ht="12.75" x14ac:dyDescent="0.2">
      <c r="I834" s="54"/>
      <c r="J834" s="47"/>
    </row>
    <row r="835" spans="9:10" ht="12.75" x14ac:dyDescent="0.2">
      <c r="I835" s="54"/>
      <c r="J835" s="47"/>
    </row>
    <row r="836" spans="9:10" ht="12.75" x14ac:dyDescent="0.2">
      <c r="I836" s="54"/>
      <c r="J836" s="47"/>
    </row>
    <row r="837" spans="9:10" ht="12.75" x14ac:dyDescent="0.2">
      <c r="I837" s="54"/>
      <c r="J837" s="47"/>
    </row>
    <row r="838" spans="9:10" ht="12.75" x14ac:dyDescent="0.2">
      <c r="I838" s="54"/>
      <c r="J838" s="47"/>
    </row>
    <row r="839" spans="9:10" ht="12.75" x14ac:dyDescent="0.2">
      <c r="I839" s="54"/>
      <c r="J839" s="47"/>
    </row>
    <row r="840" spans="9:10" ht="12.75" x14ac:dyDescent="0.2">
      <c r="I840" s="54"/>
      <c r="J840" s="47"/>
    </row>
    <row r="841" spans="9:10" ht="12.75" x14ac:dyDescent="0.2">
      <c r="I841" s="54"/>
      <c r="J841" s="47"/>
    </row>
    <row r="842" spans="9:10" ht="12.75" x14ac:dyDescent="0.2">
      <c r="I842" s="54"/>
      <c r="J842" s="47"/>
    </row>
    <row r="843" spans="9:10" ht="12.75" x14ac:dyDescent="0.2">
      <c r="I843" s="54"/>
      <c r="J843" s="47"/>
    </row>
    <row r="844" spans="9:10" ht="12.75" x14ac:dyDescent="0.2">
      <c r="I844" s="54"/>
      <c r="J844" s="47"/>
    </row>
    <row r="845" spans="9:10" ht="12.75" x14ac:dyDescent="0.2">
      <c r="I845" s="54"/>
      <c r="J845" s="47"/>
    </row>
    <row r="846" spans="9:10" ht="12.75" x14ac:dyDescent="0.2">
      <c r="I846" s="54"/>
      <c r="J846" s="47"/>
    </row>
    <row r="847" spans="9:10" ht="12.75" x14ac:dyDescent="0.2">
      <c r="I847" s="54"/>
      <c r="J847" s="47"/>
    </row>
    <row r="848" spans="9:10" ht="12.75" x14ac:dyDescent="0.2">
      <c r="I848" s="54"/>
      <c r="J848" s="47"/>
    </row>
    <row r="849" spans="9:10" ht="12.75" x14ac:dyDescent="0.2">
      <c r="I849" s="54"/>
      <c r="J849" s="47"/>
    </row>
    <row r="850" spans="9:10" ht="12.75" x14ac:dyDescent="0.2">
      <c r="I850" s="54"/>
      <c r="J850" s="47"/>
    </row>
    <row r="851" spans="9:10" ht="12.75" x14ac:dyDescent="0.2">
      <c r="I851" s="54"/>
      <c r="J851" s="47"/>
    </row>
    <row r="852" spans="9:10" ht="12.75" x14ac:dyDescent="0.2">
      <c r="I852" s="54"/>
      <c r="J852" s="47"/>
    </row>
    <row r="853" spans="9:10" ht="12.75" x14ac:dyDescent="0.2">
      <c r="I853" s="54"/>
      <c r="J853" s="47"/>
    </row>
    <row r="854" spans="9:10" ht="12.75" x14ac:dyDescent="0.2">
      <c r="I854" s="54"/>
      <c r="J854" s="47"/>
    </row>
    <row r="855" spans="9:10" ht="12.75" x14ac:dyDescent="0.2">
      <c r="I855" s="54"/>
      <c r="J855" s="47"/>
    </row>
    <row r="856" spans="9:10" ht="12.75" x14ac:dyDescent="0.2">
      <c r="I856" s="54"/>
      <c r="J856" s="47"/>
    </row>
    <row r="857" spans="9:10" ht="12.75" x14ac:dyDescent="0.2">
      <c r="I857" s="54"/>
      <c r="J857" s="47"/>
    </row>
    <row r="858" spans="9:10" ht="12.75" x14ac:dyDescent="0.2">
      <c r="I858" s="54"/>
      <c r="J858" s="47"/>
    </row>
    <row r="859" spans="9:10" ht="12.75" x14ac:dyDescent="0.2">
      <c r="I859" s="54"/>
      <c r="J859" s="47"/>
    </row>
    <row r="860" spans="9:10" ht="12.75" x14ac:dyDescent="0.2">
      <c r="I860" s="54"/>
      <c r="J860" s="47"/>
    </row>
    <row r="861" spans="9:10" ht="12.75" x14ac:dyDescent="0.2">
      <c r="I861" s="54"/>
      <c r="J861" s="47"/>
    </row>
    <row r="862" spans="9:10" ht="12.75" x14ac:dyDescent="0.2">
      <c r="I862" s="54"/>
      <c r="J862" s="47"/>
    </row>
    <row r="863" spans="9:10" ht="12.75" x14ac:dyDescent="0.2">
      <c r="I863" s="54"/>
      <c r="J863" s="47"/>
    </row>
    <row r="864" spans="9:10" ht="12.75" x14ac:dyDescent="0.2">
      <c r="I864" s="54"/>
      <c r="J864" s="47"/>
    </row>
    <row r="865" spans="9:10" ht="12.75" x14ac:dyDescent="0.2">
      <c r="I865" s="54"/>
      <c r="J865" s="47"/>
    </row>
    <row r="866" spans="9:10" ht="12.75" x14ac:dyDescent="0.2">
      <c r="I866" s="54"/>
      <c r="J866" s="47"/>
    </row>
    <row r="867" spans="9:10" ht="12.75" x14ac:dyDescent="0.2">
      <c r="I867" s="54"/>
      <c r="J867" s="47"/>
    </row>
    <row r="868" spans="9:10" ht="12.75" x14ac:dyDescent="0.2">
      <c r="I868" s="54"/>
      <c r="J868" s="47"/>
    </row>
    <row r="869" spans="9:10" ht="12.75" x14ac:dyDescent="0.2">
      <c r="I869" s="54"/>
      <c r="J869" s="47"/>
    </row>
    <row r="870" spans="9:10" ht="12.75" x14ac:dyDescent="0.2">
      <c r="I870" s="54"/>
      <c r="J870" s="47"/>
    </row>
    <row r="871" spans="9:10" ht="12.75" x14ac:dyDescent="0.2">
      <c r="I871" s="54"/>
      <c r="J871" s="47"/>
    </row>
    <row r="872" spans="9:10" ht="12.75" x14ac:dyDescent="0.2">
      <c r="I872" s="54"/>
      <c r="J872" s="47"/>
    </row>
    <row r="873" spans="9:10" ht="12.75" x14ac:dyDescent="0.2">
      <c r="I873" s="54"/>
      <c r="J873" s="47"/>
    </row>
    <row r="874" spans="9:10" ht="12.75" x14ac:dyDescent="0.2">
      <c r="I874" s="54"/>
      <c r="J874" s="47"/>
    </row>
    <row r="875" spans="9:10" ht="12.75" x14ac:dyDescent="0.2">
      <c r="I875" s="54"/>
      <c r="J875" s="47"/>
    </row>
    <row r="876" spans="9:10" ht="12.75" x14ac:dyDescent="0.2">
      <c r="I876" s="54"/>
      <c r="J876" s="47"/>
    </row>
    <row r="877" spans="9:10" ht="12.75" x14ac:dyDescent="0.2">
      <c r="I877" s="54"/>
      <c r="J877" s="47"/>
    </row>
    <row r="878" spans="9:10" ht="12.75" x14ac:dyDescent="0.2">
      <c r="I878" s="54"/>
      <c r="J878" s="47"/>
    </row>
    <row r="879" spans="9:10" ht="12.75" x14ac:dyDescent="0.2">
      <c r="I879" s="54"/>
      <c r="J879" s="47"/>
    </row>
    <row r="880" spans="9:10" ht="12.75" x14ac:dyDescent="0.2">
      <c r="I880" s="54"/>
      <c r="J880" s="47"/>
    </row>
    <row r="881" spans="9:10" ht="12.75" x14ac:dyDescent="0.2">
      <c r="I881" s="54"/>
      <c r="J881" s="47"/>
    </row>
    <row r="882" spans="9:10" ht="12.75" x14ac:dyDescent="0.2">
      <c r="I882" s="54"/>
      <c r="J882" s="47"/>
    </row>
    <row r="883" spans="9:10" ht="12.75" x14ac:dyDescent="0.2">
      <c r="I883" s="54"/>
      <c r="J883" s="47"/>
    </row>
    <row r="884" spans="9:10" ht="12.75" x14ac:dyDescent="0.2">
      <c r="I884" s="54"/>
      <c r="J884" s="47"/>
    </row>
    <row r="885" spans="9:10" ht="12.75" x14ac:dyDescent="0.2">
      <c r="I885" s="54"/>
      <c r="J885" s="47"/>
    </row>
    <row r="886" spans="9:10" ht="12.75" x14ac:dyDescent="0.2">
      <c r="I886" s="54"/>
      <c r="J886" s="47"/>
    </row>
    <row r="887" spans="9:10" ht="12.75" x14ac:dyDescent="0.2">
      <c r="I887" s="54"/>
      <c r="J887" s="47"/>
    </row>
    <row r="888" spans="9:10" ht="12.75" x14ac:dyDescent="0.2">
      <c r="I888" s="54"/>
      <c r="J888" s="47"/>
    </row>
    <row r="889" spans="9:10" ht="12.75" x14ac:dyDescent="0.2">
      <c r="I889" s="54"/>
      <c r="J889" s="47"/>
    </row>
    <row r="890" spans="9:10" ht="12.75" x14ac:dyDescent="0.2">
      <c r="I890" s="54"/>
      <c r="J890" s="47"/>
    </row>
    <row r="891" spans="9:10" ht="12.75" x14ac:dyDescent="0.2">
      <c r="I891" s="54"/>
      <c r="J891" s="47"/>
    </row>
    <row r="892" spans="9:10" ht="12.75" x14ac:dyDescent="0.2">
      <c r="I892" s="54"/>
      <c r="J892" s="47"/>
    </row>
    <row r="893" spans="9:10" ht="12.75" x14ac:dyDescent="0.2">
      <c r="I893" s="54"/>
      <c r="J893" s="47"/>
    </row>
    <row r="894" spans="9:10" ht="12.75" x14ac:dyDescent="0.2">
      <c r="I894" s="54"/>
      <c r="J894" s="47"/>
    </row>
    <row r="895" spans="9:10" ht="12.75" x14ac:dyDescent="0.2">
      <c r="I895" s="54"/>
      <c r="J895" s="47"/>
    </row>
    <row r="896" spans="9:10" ht="12.75" x14ac:dyDescent="0.2">
      <c r="I896" s="54"/>
      <c r="J896" s="47"/>
    </row>
    <row r="897" spans="9:10" ht="12.75" x14ac:dyDescent="0.2">
      <c r="I897" s="54"/>
      <c r="J897" s="47"/>
    </row>
    <row r="898" spans="9:10" ht="12.75" x14ac:dyDescent="0.2">
      <c r="I898" s="54"/>
      <c r="J898" s="47"/>
    </row>
    <row r="899" spans="9:10" ht="12.75" x14ac:dyDescent="0.2">
      <c r="I899" s="54"/>
      <c r="J899" s="47"/>
    </row>
    <row r="900" spans="9:10" ht="12.75" x14ac:dyDescent="0.2">
      <c r="I900" s="54"/>
      <c r="J900" s="47"/>
    </row>
    <row r="901" spans="9:10" ht="12.75" x14ac:dyDescent="0.2">
      <c r="I901" s="54"/>
      <c r="J901" s="47"/>
    </row>
    <row r="902" spans="9:10" ht="12.75" x14ac:dyDescent="0.2">
      <c r="I902" s="54"/>
      <c r="J902" s="47"/>
    </row>
    <row r="903" spans="9:10" ht="12.75" x14ac:dyDescent="0.2">
      <c r="I903" s="54"/>
      <c r="J903" s="47"/>
    </row>
    <row r="904" spans="9:10" ht="12.75" x14ac:dyDescent="0.2">
      <c r="I904" s="54"/>
      <c r="J904" s="47"/>
    </row>
    <row r="905" spans="9:10" ht="12.75" x14ac:dyDescent="0.2">
      <c r="I905" s="54"/>
      <c r="J905" s="47"/>
    </row>
    <row r="906" spans="9:10" ht="12.75" x14ac:dyDescent="0.2">
      <c r="I906" s="54"/>
      <c r="J906" s="47"/>
    </row>
    <row r="907" spans="9:10" ht="12.75" x14ac:dyDescent="0.2">
      <c r="I907" s="54"/>
      <c r="J907" s="47"/>
    </row>
    <row r="908" spans="9:10" ht="12.75" x14ac:dyDescent="0.2">
      <c r="I908" s="54"/>
      <c r="J908" s="47"/>
    </row>
    <row r="909" spans="9:10" ht="12.75" x14ac:dyDescent="0.2">
      <c r="I909" s="54"/>
      <c r="J909" s="47"/>
    </row>
    <row r="910" spans="9:10" ht="12.75" x14ac:dyDescent="0.2">
      <c r="I910" s="54"/>
      <c r="J910" s="47"/>
    </row>
    <row r="911" spans="9:10" ht="12.75" x14ac:dyDescent="0.2">
      <c r="I911" s="54"/>
      <c r="J911" s="47"/>
    </row>
    <row r="912" spans="9:10" ht="12.75" x14ac:dyDescent="0.2">
      <c r="I912" s="54"/>
      <c r="J912" s="47"/>
    </row>
    <row r="913" spans="9:10" ht="12.75" x14ac:dyDescent="0.2">
      <c r="I913" s="54"/>
      <c r="J913" s="47"/>
    </row>
    <row r="914" spans="9:10" ht="12.75" x14ac:dyDescent="0.2">
      <c r="I914" s="54"/>
      <c r="J914" s="47"/>
    </row>
    <row r="915" spans="9:10" ht="12.75" x14ac:dyDescent="0.2">
      <c r="I915" s="54"/>
      <c r="J915" s="47"/>
    </row>
    <row r="916" spans="9:10" ht="12.75" x14ac:dyDescent="0.2">
      <c r="I916" s="54"/>
      <c r="J916" s="47"/>
    </row>
    <row r="917" spans="9:10" ht="12.75" x14ac:dyDescent="0.2">
      <c r="I917" s="54"/>
      <c r="J917" s="47"/>
    </row>
    <row r="918" spans="9:10" ht="12.75" x14ac:dyDescent="0.2">
      <c r="I918" s="54"/>
      <c r="J918" s="47"/>
    </row>
    <row r="919" spans="9:10" ht="12.75" x14ac:dyDescent="0.2">
      <c r="I919" s="54"/>
      <c r="J919" s="47"/>
    </row>
    <row r="920" spans="9:10" ht="12.75" x14ac:dyDescent="0.2">
      <c r="I920" s="54"/>
      <c r="J920" s="47"/>
    </row>
    <row r="921" spans="9:10" ht="12.75" x14ac:dyDescent="0.2">
      <c r="I921" s="54"/>
      <c r="J921" s="47"/>
    </row>
    <row r="922" spans="9:10" ht="12.75" x14ac:dyDescent="0.2">
      <c r="I922" s="54"/>
      <c r="J922" s="47"/>
    </row>
    <row r="923" spans="9:10" ht="12.75" x14ac:dyDescent="0.2">
      <c r="I923" s="54"/>
      <c r="J923" s="47"/>
    </row>
    <row r="924" spans="9:10" ht="12.75" x14ac:dyDescent="0.2">
      <c r="I924" s="54"/>
      <c r="J924" s="47"/>
    </row>
    <row r="925" spans="9:10" ht="12.75" x14ac:dyDescent="0.2">
      <c r="I925" s="54"/>
      <c r="J925" s="47"/>
    </row>
    <row r="926" spans="9:10" ht="12.75" x14ac:dyDescent="0.2">
      <c r="I926" s="54"/>
      <c r="J926" s="47"/>
    </row>
    <row r="927" spans="9:10" ht="12.75" x14ac:dyDescent="0.2">
      <c r="I927" s="54"/>
      <c r="J927" s="47"/>
    </row>
    <row r="928" spans="9:10" ht="12.75" x14ac:dyDescent="0.2">
      <c r="I928" s="54"/>
      <c r="J928" s="47"/>
    </row>
    <row r="929" spans="9:10" ht="12.75" x14ac:dyDescent="0.2">
      <c r="I929" s="54"/>
      <c r="J929" s="47"/>
    </row>
    <row r="930" spans="9:10" ht="12.75" x14ac:dyDescent="0.2">
      <c r="I930" s="54"/>
      <c r="J930" s="47"/>
    </row>
    <row r="931" spans="9:10" ht="12.75" x14ac:dyDescent="0.2">
      <c r="I931" s="54"/>
      <c r="J931" s="47"/>
    </row>
    <row r="932" spans="9:10" ht="12.75" x14ac:dyDescent="0.2">
      <c r="I932" s="54"/>
      <c r="J932" s="47"/>
    </row>
    <row r="933" spans="9:10" ht="12.75" x14ac:dyDescent="0.2">
      <c r="I933" s="54"/>
      <c r="J933" s="47"/>
    </row>
    <row r="934" spans="9:10" ht="12.75" x14ac:dyDescent="0.2">
      <c r="I934" s="54"/>
      <c r="J934" s="47"/>
    </row>
    <row r="935" spans="9:10" ht="12.75" x14ac:dyDescent="0.2">
      <c r="I935" s="54"/>
      <c r="J935" s="47"/>
    </row>
    <row r="936" spans="9:10" ht="12.75" x14ac:dyDescent="0.2">
      <c r="I936" s="54"/>
      <c r="J936" s="47"/>
    </row>
    <row r="937" spans="9:10" ht="12.75" x14ac:dyDescent="0.2">
      <c r="I937" s="54"/>
      <c r="J937" s="47"/>
    </row>
    <row r="938" spans="9:10" ht="12.75" x14ac:dyDescent="0.2">
      <c r="I938" s="54"/>
      <c r="J938" s="47"/>
    </row>
    <row r="939" spans="9:10" ht="12.75" x14ac:dyDescent="0.2">
      <c r="I939" s="54"/>
      <c r="J939" s="47"/>
    </row>
    <row r="940" spans="9:10" ht="12.75" x14ac:dyDescent="0.2">
      <c r="I940" s="54"/>
      <c r="J940" s="47"/>
    </row>
    <row r="941" spans="9:10" ht="12.75" x14ac:dyDescent="0.2">
      <c r="I941" s="54"/>
      <c r="J941" s="47"/>
    </row>
    <row r="942" spans="9:10" ht="12.75" x14ac:dyDescent="0.2">
      <c r="I942" s="54"/>
      <c r="J942" s="47"/>
    </row>
    <row r="943" spans="9:10" ht="12.75" x14ac:dyDescent="0.2">
      <c r="I943" s="54"/>
      <c r="J943" s="47"/>
    </row>
    <row r="944" spans="9:10" ht="12.75" x14ac:dyDescent="0.2">
      <c r="I944" s="54"/>
      <c r="J944" s="47"/>
    </row>
    <row r="945" spans="9:10" ht="12.75" x14ac:dyDescent="0.2">
      <c r="I945" s="54"/>
      <c r="J945" s="47"/>
    </row>
    <row r="946" spans="9:10" ht="12.75" x14ac:dyDescent="0.2">
      <c r="I946" s="54"/>
      <c r="J946" s="47"/>
    </row>
    <row r="947" spans="9:10" ht="12.75" x14ac:dyDescent="0.2">
      <c r="I947" s="54"/>
      <c r="J947" s="47"/>
    </row>
    <row r="948" spans="9:10" ht="12.75" x14ac:dyDescent="0.2">
      <c r="I948" s="54"/>
      <c r="J948" s="47"/>
    </row>
    <row r="949" spans="9:10" ht="12.75" x14ac:dyDescent="0.2">
      <c r="I949" s="54"/>
      <c r="J949" s="47"/>
    </row>
    <row r="950" spans="9:10" ht="12.75" x14ac:dyDescent="0.2">
      <c r="I950" s="54"/>
      <c r="J950" s="47"/>
    </row>
    <row r="951" spans="9:10" ht="12.75" x14ac:dyDescent="0.2">
      <c r="I951" s="54"/>
      <c r="J951" s="47"/>
    </row>
    <row r="952" spans="9:10" ht="12.75" x14ac:dyDescent="0.2">
      <c r="I952" s="54"/>
      <c r="J952" s="47"/>
    </row>
    <row r="953" spans="9:10" ht="12.75" x14ac:dyDescent="0.2">
      <c r="I953" s="54"/>
      <c r="J953" s="47"/>
    </row>
    <row r="954" spans="9:10" ht="12.75" x14ac:dyDescent="0.2">
      <c r="I954" s="54"/>
      <c r="J954" s="47"/>
    </row>
    <row r="955" spans="9:10" ht="12.75" x14ac:dyDescent="0.2">
      <c r="I955" s="54"/>
      <c r="J955" s="47"/>
    </row>
    <row r="956" spans="9:10" ht="12.75" x14ac:dyDescent="0.2">
      <c r="I956" s="54"/>
      <c r="J956" s="47"/>
    </row>
    <row r="957" spans="9:10" ht="12.75" x14ac:dyDescent="0.2">
      <c r="I957" s="54"/>
      <c r="J957" s="47"/>
    </row>
    <row r="958" spans="9:10" ht="12.75" x14ac:dyDescent="0.2">
      <c r="I958" s="54"/>
      <c r="J958" s="47"/>
    </row>
    <row r="959" spans="9:10" ht="12.75" x14ac:dyDescent="0.2">
      <c r="I959" s="54"/>
      <c r="J959" s="47"/>
    </row>
    <row r="960" spans="9:10" ht="12.75" x14ac:dyDescent="0.2">
      <c r="I960" s="54"/>
      <c r="J960" s="47"/>
    </row>
    <row r="961" spans="9:10" ht="12.75" x14ac:dyDescent="0.2">
      <c r="I961" s="54"/>
      <c r="J961" s="47"/>
    </row>
    <row r="962" spans="9:10" ht="12.75" x14ac:dyDescent="0.2">
      <c r="I962" s="54"/>
      <c r="J962" s="47"/>
    </row>
    <row r="963" spans="9:10" ht="12.75" x14ac:dyDescent="0.2">
      <c r="I963" s="54"/>
      <c r="J963" s="47"/>
    </row>
    <row r="964" spans="9:10" ht="12.75" x14ac:dyDescent="0.2">
      <c r="I964" s="54"/>
      <c r="J964" s="47"/>
    </row>
    <row r="965" spans="9:10" ht="12.75" x14ac:dyDescent="0.2">
      <c r="I965" s="54"/>
      <c r="J965" s="47"/>
    </row>
    <row r="966" spans="9:10" ht="12.75" x14ac:dyDescent="0.2">
      <c r="I966" s="54"/>
      <c r="J966" s="47"/>
    </row>
    <row r="967" spans="9:10" ht="12.75" x14ac:dyDescent="0.2">
      <c r="I967" s="54"/>
      <c r="J967" s="47"/>
    </row>
    <row r="968" spans="9:10" ht="12.75" x14ac:dyDescent="0.2">
      <c r="I968" s="54"/>
      <c r="J968" s="47"/>
    </row>
    <row r="969" spans="9:10" ht="12.75" x14ac:dyDescent="0.2">
      <c r="I969" s="54"/>
      <c r="J969" s="47"/>
    </row>
    <row r="970" spans="9:10" ht="12.75" x14ac:dyDescent="0.2">
      <c r="I970" s="54"/>
      <c r="J970" s="47"/>
    </row>
    <row r="971" spans="9:10" ht="12.75" x14ac:dyDescent="0.2">
      <c r="I971" s="54"/>
      <c r="J971" s="47"/>
    </row>
    <row r="972" spans="9:10" ht="12.75" x14ac:dyDescent="0.2">
      <c r="I972" s="54"/>
      <c r="J972" s="47"/>
    </row>
    <row r="973" spans="9:10" ht="12.75" x14ac:dyDescent="0.2">
      <c r="I973" s="54"/>
      <c r="J973" s="47"/>
    </row>
    <row r="974" spans="9:10" ht="12.75" x14ac:dyDescent="0.2">
      <c r="I974" s="54"/>
      <c r="J974" s="47"/>
    </row>
    <row r="975" spans="9:10" ht="12.75" x14ac:dyDescent="0.2">
      <c r="I975" s="54"/>
      <c r="J975" s="47"/>
    </row>
    <row r="976" spans="9:10" ht="12.75" x14ac:dyDescent="0.2">
      <c r="I976" s="54"/>
      <c r="J976" s="47"/>
    </row>
    <row r="977" spans="9:10" ht="12.75" x14ac:dyDescent="0.2">
      <c r="I977" s="54"/>
      <c r="J977" s="47"/>
    </row>
    <row r="978" spans="9:10" ht="12.75" x14ac:dyDescent="0.2">
      <c r="I978" s="54"/>
      <c r="J978" s="47"/>
    </row>
    <row r="979" spans="9:10" ht="12.75" x14ac:dyDescent="0.2">
      <c r="I979" s="54"/>
      <c r="J979" s="47"/>
    </row>
    <row r="980" spans="9:10" ht="12.75" x14ac:dyDescent="0.2">
      <c r="I980" s="54"/>
      <c r="J980" s="47"/>
    </row>
    <row r="981" spans="9:10" ht="12.75" x14ac:dyDescent="0.2">
      <c r="I981" s="54"/>
      <c r="J981" s="47"/>
    </row>
    <row r="982" spans="9:10" ht="12.75" x14ac:dyDescent="0.2">
      <c r="I982" s="54"/>
      <c r="J982" s="47"/>
    </row>
    <row r="983" spans="9:10" ht="12.75" x14ac:dyDescent="0.2">
      <c r="I983" s="54"/>
      <c r="J983" s="47"/>
    </row>
    <row r="984" spans="9:10" ht="12.75" x14ac:dyDescent="0.2">
      <c r="I984" s="54"/>
      <c r="J984" s="47"/>
    </row>
    <row r="985" spans="9:10" ht="12.75" x14ac:dyDescent="0.2">
      <c r="I985" s="54"/>
      <c r="J985" s="47"/>
    </row>
    <row r="986" spans="9:10" ht="12.75" x14ac:dyDescent="0.2">
      <c r="I986" s="54"/>
      <c r="J986" s="47"/>
    </row>
    <row r="987" spans="9:10" ht="12.75" x14ac:dyDescent="0.2">
      <c r="I987" s="54"/>
      <c r="J987" s="47"/>
    </row>
    <row r="988" spans="9:10" ht="12.75" x14ac:dyDescent="0.2">
      <c r="I988" s="54"/>
      <c r="J988" s="47"/>
    </row>
    <row r="989" spans="9:10" ht="12.75" x14ac:dyDescent="0.2">
      <c r="I989" s="54"/>
      <c r="J989" s="47"/>
    </row>
    <row r="990" spans="9:10" ht="12.75" x14ac:dyDescent="0.2">
      <c r="I990" s="54"/>
      <c r="J990" s="47"/>
    </row>
    <row r="991" spans="9:10" ht="12.75" x14ac:dyDescent="0.2">
      <c r="I991" s="54"/>
      <c r="J991" s="47"/>
    </row>
    <row r="992" spans="9:10" ht="12.75" x14ac:dyDescent="0.2">
      <c r="I992" s="54"/>
      <c r="J992" s="47"/>
    </row>
    <row r="993" spans="9:10" ht="12.75" x14ac:dyDescent="0.2">
      <c r="I993" s="54"/>
      <c r="J993" s="47"/>
    </row>
    <row r="994" spans="9:10" ht="12.75" x14ac:dyDescent="0.2">
      <c r="I994" s="54"/>
      <c r="J994" s="47"/>
    </row>
    <row r="995" spans="9:10" ht="12.75" x14ac:dyDescent="0.2">
      <c r="I995" s="54"/>
      <c r="J995" s="47"/>
    </row>
    <row r="996" spans="9:10" ht="12.75" x14ac:dyDescent="0.2">
      <c r="I996" s="54"/>
      <c r="J996" s="47"/>
    </row>
    <row r="997" spans="9:10" ht="12.75" x14ac:dyDescent="0.2">
      <c r="I997" s="54"/>
      <c r="J997" s="47"/>
    </row>
    <row r="998" spans="9:10" ht="12.75" x14ac:dyDescent="0.2">
      <c r="I998" s="54"/>
      <c r="J998" s="47"/>
    </row>
    <row r="999" spans="9:10" ht="12.75" x14ac:dyDescent="0.2">
      <c r="I999" s="54"/>
      <c r="J999" s="47"/>
    </row>
    <row r="1000" spans="9:10" ht="12.75" x14ac:dyDescent="0.2">
      <c r="I1000" s="54"/>
      <c r="J1000" s="47"/>
    </row>
    <row r="1001" spans="9:10" ht="12.75" x14ac:dyDescent="0.2">
      <c r="I1001" s="54"/>
      <c r="J1001" s="47"/>
    </row>
    <row r="1002" spans="9:10" ht="12.75" x14ac:dyDescent="0.2">
      <c r="I1002" s="54"/>
      <c r="J1002" s="47"/>
    </row>
    <row r="1003" spans="9:10" ht="12.75" x14ac:dyDescent="0.2">
      <c r="I1003" s="54"/>
      <c r="J1003" s="47"/>
    </row>
    <row r="1004" spans="9:10" ht="12.75" x14ac:dyDescent="0.2">
      <c r="I1004" s="54"/>
      <c r="J1004" s="47"/>
    </row>
    <row r="1005" spans="9:10" ht="12.75" x14ac:dyDescent="0.2">
      <c r="I1005" s="54"/>
      <c r="J1005" s="47"/>
    </row>
    <row r="1006" spans="9:10" ht="12.75" x14ac:dyDescent="0.2">
      <c r="I1006" s="54"/>
      <c r="J1006" s="47"/>
    </row>
    <row r="1007" spans="9:10" ht="12.75" x14ac:dyDescent="0.2">
      <c r="I1007" s="54"/>
      <c r="J1007" s="47"/>
    </row>
    <row r="1008" spans="9:10" ht="12.75" x14ac:dyDescent="0.2">
      <c r="I1008" s="54"/>
      <c r="J1008" s="47"/>
    </row>
    <row r="1009" spans="9:10" ht="12.75" x14ac:dyDescent="0.2">
      <c r="I1009" s="54"/>
      <c r="J1009" s="47"/>
    </row>
    <row r="1010" spans="9:10" ht="12.75" x14ac:dyDescent="0.2">
      <c r="I1010" s="54"/>
      <c r="J1010" s="47"/>
    </row>
    <row r="1011" spans="9:10" ht="12.75" x14ac:dyDescent="0.2">
      <c r="I1011" s="54"/>
      <c r="J1011" s="47"/>
    </row>
    <row r="1012" spans="9:10" ht="12.75" x14ac:dyDescent="0.2">
      <c r="I1012" s="54"/>
      <c r="J1012" s="47"/>
    </row>
    <row r="1013" spans="9:10" ht="12.75" x14ac:dyDescent="0.2">
      <c r="I1013" s="54"/>
      <c r="J1013" s="47"/>
    </row>
    <row r="1014" spans="9:10" ht="12.75" x14ac:dyDescent="0.2">
      <c r="I1014" s="54"/>
      <c r="J1014" s="47"/>
    </row>
    <row r="1015" spans="9:10" ht="12.75" x14ac:dyDescent="0.2">
      <c r="I1015" s="54"/>
      <c r="J1015" s="47"/>
    </row>
    <row r="1016" spans="9:10" ht="12.75" x14ac:dyDescent="0.2">
      <c r="I1016" s="54"/>
      <c r="J1016" s="47"/>
    </row>
    <row r="1017" spans="9:10" ht="12.75" x14ac:dyDescent="0.2">
      <c r="I1017" s="54"/>
      <c r="J1017" s="47"/>
    </row>
    <row r="1018" spans="9:10" ht="12.75" x14ac:dyDescent="0.2">
      <c r="I1018" s="54"/>
      <c r="J1018" s="47"/>
    </row>
    <row r="1019" spans="9:10" ht="12.75" x14ac:dyDescent="0.2">
      <c r="I1019" s="54"/>
      <c r="J1019" s="47"/>
    </row>
    <row r="1020" spans="9:10" ht="12.75" x14ac:dyDescent="0.2">
      <c r="I1020" s="54"/>
      <c r="J1020" s="47"/>
    </row>
    <row r="1021" spans="9:10" ht="12.75" x14ac:dyDescent="0.2">
      <c r="I1021" s="54"/>
      <c r="J1021" s="47"/>
    </row>
    <row r="1022" spans="9:10" ht="12.75" x14ac:dyDescent="0.2">
      <c r="I1022" s="54"/>
      <c r="J1022" s="4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K1002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14.42578125" defaultRowHeight="15.75" customHeight="1" x14ac:dyDescent="0.2"/>
  <cols>
    <col min="1" max="1" width="14.42578125" style="31"/>
    <col min="2" max="2" width="45.7109375" style="31" bestFit="1" customWidth="1"/>
    <col min="3" max="3" width="6.7109375" style="31" bestFit="1" customWidth="1"/>
    <col min="4" max="5" width="14.5703125" style="42" bestFit="1" customWidth="1"/>
    <col min="6" max="6" width="16" style="42" bestFit="1" customWidth="1"/>
    <col min="7" max="9" width="16" style="83" bestFit="1" customWidth="1"/>
    <col min="10" max="10" width="42.85546875" style="31" customWidth="1"/>
    <col min="11" max="16384" width="14.42578125" style="31"/>
  </cols>
  <sheetData>
    <row r="1" spans="1:11" x14ac:dyDescent="0.25">
      <c r="A1" s="30"/>
      <c r="D1" s="32" t="s">
        <v>174</v>
      </c>
      <c r="E1" s="32" t="s">
        <v>175</v>
      </c>
      <c r="F1" s="33" t="s">
        <v>167</v>
      </c>
      <c r="G1" s="82" t="s">
        <v>168</v>
      </c>
      <c r="H1" s="82" t="s">
        <v>169</v>
      </c>
      <c r="I1" s="82" t="s">
        <v>170</v>
      </c>
      <c r="J1" s="34"/>
    </row>
    <row r="2" spans="1:11" ht="18.75" x14ac:dyDescent="0.3">
      <c r="A2" s="35" t="s">
        <v>9</v>
      </c>
      <c r="B2" s="36"/>
      <c r="C2" s="36"/>
      <c r="D2" s="37"/>
      <c r="E2" s="37"/>
      <c r="F2" s="38"/>
      <c r="J2" s="34"/>
    </row>
    <row r="3" spans="1:11" ht="12.75" x14ac:dyDescent="0.2">
      <c r="A3" s="39">
        <v>4000</v>
      </c>
      <c r="B3" s="40" t="s">
        <v>12</v>
      </c>
      <c r="C3" s="76">
        <f>IF(E3=0,0,((D3-E3)/E3))</f>
        <v>0.32614322580645144</v>
      </c>
      <c r="D3" s="71">
        <v>23981.09</v>
      </c>
      <c r="E3" s="81">
        <f>F3/12*7</f>
        <v>18083.333333333336</v>
      </c>
      <c r="F3" s="41">
        <v>31000</v>
      </c>
      <c r="G3" s="84">
        <f>VLOOKUP(A3,'Old IS'!$A:$I,6,FALSE)</f>
        <v>35724.75</v>
      </c>
      <c r="H3" s="84">
        <f>VLOOKUP(A3,'Old IS'!$A:$I,8,FALSE)</f>
        <v>38566.42</v>
      </c>
      <c r="I3" s="84">
        <f>VLOOKUP(A3,'Old IS'!$A:$I,9,FALSE)</f>
        <v>34896.879999999997</v>
      </c>
      <c r="J3" s="40" t="s">
        <v>13</v>
      </c>
      <c r="K3" s="88"/>
    </row>
    <row r="4" spans="1:11" ht="12.75" x14ac:dyDescent="0.2">
      <c r="A4" s="39">
        <v>4010</v>
      </c>
      <c r="B4" s="40" t="s">
        <v>14</v>
      </c>
      <c r="C4" s="76">
        <f>IF(E4=0,0,((D4-E4)/E4))</f>
        <v>0.22457478991596633</v>
      </c>
      <c r="D4" s="71">
        <v>2428.7399999999998</v>
      </c>
      <c r="E4" s="81">
        <f>F4/12*7</f>
        <v>1983.3333333333333</v>
      </c>
      <c r="F4" s="71">
        <v>3400</v>
      </c>
      <c r="G4" s="85">
        <f>VLOOKUP(A4,'Old IS'!$A:$I,6,FALSE)</f>
        <v>3183.66</v>
      </c>
      <c r="H4" s="85">
        <f>VLOOKUP(A4,'Old IS'!$A:$I,8,FALSE)</f>
        <v>3826.07</v>
      </c>
      <c r="I4" s="85">
        <f>VLOOKUP(A4,'Old IS'!$A:$I,9,FALSE)</f>
        <v>2517.5700000000002</v>
      </c>
      <c r="J4" s="34"/>
      <c r="K4" s="88"/>
    </row>
    <row r="5" spans="1:11" ht="15" x14ac:dyDescent="0.25">
      <c r="A5" s="43" t="s">
        <v>11</v>
      </c>
      <c r="B5" s="44"/>
      <c r="C5" s="77">
        <f>IF(E5=0,0,((D5-E5)/E5))</f>
        <v>0.31610448504983391</v>
      </c>
      <c r="D5" s="73">
        <f t="shared" ref="D5:I5" si="0">D3+D4</f>
        <v>26409.83</v>
      </c>
      <c r="E5" s="73">
        <f t="shared" si="0"/>
        <v>20066.666666666668</v>
      </c>
      <c r="F5" s="73">
        <f t="shared" si="0"/>
        <v>34400</v>
      </c>
      <c r="G5" s="86">
        <f t="shared" si="0"/>
        <v>38908.410000000003</v>
      </c>
      <c r="H5" s="86">
        <f t="shared" si="0"/>
        <v>42392.49</v>
      </c>
      <c r="I5" s="86">
        <f t="shared" si="0"/>
        <v>37414.449999999997</v>
      </c>
      <c r="J5" s="34"/>
    </row>
    <row r="6" spans="1:11" ht="15.75" customHeight="1" x14ac:dyDescent="0.2">
      <c r="C6" s="76"/>
      <c r="D6" s="72"/>
      <c r="E6" s="72"/>
      <c r="F6" s="72"/>
      <c r="G6" s="85"/>
      <c r="H6" s="85"/>
      <c r="I6" s="85"/>
    </row>
    <row r="7" spans="1:11" ht="12.75" x14ac:dyDescent="0.2">
      <c r="A7" s="39">
        <v>4020</v>
      </c>
      <c r="B7" s="40" t="s">
        <v>31</v>
      </c>
      <c r="C7" s="76">
        <f t="shared" ref="C7:C35" si="1">IF(E7=0,0,((D7-E7)/E7))</f>
        <v>0</v>
      </c>
      <c r="D7" s="45">
        <v>281.05</v>
      </c>
      <c r="E7" s="81">
        <f>F7/12*7</f>
        <v>0</v>
      </c>
      <c r="F7" s="71">
        <v>0</v>
      </c>
      <c r="G7" s="85">
        <f>VLOOKUP(A7,'Old IS'!$A:$I,6,FALSE)</f>
        <v>385</v>
      </c>
      <c r="H7" s="85">
        <f>VLOOKUP(A7,'Old IS'!$A:$I,8,FALSE)</f>
        <v>0</v>
      </c>
      <c r="I7" s="85">
        <f>VLOOKUP(A7,'Old IS'!$A:$I,9,FALSE)</f>
        <v>785.91</v>
      </c>
      <c r="J7" s="34"/>
      <c r="K7" s="88"/>
    </row>
    <row r="8" spans="1:11" ht="12.75" x14ac:dyDescent="0.2">
      <c r="A8" s="39">
        <v>4020.1</v>
      </c>
      <c r="B8" s="40" t="s">
        <v>16</v>
      </c>
      <c r="C8" s="76">
        <f t="shared" si="1"/>
        <v>0.15117299843014123</v>
      </c>
      <c r="D8" s="71">
        <v>6110.81</v>
      </c>
      <c r="E8" s="81">
        <f>F8/12*7</f>
        <v>5308.3333333333339</v>
      </c>
      <c r="F8" s="71">
        <v>9100</v>
      </c>
      <c r="G8" s="85">
        <f>VLOOKUP(A8,'Old IS'!$A:$I,6,FALSE)</f>
        <v>9098.1299999999992</v>
      </c>
      <c r="H8" s="85">
        <f>VLOOKUP(A8,'Old IS'!$A:$I,8,FALSE)</f>
        <v>9123.48</v>
      </c>
      <c r="I8" s="85">
        <f>VLOOKUP(A8,'Old IS'!$A:$I,9,FALSE)</f>
        <v>6356.46</v>
      </c>
      <c r="J8" s="34"/>
      <c r="K8" s="88"/>
    </row>
    <row r="9" spans="1:11" ht="12.75" x14ac:dyDescent="0.2">
      <c r="A9" s="39">
        <v>4020.15</v>
      </c>
      <c r="B9" s="40" t="s">
        <v>17</v>
      </c>
      <c r="C9" s="76">
        <f t="shared" si="1"/>
        <v>-1</v>
      </c>
      <c r="D9" s="71">
        <v>0</v>
      </c>
      <c r="E9" s="81">
        <f>F9/12*7</f>
        <v>700</v>
      </c>
      <c r="F9" s="71">
        <v>1200</v>
      </c>
      <c r="G9" s="85">
        <f>VLOOKUP(A9,'Old IS'!$A:$I,6,FALSE)</f>
        <v>1200</v>
      </c>
      <c r="H9" s="85">
        <f>VLOOKUP(A9,'Old IS'!$A:$I,8,FALSE)</f>
        <v>1200</v>
      </c>
      <c r="I9" s="85">
        <f>VLOOKUP(A9,'Old IS'!$A:$I,9,FALSE)</f>
        <v>0</v>
      </c>
      <c r="J9" s="34"/>
      <c r="K9" s="88"/>
    </row>
    <row r="10" spans="1:11" ht="12.75" x14ac:dyDescent="0.2">
      <c r="A10" s="39">
        <v>4020.2</v>
      </c>
      <c r="B10" s="40" t="s">
        <v>35</v>
      </c>
      <c r="C10" s="76">
        <f t="shared" si="1"/>
        <v>0</v>
      </c>
      <c r="D10" s="71">
        <v>0</v>
      </c>
      <c r="E10" s="81">
        <f>F10/12*7</f>
        <v>0</v>
      </c>
      <c r="F10" s="71">
        <v>0</v>
      </c>
      <c r="G10" s="85">
        <f>VLOOKUP(A10,'Old IS'!$A:$I,6,FALSE)</f>
        <v>0</v>
      </c>
      <c r="H10" s="85">
        <f>VLOOKUP(A10,'Old IS'!$A:$I,8,FALSE)</f>
        <v>0</v>
      </c>
      <c r="I10" s="85">
        <f>VLOOKUP(A10,'Old IS'!$A:$I,9,FALSE)</f>
        <v>65</v>
      </c>
      <c r="J10" s="34"/>
      <c r="K10" s="88"/>
    </row>
    <row r="11" spans="1:11" ht="15" x14ac:dyDescent="0.25">
      <c r="A11" s="43" t="s">
        <v>15</v>
      </c>
      <c r="B11" s="44"/>
      <c r="C11" s="77">
        <f t="shared" si="1"/>
        <v>6.3832454923717044E-2</v>
      </c>
      <c r="D11" s="73">
        <f t="shared" ref="D11:I11" si="2">SUM(D7:D10)</f>
        <v>6391.8600000000006</v>
      </c>
      <c r="E11" s="73">
        <f t="shared" si="2"/>
        <v>6008.3333333333339</v>
      </c>
      <c r="F11" s="73">
        <f t="shared" si="2"/>
        <v>10300</v>
      </c>
      <c r="G11" s="86">
        <f t="shared" si="2"/>
        <v>10683.13</v>
      </c>
      <c r="H11" s="86">
        <f t="shared" si="2"/>
        <v>10323.48</v>
      </c>
      <c r="I11" s="86">
        <f t="shared" si="2"/>
        <v>7207.37</v>
      </c>
      <c r="J11" s="34"/>
    </row>
    <row r="12" spans="1:11" ht="15.75" customHeight="1" x14ac:dyDescent="0.2">
      <c r="C12" s="76"/>
      <c r="D12" s="72"/>
      <c r="E12" s="72"/>
      <c r="F12" s="72"/>
      <c r="G12" s="85"/>
      <c r="H12" s="85"/>
      <c r="I12" s="85"/>
    </row>
    <row r="13" spans="1:11" ht="12.75" x14ac:dyDescent="0.2">
      <c r="A13" s="39">
        <v>4100</v>
      </c>
      <c r="B13" s="40" t="s">
        <v>20</v>
      </c>
      <c r="C13" s="76">
        <f t="shared" si="1"/>
        <v>0</v>
      </c>
      <c r="D13" s="71">
        <v>32025</v>
      </c>
      <c r="E13" s="81">
        <f>F13/12*7</f>
        <v>32025</v>
      </c>
      <c r="F13" s="71">
        <v>54900</v>
      </c>
      <c r="G13" s="85">
        <f>VLOOKUP(A13,'Old IS'!$A:$I,6,FALSE)</f>
        <v>60999.96</v>
      </c>
      <c r="H13" s="85">
        <f>VLOOKUP(A13,'Old IS'!$A:$I,8,FALSE)</f>
        <v>62282.04</v>
      </c>
      <c r="I13" s="85">
        <f>VLOOKUP(A13,'Old IS'!$A:$I,9,FALSE)</f>
        <v>60999.96</v>
      </c>
      <c r="J13" s="34"/>
      <c r="K13" s="88"/>
    </row>
    <row r="14" spans="1:11" ht="15" x14ac:dyDescent="0.25">
      <c r="A14" s="43" t="s">
        <v>18</v>
      </c>
      <c r="B14" s="44"/>
      <c r="C14" s="77">
        <f t="shared" si="1"/>
        <v>0</v>
      </c>
      <c r="D14" s="73">
        <f t="shared" ref="D14:I14" si="3">D13</f>
        <v>32025</v>
      </c>
      <c r="E14" s="73">
        <f t="shared" si="3"/>
        <v>32025</v>
      </c>
      <c r="F14" s="73">
        <f t="shared" si="3"/>
        <v>54900</v>
      </c>
      <c r="G14" s="86">
        <f t="shared" si="3"/>
        <v>60999.96</v>
      </c>
      <c r="H14" s="86">
        <f t="shared" si="3"/>
        <v>62282.04</v>
      </c>
      <c r="I14" s="86">
        <f t="shared" si="3"/>
        <v>60999.96</v>
      </c>
      <c r="J14" s="40" t="s">
        <v>19</v>
      </c>
    </row>
    <row r="15" spans="1:11" ht="15.75" customHeight="1" x14ac:dyDescent="0.2">
      <c r="C15" s="76"/>
      <c r="D15" s="72"/>
      <c r="E15" s="72"/>
      <c r="F15" s="72"/>
      <c r="G15" s="85"/>
      <c r="H15" s="85"/>
      <c r="I15" s="85"/>
    </row>
    <row r="16" spans="1:11" ht="12.75" x14ac:dyDescent="0.2">
      <c r="A16" s="39">
        <v>4140.12</v>
      </c>
      <c r="B16" s="40" t="s">
        <v>68</v>
      </c>
      <c r="C16" s="76">
        <f t="shared" si="1"/>
        <v>0</v>
      </c>
      <c r="D16" s="75">
        <v>0</v>
      </c>
      <c r="E16" s="81">
        <f>F16/12*7</f>
        <v>0</v>
      </c>
      <c r="F16" s="71">
        <v>0</v>
      </c>
      <c r="G16" s="85">
        <f>VLOOKUP(A16,'Old IS'!$A:$I,6,FALSE)</f>
        <v>0</v>
      </c>
      <c r="H16" s="85">
        <f>VLOOKUP(A16,'Old IS'!$A:$I,8,FALSE)</f>
        <v>3000</v>
      </c>
      <c r="I16" s="85">
        <f>VLOOKUP(A16,'Old IS'!$A:$I,9,FALSE)</f>
        <v>0</v>
      </c>
      <c r="J16" s="40"/>
      <c r="K16" s="88"/>
    </row>
    <row r="17" spans="1:11" ht="12.75" x14ac:dyDescent="0.2">
      <c r="A17" s="39">
        <v>4140.1099999999997</v>
      </c>
      <c r="B17" s="40" t="s">
        <v>71</v>
      </c>
      <c r="C17" s="76">
        <f t="shared" si="1"/>
        <v>0</v>
      </c>
      <c r="D17" s="75">
        <v>0</v>
      </c>
      <c r="E17" s="81">
        <f>F17/12*7</f>
        <v>0</v>
      </c>
      <c r="F17" s="71">
        <v>0</v>
      </c>
      <c r="G17" s="85">
        <f>VLOOKUP(A17,'Old IS'!$A:$I,6,FALSE)</f>
        <v>0</v>
      </c>
      <c r="H17" s="85">
        <f>VLOOKUP(A17,'Old IS'!$A:$I,8,FALSE)</f>
        <v>2205</v>
      </c>
      <c r="I17" s="85">
        <f>VLOOKUP(A17,'Old IS'!$A:$I,9,FALSE)</f>
        <v>0</v>
      </c>
      <c r="J17" s="40"/>
      <c r="K17" s="88"/>
    </row>
    <row r="18" spans="1:11" ht="12.75" x14ac:dyDescent="0.2">
      <c r="A18" s="39">
        <v>4140</v>
      </c>
      <c r="B18" s="40" t="s">
        <v>23</v>
      </c>
      <c r="C18" s="76">
        <f t="shared" si="1"/>
        <v>9.5541071428571378E-2</v>
      </c>
      <c r="D18" s="71">
        <v>2045.01</v>
      </c>
      <c r="E18" s="81">
        <f>F18/12*7</f>
        <v>1866.6666666666667</v>
      </c>
      <c r="F18" s="71">
        <v>3200</v>
      </c>
      <c r="G18" s="85">
        <f>VLOOKUP(A18,'Old IS'!$A:$I,6,FALSE)</f>
        <v>2505</v>
      </c>
      <c r="H18" s="85">
        <f>VLOOKUP(A18,'Old IS'!$A:$I,8,FALSE)</f>
        <v>0</v>
      </c>
      <c r="I18" s="85">
        <f>VLOOKUP(A18,'Old IS'!$A:$I,9,FALSE)</f>
        <v>10895</v>
      </c>
      <c r="J18" s="34"/>
      <c r="K18" s="88"/>
    </row>
    <row r="19" spans="1:11" ht="12.75" x14ac:dyDescent="0.2">
      <c r="A19" s="39">
        <v>4140.1000000000004</v>
      </c>
      <c r="B19" s="40" t="s">
        <v>77</v>
      </c>
      <c r="C19" s="76">
        <f t="shared" si="1"/>
        <v>0</v>
      </c>
      <c r="D19" s="71">
        <v>0</v>
      </c>
      <c r="E19" s="81">
        <f>F19/12*7</f>
        <v>0</v>
      </c>
      <c r="F19" s="71">
        <v>0</v>
      </c>
      <c r="G19" s="85">
        <f>VLOOKUP(A19,'Old IS'!$A:$I,6,FALSE)</f>
        <v>0</v>
      </c>
      <c r="H19" s="85">
        <f>VLOOKUP(A19,'Old IS'!$A:$I,8,FALSE)</f>
        <v>2000</v>
      </c>
      <c r="I19" s="85">
        <f>VLOOKUP(A19,'Old IS'!$A:$I,9,FALSE)</f>
        <v>0</v>
      </c>
      <c r="J19" s="34"/>
      <c r="K19" s="88"/>
    </row>
    <row r="20" spans="1:11" ht="15" x14ac:dyDescent="0.25">
      <c r="A20" s="43" t="s">
        <v>21</v>
      </c>
      <c r="B20" s="44"/>
      <c r="C20" s="77">
        <f t="shared" si="1"/>
        <v>9.5541071428571378E-2</v>
      </c>
      <c r="D20" s="73">
        <f t="shared" ref="D20:I20" si="4">SUM(D16:D19)</f>
        <v>2045.01</v>
      </c>
      <c r="E20" s="73">
        <f t="shared" si="4"/>
        <v>1866.6666666666667</v>
      </c>
      <c r="F20" s="73">
        <f t="shared" si="4"/>
        <v>3200</v>
      </c>
      <c r="G20" s="86">
        <f t="shared" si="4"/>
        <v>2505</v>
      </c>
      <c r="H20" s="86">
        <f t="shared" si="4"/>
        <v>7205</v>
      </c>
      <c r="I20" s="86">
        <f t="shared" si="4"/>
        <v>10895</v>
      </c>
      <c r="J20" s="40" t="s">
        <v>22</v>
      </c>
    </row>
    <row r="21" spans="1:11" ht="15.75" customHeight="1" x14ac:dyDescent="0.2">
      <c r="C21" s="76"/>
      <c r="D21" s="72"/>
      <c r="E21" s="72"/>
      <c r="F21" s="72"/>
      <c r="G21" s="85"/>
      <c r="H21" s="85"/>
      <c r="I21" s="85"/>
    </row>
    <row r="22" spans="1:11" ht="12.75" x14ac:dyDescent="0.2">
      <c r="A22" s="39">
        <v>4950.2020000000002</v>
      </c>
      <c r="B22" s="40" t="s">
        <v>25</v>
      </c>
      <c r="C22" s="76">
        <f t="shared" si="1"/>
        <v>0.15010000000000007</v>
      </c>
      <c r="D22" s="71">
        <v>805.07</v>
      </c>
      <c r="E22" s="81">
        <f>F22/12*7</f>
        <v>700</v>
      </c>
      <c r="F22" s="71">
        <v>1200</v>
      </c>
      <c r="G22" s="85">
        <f>VLOOKUP(A22,'Old IS'!$A:$I,6,FALSE)</f>
        <v>1962.87</v>
      </c>
      <c r="H22" s="85">
        <f>VLOOKUP(A22,'Old IS'!$A:$I,8,FALSE)</f>
        <v>1791.7</v>
      </c>
      <c r="I22" s="85">
        <f>VLOOKUP(A22,'Old IS'!$A:$I,9,FALSE)</f>
        <v>1085.17</v>
      </c>
      <c r="J22" s="34"/>
      <c r="K22" s="88"/>
    </row>
    <row r="23" spans="1:11" ht="12.75" x14ac:dyDescent="0.2">
      <c r="A23" s="39">
        <v>4950.299</v>
      </c>
      <c r="B23" s="40" t="s">
        <v>26</v>
      </c>
      <c r="C23" s="76">
        <f t="shared" si="1"/>
        <v>-0.23799999999999991</v>
      </c>
      <c r="D23" s="71">
        <v>577.85</v>
      </c>
      <c r="E23" s="81">
        <f>F23/12*7</f>
        <v>758.33333333333326</v>
      </c>
      <c r="F23" s="71">
        <v>1300</v>
      </c>
      <c r="G23" s="85">
        <f>VLOOKUP(A23,'Old IS'!$A:$I,6,FALSE)</f>
        <v>1452.11</v>
      </c>
      <c r="H23" s="85">
        <f>VLOOKUP(A23,'Old IS'!$A:$I,8,FALSE)</f>
        <v>861.6</v>
      </c>
      <c r="I23" s="85">
        <f>VLOOKUP(A23,'Old IS'!$A:$I,9,FALSE)</f>
        <v>1055</v>
      </c>
      <c r="J23" s="34"/>
      <c r="K23" s="88"/>
    </row>
    <row r="24" spans="1:11" ht="12.75" x14ac:dyDescent="0.2">
      <c r="A24" s="39">
        <v>4190</v>
      </c>
      <c r="B24" s="40" t="s">
        <v>27</v>
      </c>
      <c r="C24" s="76">
        <f t="shared" si="1"/>
        <v>-1</v>
      </c>
      <c r="D24" s="71">
        <v>0</v>
      </c>
      <c r="E24" s="81">
        <f>F24/12*7</f>
        <v>233.33333333333334</v>
      </c>
      <c r="F24" s="71">
        <v>400</v>
      </c>
      <c r="G24" s="85">
        <f>VLOOKUP(A24,'Old IS'!$A:$I,6,FALSE)</f>
        <v>0</v>
      </c>
      <c r="H24" s="85">
        <f>VLOOKUP(A24,'Old IS'!$A:$I,8,FALSE)</f>
        <v>370</v>
      </c>
      <c r="I24" s="85">
        <f>VLOOKUP(A24,'Old IS'!$A:$I,9,FALSE)</f>
        <v>5000</v>
      </c>
      <c r="J24" s="34"/>
      <c r="K24" s="88"/>
    </row>
    <row r="25" spans="1:11" ht="12.75" x14ac:dyDescent="0.2">
      <c r="A25" s="39">
        <v>4150</v>
      </c>
      <c r="B25" s="40" t="s">
        <v>92</v>
      </c>
      <c r="C25" s="76">
        <f t="shared" si="1"/>
        <v>0</v>
      </c>
      <c r="D25" s="71">
        <v>268.08999999999997</v>
      </c>
      <c r="E25" s="81">
        <f t="shared" ref="E25:E28" si="5">F25/12*7</f>
        <v>0</v>
      </c>
      <c r="F25" s="71">
        <v>0</v>
      </c>
      <c r="G25" s="85">
        <f>VLOOKUP(A25,'Old IS'!$A:$I,6,FALSE)</f>
        <v>289.8</v>
      </c>
      <c r="H25" s="85">
        <f>VLOOKUP(A25,'Old IS'!$A:$I,8,FALSE)</f>
        <v>0</v>
      </c>
      <c r="I25" s="85">
        <f>VLOOKUP(A25,'Old IS'!$A:$I,9,FALSE)</f>
        <v>0</v>
      </c>
      <c r="J25" s="34"/>
      <c r="K25" s="88"/>
    </row>
    <row r="26" spans="1:11" ht="12.75" x14ac:dyDescent="0.2">
      <c r="A26" s="39">
        <v>4170</v>
      </c>
      <c r="B26" s="40" t="s">
        <v>96</v>
      </c>
      <c r="C26" s="76">
        <f t="shared" si="1"/>
        <v>0</v>
      </c>
      <c r="D26" s="71">
        <v>0</v>
      </c>
      <c r="E26" s="81">
        <f t="shared" si="5"/>
        <v>0</v>
      </c>
      <c r="F26" s="71">
        <v>0</v>
      </c>
      <c r="G26" s="85">
        <f>VLOOKUP(A26,'Old IS'!$A:$I,6,FALSE)</f>
        <v>0</v>
      </c>
      <c r="H26" s="85">
        <f>VLOOKUP(A26,'Old IS'!$A:$I,8,FALSE)</f>
        <v>5000</v>
      </c>
      <c r="I26" s="85">
        <f>VLOOKUP(A26,'Old IS'!$A:$I,9,FALSE)</f>
        <v>0</v>
      </c>
      <c r="J26" s="34"/>
      <c r="K26" s="88"/>
    </row>
    <row r="27" spans="1:11" ht="12.75" x14ac:dyDescent="0.2">
      <c r="A27" s="39">
        <v>4950.2039999999997</v>
      </c>
      <c r="B27" s="40" t="s">
        <v>98</v>
      </c>
      <c r="C27" s="76">
        <f t="shared" si="1"/>
        <v>0</v>
      </c>
      <c r="D27" s="71">
        <v>1197</v>
      </c>
      <c r="E27" s="81">
        <f t="shared" si="5"/>
        <v>0</v>
      </c>
      <c r="F27" s="71">
        <v>0</v>
      </c>
      <c r="G27" s="85">
        <f>VLOOKUP(A27,'Old IS'!$A:$I,6,FALSE)</f>
        <v>125</v>
      </c>
      <c r="H27" s="85">
        <f>VLOOKUP(A27,'Old IS'!$A:$I,8,FALSE)</f>
        <v>753</v>
      </c>
      <c r="I27" s="85">
        <f>VLOOKUP(A27,'Old IS'!$A:$I,9,FALSE)</f>
        <v>817.2</v>
      </c>
      <c r="J27" s="34" t="s">
        <v>173</v>
      </c>
      <c r="K27" s="88"/>
    </row>
    <row r="28" spans="1:11" ht="12.75" x14ac:dyDescent="0.2">
      <c r="A28" s="40">
        <v>4950.607</v>
      </c>
      <c r="B28" s="40" t="s">
        <v>102</v>
      </c>
      <c r="C28" s="76">
        <f t="shared" si="1"/>
        <v>0</v>
      </c>
      <c r="D28" s="71">
        <v>0</v>
      </c>
      <c r="E28" s="81">
        <f t="shared" si="5"/>
        <v>0</v>
      </c>
      <c r="F28" s="71">
        <v>0</v>
      </c>
      <c r="G28" s="85">
        <f>VLOOKUP(A28,'Old IS'!$A:$I,6,FALSE)</f>
        <v>0</v>
      </c>
      <c r="H28" s="85">
        <f>VLOOKUP(A28,'Old IS'!$A:$I,8,FALSE)</f>
        <v>3240</v>
      </c>
      <c r="I28" s="85">
        <f>VLOOKUP(A28,'Old IS'!$A:$I,9,FALSE)</f>
        <v>0</v>
      </c>
      <c r="J28" s="34"/>
      <c r="K28" s="88"/>
    </row>
    <row r="29" spans="1:11" ht="15" x14ac:dyDescent="0.25">
      <c r="A29" s="43" t="s">
        <v>24</v>
      </c>
      <c r="B29" s="44"/>
      <c r="C29" s="77">
        <f t="shared" si="1"/>
        <v>0.68355270935960621</v>
      </c>
      <c r="D29" s="73">
        <f t="shared" ref="D29:I29" si="6">SUM(D22:D28)</f>
        <v>2848.01</v>
      </c>
      <c r="E29" s="73">
        <f t="shared" si="6"/>
        <v>1691.6666666666665</v>
      </c>
      <c r="F29" s="73">
        <f t="shared" si="6"/>
        <v>2900</v>
      </c>
      <c r="G29" s="86">
        <f t="shared" si="6"/>
        <v>3829.7799999999997</v>
      </c>
      <c r="H29" s="86">
        <f t="shared" si="6"/>
        <v>12016.3</v>
      </c>
      <c r="I29" s="86">
        <f t="shared" si="6"/>
        <v>7957.37</v>
      </c>
      <c r="J29" s="40" t="s">
        <v>22</v>
      </c>
    </row>
    <row r="30" spans="1:11" ht="15.75" customHeight="1" x14ac:dyDescent="0.2">
      <c r="C30" s="76"/>
      <c r="D30" s="72"/>
      <c r="E30" s="72"/>
      <c r="F30" s="72"/>
      <c r="G30" s="85"/>
      <c r="H30" s="85"/>
      <c r="I30" s="85"/>
    </row>
    <row r="31" spans="1:11" ht="15.75" customHeight="1" x14ac:dyDescent="0.2">
      <c r="A31" s="39">
        <v>4200</v>
      </c>
      <c r="B31" s="40" t="s">
        <v>29</v>
      </c>
      <c r="C31" s="76">
        <f t="shared" si="1"/>
        <v>0.46571428571428569</v>
      </c>
      <c r="D31" s="71">
        <v>10.26</v>
      </c>
      <c r="E31" s="81">
        <f>F31/12*7</f>
        <v>7</v>
      </c>
      <c r="F31" s="71">
        <v>12</v>
      </c>
      <c r="G31" s="85">
        <f>VLOOKUP(A31,'Old IS'!$A:$I,6,FALSE)</f>
        <v>11.92</v>
      </c>
      <c r="H31" s="85">
        <f>VLOOKUP(A31,'Old IS'!$A:$I,8,FALSE)</f>
        <v>11.51</v>
      </c>
      <c r="I31" s="85">
        <f>VLOOKUP(A31,'Old IS'!$A:$I,9,FALSE)</f>
        <v>4.49</v>
      </c>
      <c r="J31" s="34"/>
      <c r="K31" s="88"/>
    </row>
    <row r="32" spans="1:11" ht="15.75" customHeight="1" x14ac:dyDescent="0.2">
      <c r="A32" s="39">
        <v>4950.5</v>
      </c>
      <c r="B32" s="40" t="s">
        <v>111</v>
      </c>
      <c r="C32" s="76">
        <f t="shared" si="1"/>
        <v>0</v>
      </c>
      <c r="D32" s="71">
        <v>0</v>
      </c>
      <c r="E32" s="81">
        <f>F32/12*7</f>
        <v>0</v>
      </c>
      <c r="F32" s="71">
        <v>0</v>
      </c>
      <c r="G32" s="85">
        <f>VLOOKUP(A32,'Old IS'!$A:$I,6,FALSE)</f>
        <v>0</v>
      </c>
      <c r="H32" s="85">
        <f>VLOOKUP(A32,'Old IS'!$A:$I,8,FALSE)</f>
        <v>0</v>
      </c>
      <c r="I32" s="85">
        <f>VLOOKUP(A32,'Old IS'!$A:$I,9,FALSE)</f>
        <v>10000</v>
      </c>
      <c r="J32" s="34"/>
      <c r="K32" s="88"/>
    </row>
    <row r="33" spans="1:10" ht="15" x14ac:dyDescent="0.25">
      <c r="A33" s="43" t="s">
        <v>28</v>
      </c>
      <c r="B33" s="44"/>
      <c r="C33" s="76">
        <f t="shared" si="1"/>
        <v>0.46571428571428569</v>
      </c>
      <c r="D33" s="73">
        <f t="shared" ref="D33:I33" si="7">SUM(D31:D32)</f>
        <v>10.26</v>
      </c>
      <c r="E33" s="73">
        <f t="shared" si="7"/>
        <v>7</v>
      </c>
      <c r="F33" s="73">
        <f t="shared" si="7"/>
        <v>12</v>
      </c>
      <c r="G33" s="86">
        <f t="shared" si="7"/>
        <v>11.92</v>
      </c>
      <c r="H33" s="86">
        <f t="shared" si="7"/>
        <v>11.51</v>
      </c>
      <c r="I33" s="86">
        <f t="shared" si="7"/>
        <v>10004.49</v>
      </c>
      <c r="J33" s="34"/>
    </row>
    <row r="34" spans="1:10" ht="15" x14ac:dyDescent="0.25">
      <c r="A34" s="43"/>
      <c r="B34" s="44"/>
      <c r="C34" s="76"/>
      <c r="D34" s="73"/>
      <c r="E34" s="73"/>
      <c r="F34" s="73"/>
      <c r="G34" s="86"/>
      <c r="H34" s="86"/>
      <c r="I34" s="86"/>
      <c r="J34" s="34"/>
    </row>
    <row r="35" spans="1:10" s="79" customFormat="1" ht="18.75" x14ac:dyDescent="0.3">
      <c r="A35" s="35" t="s">
        <v>30</v>
      </c>
      <c r="B35" s="50"/>
      <c r="C35" s="78">
        <f t="shared" si="1"/>
        <v>0.13078071958312598</v>
      </c>
      <c r="D35" s="74">
        <f t="shared" ref="D35:I35" si="8">D5+D11+D14+D20+D29+D33</f>
        <v>69729.969999999987</v>
      </c>
      <c r="E35" s="74">
        <f t="shared" si="8"/>
        <v>61665.333333333328</v>
      </c>
      <c r="F35" s="74">
        <f t="shared" si="8"/>
        <v>105712</v>
      </c>
      <c r="G35" s="87">
        <f t="shared" si="8"/>
        <v>116938.2</v>
      </c>
      <c r="H35" s="87">
        <f t="shared" si="8"/>
        <v>134230.82</v>
      </c>
      <c r="I35" s="87">
        <f t="shared" si="8"/>
        <v>134478.63999999998</v>
      </c>
      <c r="J35" s="50"/>
    </row>
    <row r="36" spans="1:10" ht="15.75" customHeight="1" x14ac:dyDescent="0.2">
      <c r="C36" s="76"/>
      <c r="D36" s="72"/>
      <c r="E36" s="72"/>
      <c r="F36" s="72"/>
      <c r="G36" s="85"/>
      <c r="H36" s="85"/>
      <c r="I36" s="85"/>
      <c r="J36" s="34"/>
    </row>
    <row r="37" spans="1:10" ht="18.75" x14ac:dyDescent="0.3">
      <c r="A37" s="35" t="s">
        <v>32</v>
      </c>
      <c r="C37" s="76"/>
      <c r="D37" s="72"/>
      <c r="E37" s="72"/>
      <c r="F37" s="72"/>
      <c r="G37" s="85"/>
      <c r="H37" s="85"/>
      <c r="I37" s="85"/>
      <c r="J37" s="34"/>
    </row>
    <row r="38" spans="1:10" ht="25.5" x14ac:dyDescent="0.2">
      <c r="A38" s="39">
        <v>5210.1009999999997</v>
      </c>
      <c r="B38" s="40" t="s">
        <v>34</v>
      </c>
      <c r="C38" s="76">
        <f>IF(E38=0,0,((E38-D38)/E38))</f>
        <v>0</v>
      </c>
      <c r="D38" s="71">
        <v>0</v>
      </c>
      <c r="E38" s="71">
        <v>0</v>
      </c>
      <c r="F38" s="80">
        <f>15000/6*5</f>
        <v>12500</v>
      </c>
      <c r="G38" s="85">
        <f>VLOOKUP(A38,'Old IS'!$A:$I,6,FALSE)</f>
        <v>20072.990000000002</v>
      </c>
      <c r="H38" s="85">
        <f>VLOOKUP(A38,'Old IS'!$A:$I,8,FALSE)</f>
        <v>34354.61</v>
      </c>
      <c r="I38" s="85">
        <f>VLOOKUP(A38,'Old IS'!$A:$I,9,FALSE)</f>
        <v>33736.080000000002</v>
      </c>
      <c r="J38" s="47" t="s">
        <v>36</v>
      </c>
    </row>
    <row r="39" spans="1:10" ht="12.75" x14ac:dyDescent="0.2">
      <c r="A39" s="39">
        <v>5025</v>
      </c>
      <c r="B39" s="40" t="s">
        <v>37</v>
      </c>
      <c r="C39" s="76">
        <f>IF(E39=0,0,((E39-D39)/E39))</f>
        <v>-9.0853333333333244E-2</v>
      </c>
      <c r="D39" s="71">
        <v>2863.49</v>
      </c>
      <c r="E39" s="81">
        <f>F39/12*7</f>
        <v>2625</v>
      </c>
      <c r="F39" s="71">
        <v>4500</v>
      </c>
      <c r="G39" s="85">
        <f>VLOOKUP(A39,'Old IS'!$A:$I,6,FALSE)</f>
        <v>4462.5600000000004</v>
      </c>
      <c r="H39" s="85">
        <f>VLOOKUP(A39,'Old IS'!$A:$I,8,FALSE)</f>
        <v>5251.44</v>
      </c>
      <c r="I39" s="85">
        <f>VLOOKUP(A39,'Old IS'!$A:$I,9,FALSE)</f>
        <v>4773.96</v>
      </c>
      <c r="J39" s="34"/>
    </row>
    <row r="40" spans="1:10" ht="12.75" x14ac:dyDescent="0.2">
      <c r="A40" s="39">
        <v>5800</v>
      </c>
      <c r="B40" s="40" t="s">
        <v>38</v>
      </c>
      <c r="C40" s="76">
        <f t="shared" ref="C40:C51" si="9">IF(E40=0,0,((E40-D40)/E40))</f>
        <v>-1.2180864864864867</v>
      </c>
      <c r="D40" s="71">
        <v>4787.37</v>
      </c>
      <c r="E40" s="81">
        <f>F40/12*7</f>
        <v>2158.333333333333</v>
      </c>
      <c r="F40" s="71">
        <v>3700</v>
      </c>
      <c r="G40" s="85">
        <f>VLOOKUP(A40,'Old IS'!$A:$I,6,FALSE)</f>
        <v>3573.87</v>
      </c>
      <c r="H40" s="85">
        <f>VLOOKUP(A40,'Old IS'!$A:$I,8,FALSE)</f>
        <v>348.6</v>
      </c>
      <c r="I40" s="85">
        <f>VLOOKUP(A40,'Old IS'!$A:$I,9,FALSE)</f>
        <v>1166.44</v>
      </c>
      <c r="J40" s="40" t="s">
        <v>39</v>
      </c>
    </row>
    <row r="41" spans="1:10" ht="12.75" x14ac:dyDescent="0.2">
      <c r="A41" s="39">
        <v>5211.1009999999997</v>
      </c>
      <c r="B41" s="40" t="s">
        <v>40</v>
      </c>
      <c r="C41" s="76">
        <f t="shared" si="9"/>
        <v>0</v>
      </c>
      <c r="D41" s="71">
        <v>0</v>
      </c>
      <c r="E41" s="71">
        <v>0</v>
      </c>
      <c r="F41" s="71">
        <v>3000</v>
      </c>
      <c r="G41" s="85">
        <f>VLOOKUP(A41,'Old IS'!$A:$I,6,FALSE)</f>
        <v>4554.3599999999997</v>
      </c>
      <c r="H41" s="85">
        <f>VLOOKUP(A41,'Old IS'!$A:$I,8,FALSE)</f>
        <v>7522.48</v>
      </c>
      <c r="I41" s="85">
        <f>VLOOKUP(A41,'Old IS'!$A:$I,9,FALSE)</f>
        <v>4554.3599999999997</v>
      </c>
      <c r="J41" s="34"/>
    </row>
    <row r="42" spans="1:10" ht="12.75" x14ac:dyDescent="0.2">
      <c r="A42" s="39">
        <v>5212</v>
      </c>
      <c r="B42" s="40" t="s">
        <v>128</v>
      </c>
      <c r="C42" s="76">
        <f t="shared" si="9"/>
        <v>0</v>
      </c>
      <c r="D42" s="71">
        <v>0</v>
      </c>
      <c r="E42" s="81">
        <f>F42/12*7</f>
        <v>0</v>
      </c>
      <c r="F42" s="71">
        <v>0</v>
      </c>
      <c r="G42" s="85">
        <f>VLOOKUP(A42,'Old IS'!$A:$I,6,FALSE)</f>
        <v>-375.7</v>
      </c>
      <c r="H42" s="85">
        <f>VLOOKUP(A42,'Old IS'!$A:$I,8,FALSE)</f>
        <v>-535.20000000000005</v>
      </c>
      <c r="I42" s="85">
        <f>VLOOKUP(A42,'Old IS'!$A:$I,9,FALSE)</f>
        <v>-6</v>
      </c>
      <c r="J42" s="34"/>
    </row>
    <row r="43" spans="1:10" ht="12.75" x14ac:dyDescent="0.2">
      <c r="A43" s="39">
        <v>5035</v>
      </c>
      <c r="B43" s="40" t="s">
        <v>41</v>
      </c>
      <c r="C43" s="76">
        <f t="shared" si="9"/>
        <v>-2.4E-2</v>
      </c>
      <c r="D43" s="71">
        <v>768</v>
      </c>
      <c r="E43" s="71">
        <f>F43</f>
        <v>750</v>
      </c>
      <c r="F43" s="71">
        <v>750</v>
      </c>
      <c r="G43" s="85">
        <f>VLOOKUP(A43,'Old IS'!$A:$I,6,FALSE)</f>
        <v>999.47</v>
      </c>
      <c r="H43" s="85">
        <f>VLOOKUP(A43,'Old IS'!$A:$I,8,FALSE)</f>
        <v>753</v>
      </c>
      <c r="I43" s="85">
        <f>VLOOKUP(A43,'Old IS'!$A:$I,9,FALSE)</f>
        <v>769.56</v>
      </c>
      <c r="J43" s="40" t="s">
        <v>42</v>
      </c>
    </row>
    <row r="44" spans="1:10" ht="12.75" x14ac:dyDescent="0.2">
      <c r="A44" s="39">
        <v>5035.1000000000004</v>
      </c>
      <c r="B44" s="40" t="s">
        <v>43</v>
      </c>
      <c r="C44" s="76">
        <f t="shared" si="9"/>
        <v>1</v>
      </c>
      <c r="D44" s="71">
        <v>0</v>
      </c>
      <c r="E44" s="71">
        <f>F44</f>
        <v>750</v>
      </c>
      <c r="F44" s="71">
        <v>750</v>
      </c>
      <c r="G44" s="85">
        <f>VLOOKUP(A44,'Old IS'!$A:$I,6,FALSE)</f>
        <v>0</v>
      </c>
      <c r="H44" s="85">
        <f>VLOOKUP(A44,'Old IS'!$A:$I,8,FALSE)</f>
        <v>0</v>
      </c>
      <c r="I44" s="85">
        <f>VLOOKUP(A44,'Old IS'!$A:$I,9,FALSE)</f>
        <v>0</v>
      </c>
      <c r="J44" s="40" t="s">
        <v>42</v>
      </c>
    </row>
    <row r="45" spans="1:10" ht="12.75" x14ac:dyDescent="0.2">
      <c r="A45" s="39">
        <v>5100</v>
      </c>
      <c r="B45" s="40" t="s">
        <v>44</v>
      </c>
      <c r="C45" s="76">
        <f t="shared" si="9"/>
        <v>1</v>
      </c>
      <c r="D45" s="71">
        <v>0</v>
      </c>
      <c r="E45" s="71">
        <f>F45</f>
        <v>600</v>
      </c>
      <c r="F45" s="71">
        <v>600</v>
      </c>
      <c r="G45" s="85">
        <f>VLOOKUP(A45,'Old IS'!$A:$I,6,FALSE)</f>
        <v>0</v>
      </c>
      <c r="H45" s="85">
        <f>VLOOKUP(A45,'Old IS'!$A:$I,8,FALSE)</f>
        <v>0</v>
      </c>
      <c r="I45" s="85">
        <f>VLOOKUP(A45,'Old IS'!$A:$I,9,FALSE)</f>
        <v>0</v>
      </c>
      <c r="J45" s="40" t="s">
        <v>42</v>
      </c>
    </row>
    <row r="46" spans="1:10" ht="12.75" x14ac:dyDescent="0.2">
      <c r="A46" s="39">
        <v>5216</v>
      </c>
      <c r="B46" s="40" t="s">
        <v>45</v>
      </c>
      <c r="C46" s="76">
        <f t="shared" si="9"/>
        <v>1</v>
      </c>
      <c r="D46" s="71">
        <v>0</v>
      </c>
      <c r="E46" s="71">
        <f>F46</f>
        <v>600</v>
      </c>
      <c r="F46" s="71">
        <v>600</v>
      </c>
      <c r="G46" s="85">
        <f>VLOOKUP(A46,'Old IS'!$A:$I,6,FALSE)</f>
        <v>0</v>
      </c>
      <c r="H46" s="85">
        <f>VLOOKUP(A46,'Old IS'!$A:$I,8,FALSE)</f>
        <v>0</v>
      </c>
      <c r="I46" s="85">
        <f>VLOOKUP(A46,'Old IS'!$A:$I,9,FALSE)</f>
        <v>0</v>
      </c>
      <c r="J46" s="40" t="s">
        <v>42</v>
      </c>
    </row>
    <row r="47" spans="1:10" ht="12.75" x14ac:dyDescent="0.2">
      <c r="A47" s="39">
        <v>5075.1000000000004</v>
      </c>
      <c r="B47" s="40" t="s">
        <v>46</v>
      </c>
      <c r="C47" s="76">
        <f t="shared" si="9"/>
        <v>0.24166666666666667</v>
      </c>
      <c r="D47" s="71">
        <v>455</v>
      </c>
      <c r="E47" s="71">
        <f>F47</f>
        <v>600</v>
      </c>
      <c r="F47" s="71">
        <v>600</v>
      </c>
      <c r="G47" s="85">
        <f>VLOOKUP(A47,'Old IS'!$A:$I,6,FALSE)</f>
        <v>567</v>
      </c>
      <c r="H47" s="85">
        <f>VLOOKUP(A47,'Old IS'!$A:$I,8,FALSE)</f>
        <v>250</v>
      </c>
      <c r="I47" s="85">
        <f>VLOOKUP(A47,'Old IS'!$A:$I,9,FALSE)</f>
        <v>300</v>
      </c>
      <c r="J47" s="34"/>
    </row>
    <row r="48" spans="1:10" ht="12.75" x14ac:dyDescent="0.2">
      <c r="A48" s="39">
        <v>5400</v>
      </c>
      <c r="B48" s="40" t="s">
        <v>47</v>
      </c>
      <c r="C48" s="76">
        <f t="shared" si="9"/>
        <v>0.95714285714285718</v>
      </c>
      <c r="D48" s="71">
        <v>10</v>
      </c>
      <c r="E48" s="81">
        <f>F48/12*7</f>
        <v>233.33333333333334</v>
      </c>
      <c r="F48" s="71">
        <v>400</v>
      </c>
      <c r="G48" s="85">
        <f>VLOOKUP(A48,'Old IS'!$A:$I,6,FALSE)</f>
        <v>786.84</v>
      </c>
      <c r="H48" s="85">
        <f>VLOOKUP(A48,'Old IS'!$A:$I,8,FALSE)</f>
        <v>94.4</v>
      </c>
      <c r="I48" s="85">
        <f>VLOOKUP(A48,'Old IS'!$A:$I,9,FALSE)</f>
        <v>407.09</v>
      </c>
      <c r="J48" s="34"/>
    </row>
    <row r="49" spans="1:10" ht="12.75" x14ac:dyDescent="0.2">
      <c r="A49" s="39">
        <v>5730.7</v>
      </c>
      <c r="B49" s="40" t="s">
        <v>48</v>
      </c>
      <c r="C49" s="76">
        <f t="shared" si="9"/>
        <v>0.66017142857142863</v>
      </c>
      <c r="D49" s="71">
        <v>59.47</v>
      </c>
      <c r="E49" s="81">
        <f>F49/12*7</f>
        <v>175</v>
      </c>
      <c r="F49" s="71">
        <v>300</v>
      </c>
      <c r="G49" s="85">
        <f>VLOOKUP(A49,'Old IS'!$A:$I,6,FALSE)</f>
        <v>3248.3</v>
      </c>
      <c r="H49" s="85">
        <f>VLOOKUP(A49,'Old IS'!$A:$I,8,FALSE)</f>
        <v>140.51</v>
      </c>
      <c r="I49" s="85">
        <f>VLOOKUP(A49,'Old IS'!$A:$I,9,FALSE)</f>
        <v>0</v>
      </c>
      <c r="J49" s="34"/>
    </row>
    <row r="50" spans="1:10" ht="12.75" x14ac:dyDescent="0.2">
      <c r="A50" s="39">
        <v>5400.1</v>
      </c>
      <c r="B50" s="40" t="s">
        <v>49</v>
      </c>
      <c r="C50" s="76">
        <f t="shared" si="9"/>
        <v>1</v>
      </c>
      <c r="D50" s="71">
        <v>0</v>
      </c>
      <c r="E50" s="81">
        <f>F50/12*7</f>
        <v>29.166666666666668</v>
      </c>
      <c r="F50" s="71">
        <v>50</v>
      </c>
      <c r="G50" s="85">
        <f>VLOOKUP(A50,'Old IS'!$A:$I,6,FALSE)</f>
        <v>0</v>
      </c>
      <c r="H50" s="85">
        <f>VLOOKUP(A50,'Old IS'!$A:$I,8,FALSE)</f>
        <v>0</v>
      </c>
      <c r="I50" s="85">
        <f>VLOOKUP(A50,'Old IS'!$A:$I,9,FALSE)</f>
        <v>50</v>
      </c>
      <c r="J50" s="34"/>
    </row>
    <row r="51" spans="1:10" ht="15" x14ac:dyDescent="0.25">
      <c r="A51" s="43" t="s">
        <v>33</v>
      </c>
      <c r="B51" s="44"/>
      <c r="C51" s="77">
        <f t="shared" si="9"/>
        <v>-4.9583960880195739E-2</v>
      </c>
      <c r="D51" s="73">
        <f t="shared" ref="D51:I51" si="10">SUM(D38:D50)</f>
        <v>8943.33</v>
      </c>
      <c r="E51" s="73">
        <f t="shared" si="10"/>
        <v>8520.8333333333321</v>
      </c>
      <c r="F51" s="73">
        <f t="shared" si="10"/>
        <v>27750</v>
      </c>
      <c r="G51" s="86">
        <f t="shared" si="10"/>
        <v>37889.69</v>
      </c>
      <c r="H51" s="86">
        <f t="shared" si="10"/>
        <v>48179.840000000011</v>
      </c>
      <c r="I51" s="86">
        <f t="shared" si="10"/>
        <v>45751.49</v>
      </c>
      <c r="J51" s="34"/>
    </row>
    <row r="52" spans="1:10" ht="15.75" customHeight="1" x14ac:dyDescent="0.2">
      <c r="C52" s="76"/>
      <c r="D52" s="72"/>
      <c r="E52" s="72"/>
      <c r="F52" s="72"/>
      <c r="G52" s="85"/>
      <c r="H52" s="85"/>
      <c r="I52" s="85"/>
    </row>
    <row r="53" spans="1:10" ht="12.75" x14ac:dyDescent="0.2">
      <c r="A53" s="39">
        <v>5210.201</v>
      </c>
      <c r="B53" s="40" t="s">
        <v>51</v>
      </c>
      <c r="C53" s="76">
        <f t="shared" ref="C53:C68" si="11">IF(E53=0,0,((E53-D53)/E53))</f>
        <v>0.23290225563909767</v>
      </c>
      <c r="D53" s="71">
        <v>4251</v>
      </c>
      <c r="E53" s="81">
        <f t="shared" ref="E53:E58" si="12">F53/12*7</f>
        <v>5541.6666666666661</v>
      </c>
      <c r="F53" s="71">
        <v>9500</v>
      </c>
      <c r="G53" s="85">
        <f>VLOOKUP(A53,'Old IS'!$A:$I,6,FALSE)</f>
        <v>6340.5</v>
      </c>
      <c r="H53" s="85">
        <f>VLOOKUP(A53,'Old IS'!$A:$I,8,FALSE)</f>
        <v>3248.84</v>
      </c>
      <c r="I53" s="85">
        <f>VLOOKUP(A53,'Old IS'!$A:$I,9,FALSE)</f>
        <v>7869.85</v>
      </c>
      <c r="J53" s="47" t="s">
        <v>52</v>
      </c>
    </row>
    <row r="54" spans="1:10" ht="12.75" x14ac:dyDescent="0.2">
      <c r="A54" s="39">
        <v>5550.1</v>
      </c>
      <c r="B54" s="40" t="s">
        <v>53</v>
      </c>
      <c r="C54" s="76">
        <f t="shared" si="11"/>
        <v>-0.39492321494537946</v>
      </c>
      <c r="D54" s="71">
        <v>2202.6999999999998</v>
      </c>
      <c r="E54" s="81">
        <f t="shared" si="12"/>
        <v>1579.0833333333335</v>
      </c>
      <c r="F54" s="71">
        <v>2707</v>
      </c>
      <c r="G54" s="85">
        <f>VLOOKUP(A54,'Old IS'!$A:$I,6,FALSE)</f>
        <v>2529.35</v>
      </c>
      <c r="H54" s="85">
        <f>VLOOKUP(A54,'Old IS'!$A:$I,8,FALSE)</f>
        <v>2948.21</v>
      </c>
      <c r="I54" s="85">
        <f>VLOOKUP(A54,'Old IS'!$A:$I,9,FALSE)</f>
        <v>2566.98</v>
      </c>
      <c r="J54" s="34"/>
    </row>
    <row r="55" spans="1:10" ht="12.75" x14ac:dyDescent="0.2">
      <c r="A55" s="39">
        <v>5210.9009999999998</v>
      </c>
      <c r="B55" s="40" t="s">
        <v>55</v>
      </c>
      <c r="C55" s="76">
        <f t="shared" si="11"/>
        <v>0.22857142857142856</v>
      </c>
      <c r="D55" s="71">
        <v>810</v>
      </c>
      <c r="E55" s="81">
        <f t="shared" si="12"/>
        <v>1050</v>
      </c>
      <c r="F55" s="71">
        <v>1800</v>
      </c>
      <c r="G55" s="85">
        <f>VLOOKUP(A55,'Old IS'!$A:$I,6,FALSE)</f>
        <v>1800</v>
      </c>
      <c r="H55" s="85">
        <f>VLOOKUP(A55,'Old IS'!$A:$I,8,FALSE)</f>
        <v>1250</v>
      </c>
      <c r="I55" s="85">
        <f>VLOOKUP(A55,'Old IS'!$A:$I,9,FALSE)</f>
        <v>880</v>
      </c>
      <c r="J55" s="40" t="s">
        <v>56</v>
      </c>
    </row>
    <row r="56" spans="1:10" ht="12.75" x14ac:dyDescent="0.2">
      <c r="A56" s="39">
        <v>5217</v>
      </c>
      <c r="B56" s="40" t="s">
        <v>57</v>
      </c>
      <c r="C56" s="76">
        <f t="shared" si="11"/>
        <v>-0.11410571428571439</v>
      </c>
      <c r="D56" s="71">
        <v>1299.79</v>
      </c>
      <c r="E56" s="81">
        <f t="shared" si="12"/>
        <v>1166.6666666666665</v>
      </c>
      <c r="F56" s="71">
        <v>2000</v>
      </c>
      <c r="G56" s="85">
        <f>VLOOKUP(A56,'Old IS'!$A:$I,6,FALSE)</f>
        <v>1959.98</v>
      </c>
      <c r="H56" s="85">
        <f>VLOOKUP(A56,'Old IS'!$A:$I,8,FALSE)</f>
        <v>1812.36</v>
      </c>
      <c r="I56" s="85">
        <f>VLOOKUP(A56,'Old IS'!$A:$I,9,FALSE)</f>
        <v>2062.4899999999998</v>
      </c>
      <c r="J56" s="34"/>
    </row>
    <row r="57" spans="1:10" ht="12.75" x14ac:dyDescent="0.2">
      <c r="A57" s="39">
        <v>5625</v>
      </c>
      <c r="B57" s="40" t="s">
        <v>58</v>
      </c>
      <c r="C57" s="76">
        <f t="shared" si="11"/>
        <v>0.39406857142857138</v>
      </c>
      <c r="D57" s="71">
        <v>353.46</v>
      </c>
      <c r="E57" s="81">
        <f t="shared" si="12"/>
        <v>583.33333333333326</v>
      </c>
      <c r="F57" s="71">
        <v>1000</v>
      </c>
      <c r="G57" s="85">
        <f>VLOOKUP(A57,'Old IS'!$A:$I,6,FALSE)</f>
        <v>435.45</v>
      </c>
      <c r="H57" s="85">
        <f>VLOOKUP(A57,'Old IS'!$A:$I,8,FALSE)</f>
        <v>1023.99</v>
      </c>
      <c r="I57" s="85">
        <f>VLOOKUP(A57,'Old IS'!$A:$I,9,FALSE)</f>
        <v>805.93</v>
      </c>
      <c r="J57" s="34"/>
    </row>
    <row r="58" spans="1:10" ht="12.75" x14ac:dyDescent="0.2">
      <c r="A58" s="39">
        <v>5000</v>
      </c>
      <c r="B58" s="40" t="s">
        <v>59</v>
      </c>
      <c r="C58" s="76">
        <f t="shared" si="11"/>
        <v>1</v>
      </c>
      <c r="D58" s="71">
        <v>0</v>
      </c>
      <c r="E58" s="81">
        <f t="shared" si="12"/>
        <v>583.33333333333326</v>
      </c>
      <c r="F58" s="71">
        <v>1000</v>
      </c>
      <c r="G58" s="85">
        <f>VLOOKUP(A58,'Old IS'!$A:$I,6,FALSE)</f>
        <v>296.27</v>
      </c>
      <c r="H58" s="85">
        <f>VLOOKUP(A58,'Old IS'!$A:$I,8,FALSE)</f>
        <v>20.05</v>
      </c>
      <c r="I58" s="85">
        <f>VLOOKUP(A58,'Old IS'!$A:$I,9,FALSE)</f>
        <v>193</v>
      </c>
      <c r="J58" s="34"/>
    </row>
    <row r="59" spans="1:10" ht="12.75" x14ac:dyDescent="0.2">
      <c r="A59" s="39">
        <v>5213</v>
      </c>
      <c r="B59" s="40" t="s">
        <v>60</v>
      </c>
      <c r="C59" s="76">
        <f t="shared" si="11"/>
        <v>3.3333333333333333E-2</v>
      </c>
      <c r="D59" s="71">
        <v>870</v>
      </c>
      <c r="E59" s="81">
        <f>F59</f>
        <v>900</v>
      </c>
      <c r="F59" s="71">
        <v>900</v>
      </c>
      <c r="G59" s="85">
        <f>VLOOKUP(A59,'Old IS'!$A:$I,6,FALSE)</f>
        <v>693</v>
      </c>
      <c r="H59" s="85">
        <f>VLOOKUP(A59,'Old IS'!$A:$I,8,FALSE)</f>
        <v>200.78</v>
      </c>
      <c r="I59" s="85">
        <f>VLOOKUP(A59,'Old IS'!$A:$I,9,FALSE)</f>
        <v>0</v>
      </c>
      <c r="J59" s="34"/>
    </row>
    <row r="60" spans="1:10" ht="12.75" x14ac:dyDescent="0.2">
      <c r="A60" s="39">
        <v>5218</v>
      </c>
      <c r="B60" s="40" t="s">
        <v>61</v>
      </c>
      <c r="C60" s="76">
        <f t="shared" si="11"/>
        <v>8.6344827586206985E-2</v>
      </c>
      <c r="D60" s="71">
        <v>309.12</v>
      </c>
      <c r="E60" s="81">
        <f t="shared" ref="E60:E67" si="13">F60/12*7</f>
        <v>338.33333333333337</v>
      </c>
      <c r="F60" s="71">
        <v>580</v>
      </c>
      <c r="G60" s="85">
        <f>VLOOKUP(A60,'Old IS'!$A:$I,6,FALSE)</f>
        <v>550.41</v>
      </c>
      <c r="H60" s="85">
        <f>VLOOKUP(A60,'Old IS'!$A:$I,8,FALSE)</f>
        <v>483.81</v>
      </c>
      <c r="I60" s="85">
        <f>VLOOKUP(A60,'Old IS'!$A:$I,9,FALSE)</f>
        <v>494.5</v>
      </c>
      <c r="J60" s="34"/>
    </row>
    <row r="61" spans="1:10" ht="12.75" x14ac:dyDescent="0.2">
      <c r="A61" s="39">
        <v>5720</v>
      </c>
      <c r="B61" s="40" t="s">
        <v>62</v>
      </c>
      <c r="C61" s="76">
        <f t="shared" si="11"/>
        <v>0.4168</v>
      </c>
      <c r="D61" s="71">
        <v>153.09</v>
      </c>
      <c r="E61" s="81">
        <f t="shared" si="13"/>
        <v>262.5</v>
      </c>
      <c r="F61" s="71">
        <v>450</v>
      </c>
      <c r="G61" s="85">
        <f>VLOOKUP(A61,'Old IS'!$A:$I,6,FALSE)</f>
        <v>329.44</v>
      </c>
      <c r="H61" s="85">
        <f>VLOOKUP(A61,'Old IS'!$A:$I,8,FALSE)</f>
        <v>474</v>
      </c>
      <c r="I61" s="85">
        <f>VLOOKUP(A61,'Old IS'!$A:$I,9,FALSE)</f>
        <v>1401.19</v>
      </c>
      <c r="J61" s="34"/>
    </row>
    <row r="62" spans="1:10" ht="12.75" x14ac:dyDescent="0.2">
      <c r="A62" s="39">
        <v>5050</v>
      </c>
      <c r="B62" s="40" t="s">
        <v>63</v>
      </c>
      <c r="C62" s="76">
        <f t="shared" si="11"/>
        <v>1</v>
      </c>
      <c r="D62" s="71">
        <v>0</v>
      </c>
      <c r="E62" s="81">
        <f t="shared" si="13"/>
        <v>116.66666666666667</v>
      </c>
      <c r="F62" s="71">
        <v>200</v>
      </c>
      <c r="G62" s="85">
        <f>VLOOKUP(A62,'Old IS'!$A:$I,6,FALSE)</f>
        <v>827.93</v>
      </c>
      <c r="H62" s="85">
        <f>VLOOKUP(A62,'Old IS'!$A:$I,8,FALSE)</f>
        <v>49.6</v>
      </c>
      <c r="I62" s="85">
        <f>VLOOKUP(A62,'Old IS'!$A:$I,9,FALSE)</f>
        <v>0</v>
      </c>
      <c r="J62" s="34"/>
    </row>
    <row r="63" spans="1:10" ht="12.75" x14ac:dyDescent="0.2">
      <c r="A63" s="39">
        <v>5475</v>
      </c>
      <c r="B63" s="40" t="s">
        <v>64</v>
      </c>
      <c r="C63" s="76">
        <f t="shared" si="11"/>
        <v>0.8017428571428572</v>
      </c>
      <c r="D63" s="71">
        <v>23.13</v>
      </c>
      <c r="E63" s="81">
        <f t="shared" si="13"/>
        <v>116.66666666666667</v>
      </c>
      <c r="F63" s="71">
        <v>200</v>
      </c>
      <c r="G63" s="85">
        <f>VLOOKUP(A63,'Old IS'!$A:$I,6,FALSE)</f>
        <v>28.73</v>
      </c>
      <c r="H63" s="85">
        <f>VLOOKUP(A63,'Old IS'!$A:$I,8,FALSE)</f>
        <v>156.66</v>
      </c>
      <c r="I63" s="85">
        <f>VLOOKUP(A63,'Old IS'!$A:$I,9,FALSE)</f>
        <v>95.06</v>
      </c>
      <c r="J63" s="34"/>
    </row>
    <row r="64" spans="1:10" ht="12.75" x14ac:dyDescent="0.2">
      <c r="A64" s="39">
        <v>5575.3</v>
      </c>
      <c r="B64" s="40" t="s">
        <v>132</v>
      </c>
      <c r="C64" s="76">
        <f t="shared" si="11"/>
        <v>0</v>
      </c>
      <c r="D64" s="71">
        <v>0</v>
      </c>
      <c r="E64" s="81">
        <f t="shared" si="13"/>
        <v>0</v>
      </c>
      <c r="F64" s="71">
        <v>0</v>
      </c>
      <c r="G64" s="85">
        <f>VLOOKUP(A64,'Old IS'!$A:$I,6,FALSE)</f>
        <v>0</v>
      </c>
      <c r="H64" s="85">
        <f>VLOOKUP(A64,'Old IS'!$A:$I,8,FALSE)</f>
        <v>0</v>
      </c>
      <c r="I64" s="85">
        <f>VLOOKUP(A64,'Old IS'!$A:$I,9,FALSE)</f>
        <v>163.28</v>
      </c>
      <c r="J64" s="34"/>
    </row>
    <row r="65" spans="1:10" ht="12.75" x14ac:dyDescent="0.2">
      <c r="A65" s="39">
        <v>5220</v>
      </c>
      <c r="B65" s="40" t="s">
        <v>130</v>
      </c>
      <c r="C65" s="76">
        <f t="shared" si="11"/>
        <v>0</v>
      </c>
      <c r="D65" s="71">
        <v>0</v>
      </c>
      <c r="E65" s="81">
        <f t="shared" si="13"/>
        <v>0</v>
      </c>
      <c r="F65" s="71">
        <v>0</v>
      </c>
      <c r="G65" s="85">
        <f>VLOOKUP(A65,'Old IS'!$A:$I,6,FALSE)</f>
        <v>224.5</v>
      </c>
      <c r="H65" s="85">
        <f>VLOOKUP(A65,'Old IS'!$A:$I,8,FALSE)</f>
        <v>443</v>
      </c>
      <c r="I65" s="85">
        <f>VLOOKUP(A65,'Old IS'!$A:$I,9,FALSE)</f>
        <v>0</v>
      </c>
      <c r="J65" s="34"/>
    </row>
    <row r="66" spans="1:10" ht="12.75" x14ac:dyDescent="0.2">
      <c r="A66" s="39">
        <v>5125</v>
      </c>
      <c r="B66" s="40" t="s">
        <v>135</v>
      </c>
      <c r="C66" s="76">
        <f t="shared" si="11"/>
        <v>0</v>
      </c>
      <c r="D66" s="71">
        <v>0</v>
      </c>
      <c r="E66" s="81">
        <f t="shared" si="13"/>
        <v>0</v>
      </c>
      <c r="F66" s="71">
        <v>0</v>
      </c>
      <c r="G66" s="85">
        <f>VLOOKUP(A66,'Old IS'!$A:$I,6,FALSE)</f>
        <v>0</v>
      </c>
      <c r="H66" s="85">
        <f>VLOOKUP(A66,'Old IS'!$A:$I,8,FALSE)</f>
        <v>0</v>
      </c>
      <c r="I66" s="85">
        <f>VLOOKUP(A66,'Old IS'!$A:$I,9,FALSE)</f>
        <v>540</v>
      </c>
      <c r="J66" s="34"/>
    </row>
    <row r="67" spans="1:10" ht="12.75" x14ac:dyDescent="0.2">
      <c r="A67" s="39">
        <v>5525</v>
      </c>
      <c r="B67" s="40" t="s">
        <v>136</v>
      </c>
      <c r="C67" s="76">
        <f t="shared" si="11"/>
        <v>0</v>
      </c>
      <c r="D67" s="71">
        <v>0</v>
      </c>
      <c r="E67" s="81">
        <f t="shared" si="13"/>
        <v>0</v>
      </c>
      <c r="F67" s="71">
        <v>0</v>
      </c>
      <c r="G67" s="85">
        <f>VLOOKUP(A67,'Old IS'!$A:$I,6,FALSE)</f>
        <v>0</v>
      </c>
      <c r="H67" s="85">
        <f>VLOOKUP(A67,'Old IS'!$A:$I,8,FALSE)</f>
        <v>0</v>
      </c>
      <c r="I67" s="85">
        <f>VLOOKUP(A67,'Old IS'!$A:$I,9,FALSE)</f>
        <v>121.5</v>
      </c>
      <c r="J67" s="34"/>
    </row>
    <row r="68" spans="1:10" ht="15" x14ac:dyDescent="0.25">
      <c r="A68" s="43" t="s">
        <v>50</v>
      </c>
      <c r="B68" s="44"/>
      <c r="C68" s="77">
        <f t="shared" si="11"/>
        <v>0.16064061446693775</v>
      </c>
      <c r="D68" s="73">
        <f t="shared" ref="D68:I68" si="14">SUM(D53:D67)</f>
        <v>10272.289999999999</v>
      </c>
      <c r="E68" s="73">
        <f t="shared" si="14"/>
        <v>12238.25</v>
      </c>
      <c r="F68" s="73">
        <f t="shared" si="14"/>
        <v>20337</v>
      </c>
      <c r="G68" s="86">
        <f t="shared" si="14"/>
        <v>16015.560000000001</v>
      </c>
      <c r="H68" s="86">
        <f t="shared" si="14"/>
        <v>12111.3</v>
      </c>
      <c r="I68" s="86">
        <f t="shared" si="14"/>
        <v>17193.78</v>
      </c>
      <c r="J68" s="34"/>
    </row>
    <row r="69" spans="1:10" ht="15.75" customHeight="1" x14ac:dyDescent="0.2">
      <c r="C69" s="76"/>
      <c r="D69" s="72"/>
      <c r="E69" s="72"/>
      <c r="F69" s="72"/>
      <c r="G69" s="85"/>
      <c r="H69" s="85"/>
      <c r="I69" s="85"/>
    </row>
    <row r="70" spans="1:10" ht="12.75" x14ac:dyDescent="0.2">
      <c r="A70" s="39">
        <v>5210.5010000000002</v>
      </c>
      <c r="B70" s="40" t="s">
        <v>66</v>
      </c>
      <c r="C70" s="76">
        <f t="shared" ref="C70:C83" si="15">IF(E70=0,0,((E70-D70)/E70))</f>
        <v>-0.10228571428571417</v>
      </c>
      <c r="D70" s="71">
        <v>6430</v>
      </c>
      <c r="E70" s="81">
        <f>F70/12*7</f>
        <v>5833.3333333333339</v>
      </c>
      <c r="F70" s="71">
        <v>10000</v>
      </c>
      <c r="G70" s="85">
        <f>VLOOKUP(A70,'Old IS'!$A:$I,6,FALSE)</f>
        <v>10605.75</v>
      </c>
      <c r="H70" s="85">
        <f>VLOOKUP(A70,'Old IS'!$A:$I,8,FALSE)</f>
        <v>10081.25</v>
      </c>
      <c r="I70" s="85">
        <f>VLOOKUP(A70,'Old IS'!$A:$I,9,FALSE)</f>
        <v>11147.44</v>
      </c>
      <c r="J70" s="47" t="s">
        <v>67</v>
      </c>
    </row>
    <row r="71" spans="1:10" ht="12.75" x14ac:dyDescent="0.2">
      <c r="A71" s="39">
        <v>5810</v>
      </c>
      <c r="B71" s="40" t="s">
        <v>171</v>
      </c>
      <c r="C71" s="76">
        <f t="shared" si="15"/>
        <v>0</v>
      </c>
      <c r="D71" s="71">
        <v>497</v>
      </c>
      <c r="E71" s="71">
        <v>0</v>
      </c>
      <c r="F71" s="71">
        <v>0</v>
      </c>
      <c r="G71" s="85">
        <v>0</v>
      </c>
      <c r="H71" s="85">
        <v>0</v>
      </c>
      <c r="I71" s="85">
        <v>0</v>
      </c>
      <c r="J71" s="47"/>
    </row>
    <row r="72" spans="1:10" ht="12.75" x14ac:dyDescent="0.2">
      <c r="A72" s="39">
        <v>5390</v>
      </c>
      <c r="B72" s="40" t="s">
        <v>69</v>
      </c>
      <c r="C72" s="76">
        <f t="shared" si="15"/>
        <v>0.14336134453781513</v>
      </c>
      <c r="D72" s="71">
        <v>2548.5</v>
      </c>
      <c r="E72" s="81">
        <f t="shared" ref="E72:E77" si="16">F72/12*7</f>
        <v>2975</v>
      </c>
      <c r="F72" s="71">
        <v>5100</v>
      </c>
      <c r="G72" s="85">
        <f>VLOOKUP(A72,'Old IS'!$A:$I,6,FALSE)</f>
        <v>4764</v>
      </c>
      <c r="H72" s="85">
        <f>VLOOKUP(A72,'Old IS'!$A:$I,8,FALSE)</f>
        <v>5105.5600000000004</v>
      </c>
      <c r="I72" s="85">
        <f>VLOOKUP(A72,'Old IS'!$A:$I,9,FALSE)</f>
        <v>4483.38</v>
      </c>
      <c r="J72" s="34"/>
    </row>
    <row r="73" spans="1:10" ht="12.75" x14ac:dyDescent="0.2">
      <c r="A73" s="39">
        <v>5575.12</v>
      </c>
      <c r="B73" s="40" t="s">
        <v>70</v>
      </c>
      <c r="C73" s="76">
        <f t="shared" si="15"/>
        <v>5.0827067669173061E-2</v>
      </c>
      <c r="D73" s="71">
        <v>1052</v>
      </c>
      <c r="E73" s="81">
        <f t="shared" si="16"/>
        <v>1108.3333333333335</v>
      </c>
      <c r="F73" s="71">
        <v>1900</v>
      </c>
      <c r="G73" s="85">
        <f>VLOOKUP(A73,'Old IS'!$A:$I,6,FALSE)</f>
        <v>2118.86</v>
      </c>
      <c r="H73" s="85">
        <f>VLOOKUP(A73,'Old IS'!$A:$I,8,FALSE)</f>
        <v>93.42</v>
      </c>
      <c r="I73" s="85">
        <f>VLOOKUP(A73,'Old IS'!$A:$I,9,FALSE)</f>
        <v>2519.41</v>
      </c>
      <c r="J73" s="34"/>
    </row>
    <row r="74" spans="1:10" ht="12.75" x14ac:dyDescent="0.2">
      <c r="A74" s="39">
        <v>5710</v>
      </c>
      <c r="B74" s="40" t="s">
        <v>72</v>
      </c>
      <c r="C74" s="76">
        <f t="shared" si="15"/>
        <v>0.19263809523809522</v>
      </c>
      <c r="D74" s="71">
        <f>817.74+29.99</f>
        <v>847.73</v>
      </c>
      <c r="E74" s="81">
        <f t="shared" si="16"/>
        <v>1050</v>
      </c>
      <c r="F74" s="71">
        <v>1800</v>
      </c>
      <c r="G74" s="85">
        <f>VLOOKUP(A74,'Old IS'!$A:$I,6,FALSE)</f>
        <v>2233.9299999999998</v>
      </c>
      <c r="H74" s="85">
        <f>VLOOKUP(A74,'Old IS'!$A:$I,8,FALSE)</f>
        <v>1439.43</v>
      </c>
      <c r="I74" s="85">
        <f>VLOOKUP(A74,'Old IS'!$A:$I,9,FALSE)</f>
        <v>1691.79</v>
      </c>
      <c r="J74" s="34"/>
    </row>
    <row r="75" spans="1:10" ht="12.75" x14ac:dyDescent="0.2">
      <c r="A75" s="39">
        <v>5575.1</v>
      </c>
      <c r="B75" s="40" t="s">
        <v>73</v>
      </c>
      <c r="C75" s="76">
        <f t="shared" si="15"/>
        <v>-1.2881142857142858</v>
      </c>
      <c r="D75" s="71">
        <v>800.84</v>
      </c>
      <c r="E75" s="81">
        <f t="shared" si="16"/>
        <v>350</v>
      </c>
      <c r="F75" s="71">
        <v>600</v>
      </c>
      <c r="G75" s="85">
        <f>VLOOKUP(A75,'Old IS'!$A:$I,6,FALSE)</f>
        <v>1245.4000000000001</v>
      </c>
      <c r="H75" s="85">
        <f>VLOOKUP(A75,'Old IS'!$A:$I,8,FALSE)</f>
        <v>575.03</v>
      </c>
      <c r="I75" s="85">
        <f>VLOOKUP(A75,'Old IS'!$A:$I,9,FALSE)</f>
        <v>1317.38</v>
      </c>
      <c r="J75" s="34"/>
    </row>
    <row r="76" spans="1:10" ht="12.75" x14ac:dyDescent="0.2">
      <c r="A76" s="39">
        <v>5575.11</v>
      </c>
      <c r="B76" s="40" t="s">
        <v>74</v>
      </c>
      <c r="C76" s="76">
        <f t="shared" si="15"/>
        <v>1</v>
      </c>
      <c r="D76" s="71">
        <v>0</v>
      </c>
      <c r="E76" s="81">
        <f t="shared" si="16"/>
        <v>350</v>
      </c>
      <c r="F76" s="71">
        <v>600</v>
      </c>
      <c r="G76" s="85">
        <f>VLOOKUP(A76,'Old IS'!$A:$I,6,FALSE)</f>
        <v>0</v>
      </c>
      <c r="H76" s="85">
        <f>VLOOKUP(A76,'Old IS'!$A:$I,8,FALSE)</f>
        <v>41.96</v>
      </c>
      <c r="I76" s="85">
        <f>VLOOKUP(A76,'Old IS'!$A:$I,9,FALSE)</f>
        <v>611</v>
      </c>
      <c r="J76" s="34"/>
    </row>
    <row r="77" spans="1:10" ht="12.75" x14ac:dyDescent="0.2">
      <c r="A77" s="39">
        <v>5575.14</v>
      </c>
      <c r="B77" s="40" t="s">
        <v>75</v>
      </c>
      <c r="C77" s="76">
        <f t="shared" si="15"/>
        <v>0.3348571428571428</v>
      </c>
      <c r="D77" s="71">
        <v>194</v>
      </c>
      <c r="E77" s="81">
        <f t="shared" si="16"/>
        <v>291.66666666666663</v>
      </c>
      <c r="F77" s="71">
        <v>500</v>
      </c>
      <c r="G77" s="85">
        <f>VLOOKUP(A77,'Old IS'!$A:$I,6,FALSE)</f>
        <v>0</v>
      </c>
      <c r="H77" s="85">
        <f>VLOOKUP(A77,'Old IS'!$A:$I,8,FALSE)</f>
        <v>442.8</v>
      </c>
      <c r="I77" s="85">
        <f>VLOOKUP(A77,'Old IS'!$A:$I,9,FALSE)</f>
        <v>331.29</v>
      </c>
      <c r="J77" s="34"/>
    </row>
    <row r="78" spans="1:10" ht="12.75" x14ac:dyDescent="0.2">
      <c r="A78" s="39">
        <v>5575.13</v>
      </c>
      <c r="B78" s="40" t="s">
        <v>76</v>
      </c>
      <c r="C78" s="76">
        <f t="shared" si="15"/>
        <v>0.18812499999999999</v>
      </c>
      <c r="D78" s="71">
        <v>324.75</v>
      </c>
      <c r="E78" s="71">
        <f>F78</f>
        <v>400</v>
      </c>
      <c r="F78" s="71">
        <v>400</v>
      </c>
      <c r="G78" s="85">
        <f>VLOOKUP(A78,'Old IS'!$A:$I,6,FALSE)</f>
        <v>442.5</v>
      </c>
      <c r="H78" s="85">
        <f>VLOOKUP(A78,'Old IS'!$A:$I,8,FALSE)</f>
        <v>290</v>
      </c>
      <c r="I78" s="85">
        <f>VLOOKUP(A78,'Old IS'!$A:$I,9,FALSE)</f>
        <v>430</v>
      </c>
      <c r="J78" s="47"/>
    </row>
    <row r="79" spans="1:10" ht="12.75" x14ac:dyDescent="0.2">
      <c r="A79" s="39">
        <v>5575.2</v>
      </c>
      <c r="B79" s="40" t="s">
        <v>78</v>
      </c>
      <c r="C79" s="76">
        <f t="shared" si="15"/>
        <v>-0.46218487394957991</v>
      </c>
      <c r="D79" s="71">
        <v>1450</v>
      </c>
      <c r="E79" s="81">
        <f>F79/12*7</f>
        <v>991.66666666666663</v>
      </c>
      <c r="F79" s="71">
        <v>1700</v>
      </c>
      <c r="G79" s="85">
        <f>VLOOKUP(A79,'Old IS'!$A:$I,6,FALSE)</f>
        <v>3614.94</v>
      </c>
      <c r="H79" s="85">
        <f>VLOOKUP(A79,'Old IS'!$A:$I,8,FALSE)</f>
        <v>5263</v>
      </c>
      <c r="I79" s="85">
        <f>VLOOKUP(A79,'Old IS'!$A:$I,9,FALSE)</f>
        <v>13442.86</v>
      </c>
    </row>
    <row r="80" spans="1:10" ht="12.75" x14ac:dyDescent="0.2">
      <c r="A80" s="39">
        <v>5575</v>
      </c>
      <c r="B80" s="40" t="s">
        <v>121</v>
      </c>
      <c r="C80" s="76">
        <f t="shared" si="15"/>
        <v>0</v>
      </c>
      <c r="D80" s="71">
        <v>799</v>
      </c>
      <c r="E80" s="81">
        <f>F80/12*7</f>
        <v>0</v>
      </c>
      <c r="F80" s="71">
        <v>0</v>
      </c>
      <c r="G80" s="85">
        <f>VLOOKUP(A80,'Old IS'!$A:$I,6,FALSE)</f>
        <v>0</v>
      </c>
      <c r="H80" s="85">
        <f>VLOOKUP(A80,'Old IS'!$A:$I,8,FALSE)</f>
        <v>0</v>
      </c>
      <c r="I80" s="85">
        <f>VLOOKUP(A80,'Old IS'!$A:$I,9,FALSE)</f>
        <v>0</v>
      </c>
    </row>
    <row r="81" spans="1:10" ht="12.75" x14ac:dyDescent="0.2">
      <c r="A81" s="39">
        <v>5950.5</v>
      </c>
      <c r="B81" s="40" t="s">
        <v>122</v>
      </c>
      <c r="C81" s="76">
        <f t="shared" si="15"/>
        <v>0</v>
      </c>
      <c r="D81" s="71">
        <v>0</v>
      </c>
      <c r="E81" s="81">
        <f>F81/12*7</f>
        <v>0</v>
      </c>
      <c r="F81" s="71">
        <v>0</v>
      </c>
      <c r="G81" s="85">
        <f>VLOOKUP(A81,'Old IS'!$A:$I,6,FALSE)</f>
        <v>10</v>
      </c>
      <c r="H81" s="85">
        <f>VLOOKUP(A81,'Old IS'!$A:$I,8,FALSE)</f>
        <v>0</v>
      </c>
      <c r="I81" s="85">
        <f>VLOOKUP(A81,'Old IS'!$A:$I,9,FALSE)</f>
        <v>20</v>
      </c>
    </row>
    <row r="82" spans="1:10" ht="12.75" x14ac:dyDescent="0.2">
      <c r="A82" s="39">
        <v>5210.701</v>
      </c>
      <c r="B82" s="40" t="s">
        <v>124</v>
      </c>
      <c r="C82" s="76">
        <f t="shared" si="15"/>
        <v>0</v>
      </c>
      <c r="D82" s="71">
        <v>0</v>
      </c>
      <c r="E82" s="81">
        <f>F82/12*7</f>
        <v>0</v>
      </c>
      <c r="F82" s="71">
        <v>0</v>
      </c>
      <c r="G82" s="85">
        <f>VLOOKUP(A82,'Old IS'!$A:$I,6,FALSE)</f>
        <v>0</v>
      </c>
      <c r="H82" s="85">
        <f>VLOOKUP(A82,'Old IS'!$A:$I,8,FALSE)</f>
        <v>1890</v>
      </c>
      <c r="I82" s="85">
        <f>VLOOKUP(A82,'Old IS'!$A:$I,9,FALSE)</f>
        <v>200</v>
      </c>
    </row>
    <row r="83" spans="1:10" ht="15" x14ac:dyDescent="0.25">
      <c r="A83" s="43" t="s">
        <v>65</v>
      </c>
      <c r="B83" s="44"/>
      <c r="C83" s="77">
        <f t="shared" si="15"/>
        <v>-0.11938726591760297</v>
      </c>
      <c r="D83" s="73">
        <f t="shared" ref="D83:I83" si="17">SUM(D70:D82)</f>
        <v>14943.82</v>
      </c>
      <c r="E83" s="73">
        <f t="shared" si="17"/>
        <v>13350</v>
      </c>
      <c r="F83" s="73">
        <f t="shared" si="17"/>
        <v>22600</v>
      </c>
      <c r="G83" s="86">
        <f t="shared" si="17"/>
        <v>25035.38</v>
      </c>
      <c r="H83" s="86">
        <f t="shared" si="17"/>
        <v>25222.449999999997</v>
      </c>
      <c r="I83" s="86">
        <f t="shared" si="17"/>
        <v>36194.550000000003</v>
      </c>
      <c r="J83" s="34"/>
    </row>
    <row r="84" spans="1:10" ht="15.75" customHeight="1" x14ac:dyDescent="0.2">
      <c r="C84" s="76"/>
      <c r="D84" s="72"/>
      <c r="E84" s="72"/>
      <c r="F84" s="72"/>
      <c r="G84" s="85"/>
      <c r="H84" s="85"/>
      <c r="I84" s="85"/>
    </row>
    <row r="85" spans="1:10" ht="12.75" x14ac:dyDescent="0.2">
      <c r="A85" s="39">
        <v>5860.1</v>
      </c>
      <c r="B85" s="40" t="s">
        <v>80</v>
      </c>
      <c r="C85" s="76">
        <f t="shared" ref="C85:C90" si="18">IF(E85=0,0,((E85-D85)/E85))</f>
        <v>0.31438857142857146</v>
      </c>
      <c r="D85" s="71">
        <v>1999.7</v>
      </c>
      <c r="E85" s="81">
        <f>F85/12*7</f>
        <v>2916.666666666667</v>
      </c>
      <c r="F85" s="71">
        <v>5000</v>
      </c>
      <c r="G85" s="85">
        <f>VLOOKUP(A85,'Old IS'!$A:$I,6,FALSE)</f>
        <v>5182.62</v>
      </c>
      <c r="H85" s="85">
        <f>VLOOKUP(A85,'Old IS'!$A:$I,8,FALSE)</f>
        <v>4911.7299999999996</v>
      </c>
      <c r="I85" s="85">
        <f>VLOOKUP(A85,'Old IS'!$A:$I,9,FALSE)</f>
        <v>4273.2299999999996</v>
      </c>
      <c r="J85" s="34"/>
    </row>
    <row r="86" spans="1:10" ht="12.75" x14ac:dyDescent="0.2">
      <c r="A86" s="39">
        <v>5860</v>
      </c>
      <c r="B86" s="40" t="s">
        <v>81</v>
      </c>
      <c r="C86" s="76">
        <f t="shared" si="18"/>
        <v>0.10196190476190471</v>
      </c>
      <c r="D86" s="71">
        <v>1885.88</v>
      </c>
      <c r="E86" s="81">
        <f>F86/12*7</f>
        <v>2100</v>
      </c>
      <c r="F86" s="71">
        <v>3600</v>
      </c>
      <c r="G86" s="85">
        <f>VLOOKUP(A86,'Old IS'!$A:$I,6,FALSE)</f>
        <v>3741.58</v>
      </c>
      <c r="H86" s="85">
        <f>VLOOKUP(A86,'Old IS'!$A:$I,8,FALSE)</f>
        <v>3390.56</v>
      </c>
      <c r="I86" s="85">
        <f>VLOOKUP(A86,'Old IS'!$A:$I,9,FALSE)</f>
        <v>3109</v>
      </c>
      <c r="J86" s="34"/>
    </row>
    <row r="87" spans="1:10" ht="12.75" x14ac:dyDescent="0.2">
      <c r="A87" s="39">
        <v>5860.2</v>
      </c>
      <c r="B87" s="40" t="s">
        <v>82</v>
      </c>
      <c r="C87" s="76">
        <f t="shared" si="18"/>
        <v>-0.27376571428571439</v>
      </c>
      <c r="D87" s="71">
        <v>2229.09</v>
      </c>
      <c r="E87" s="81">
        <f>F87/12*7</f>
        <v>1750</v>
      </c>
      <c r="F87" s="71">
        <v>3000</v>
      </c>
      <c r="G87" s="85">
        <f>VLOOKUP(A87,'Old IS'!$A:$I,6,FALSE)</f>
        <v>3435.53</v>
      </c>
      <c r="H87" s="85">
        <f>VLOOKUP(A87,'Old IS'!$A:$I,8,FALSE)</f>
        <v>2833.98</v>
      </c>
      <c r="I87" s="85">
        <f>VLOOKUP(A87,'Old IS'!$A:$I,9,FALSE)</f>
        <v>2640.08</v>
      </c>
      <c r="J87" s="34"/>
    </row>
    <row r="88" spans="1:10" ht="12.75" x14ac:dyDescent="0.2">
      <c r="A88" s="39">
        <v>5820.1</v>
      </c>
      <c r="B88" s="40" t="s">
        <v>83</v>
      </c>
      <c r="C88" s="76">
        <f t="shared" si="18"/>
        <v>-0.92700408163265291</v>
      </c>
      <c r="D88" s="71">
        <v>1573.72</v>
      </c>
      <c r="E88" s="81">
        <f>F88/12*7</f>
        <v>816.66666666666674</v>
      </c>
      <c r="F88" s="71">
        <v>1400</v>
      </c>
      <c r="G88" s="85">
        <f>VLOOKUP(A88,'Old IS'!$A:$I,6,FALSE)</f>
        <v>1250.7</v>
      </c>
      <c r="H88" s="85">
        <f>VLOOKUP(A88,'Old IS'!$A:$I,8,FALSE)</f>
        <v>1560.24</v>
      </c>
      <c r="I88" s="85">
        <f>VLOOKUP(A88,'Old IS'!$A:$I,9,FALSE)</f>
        <v>2802.27</v>
      </c>
      <c r="J88" s="34"/>
    </row>
    <row r="89" spans="1:10" ht="12.75" x14ac:dyDescent="0.2">
      <c r="A89" s="39">
        <v>5860.3</v>
      </c>
      <c r="B89" s="40" t="s">
        <v>84</v>
      </c>
      <c r="C89" s="76">
        <f t="shared" si="18"/>
        <v>3.6750310559006176E-2</v>
      </c>
      <c r="D89" s="71">
        <v>323.08999999999997</v>
      </c>
      <c r="E89" s="81">
        <f>F89/12*7</f>
        <v>335.41666666666663</v>
      </c>
      <c r="F89" s="71">
        <v>575</v>
      </c>
      <c r="G89" s="85">
        <f>VLOOKUP(A89,'Old IS'!$A:$I,6,FALSE)</f>
        <v>589.73</v>
      </c>
      <c r="H89" s="85">
        <f>VLOOKUP(A89,'Old IS'!$A:$I,8,FALSE)</f>
        <v>551.62</v>
      </c>
      <c r="I89" s="85">
        <f>VLOOKUP(A89,'Old IS'!$A:$I,9,FALSE)</f>
        <v>520.89</v>
      </c>
      <c r="J89" s="34"/>
    </row>
    <row r="90" spans="1:10" ht="15" x14ac:dyDescent="0.25">
      <c r="A90" s="43" t="s">
        <v>79</v>
      </c>
      <c r="B90" s="44"/>
      <c r="C90" s="77">
        <f t="shared" si="18"/>
        <v>-1.1710181531175951E-2</v>
      </c>
      <c r="D90" s="73">
        <f t="shared" ref="D90:I90" si="19">SUM(D85:D89)</f>
        <v>8011.4800000000005</v>
      </c>
      <c r="E90" s="73">
        <f t="shared" si="19"/>
        <v>7918.7500000000009</v>
      </c>
      <c r="F90" s="73">
        <f t="shared" si="19"/>
        <v>13575</v>
      </c>
      <c r="G90" s="86">
        <f t="shared" si="19"/>
        <v>14200.160000000002</v>
      </c>
      <c r="H90" s="86">
        <f t="shared" si="19"/>
        <v>13248.13</v>
      </c>
      <c r="I90" s="86">
        <f t="shared" si="19"/>
        <v>13345.47</v>
      </c>
      <c r="J90" s="34"/>
    </row>
    <row r="91" spans="1:10" ht="15.75" customHeight="1" x14ac:dyDescent="0.2">
      <c r="C91" s="76"/>
      <c r="D91" s="72"/>
      <c r="E91" s="72"/>
      <c r="F91" s="72"/>
      <c r="G91" s="85"/>
      <c r="H91" s="85"/>
      <c r="I91" s="85"/>
    </row>
    <row r="92" spans="1:10" ht="12.75" x14ac:dyDescent="0.2">
      <c r="A92" s="39">
        <v>5210.3010000000004</v>
      </c>
      <c r="B92" s="40" t="s">
        <v>87</v>
      </c>
      <c r="C92" s="76">
        <f t="shared" ref="C92:C98" si="20">IF(E92=0,0,((E92-D92)/E92))</f>
        <v>-4.8214285714285716E-2</v>
      </c>
      <c r="D92" s="71">
        <v>4402.5</v>
      </c>
      <c r="E92" s="81">
        <f>F92/12*7</f>
        <v>4200</v>
      </c>
      <c r="F92" s="71">
        <v>7200</v>
      </c>
      <c r="G92" s="85">
        <f>VLOOKUP(A92,'Old IS'!$A:$I,6,FALSE)</f>
        <v>5229</v>
      </c>
      <c r="H92" s="85">
        <f>VLOOKUP(A92,'Old IS'!$A:$I,8,FALSE)</f>
        <v>5005</v>
      </c>
      <c r="I92" s="85">
        <f>VLOOKUP(A92,'Old IS'!$A:$I,9,FALSE)</f>
        <v>4612</v>
      </c>
      <c r="J92" s="34"/>
    </row>
    <row r="93" spans="1:10" ht="12.75" x14ac:dyDescent="0.2">
      <c r="A93" s="39">
        <v>5740.5</v>
      </c>
      <c r="B93" s="40" t="s">
        <v>88</v>
      </c>
      <c r="C93" s="76">
        <f t="shared" si="20"/>
        <v>0.22778518518518517</v>
      </c>
      <c r="D93" s="71">
        <v>1042.49</v>
      </c>
      <c r="E93" s="81">
        <f>F93/2</f>
        <v>1350</v>
      </c>
      <c r="F93" s="71">
        <v>2700</v>
      </c>
      <c r="G93" s="85">
        <f>VLOOKUP(A93,'Old IS'!$A:$I,6,FALSE)</f>
        <v>1670</v>
      </c>
      <c r="H93" s="85">
        <f>VLOOKUP(A93,'Old IS'!$A:$I,8,FALSE)</f>
        <v>1735</v>
      </c>
      <c r="I93" s="85">
        <f>VLOOKUP(A93,'Old IS'!$A:$I,9,FALSE)</f>
        <v>590</v>
      </c>
      <c r="J93" s="34"/>
    </row>
    <row r="94" spans="1:10" ht="12.75" x14ac:dyDescent="0.2">
      <c r="A94" s="39">
        <v>5810.1</v>
      </c>
      <c r="B94" s="40" t="s">
        <v>89</v>
      </c>
      <c r="C94" s="76">
        <f t="shared" si="20"/>
        <v>-0.55714285714285716</v>
      </c>
      <c r="D94" s="71">
        <v>545</v>
      </c>
      <c r="E94" s="81">
        <f>F94/12*7</f>
        <v>350</v>
      </c>
      <c r="F94" s="71">
        <v>600</v>
      </c>
      <c r="G94" s="85">
        <f>VLOOKUP(A94,'Old IS'!$A:$I,6,FALSE)</f>
        <v>1273</v>
      </c>
      <c r="H94" s="85">
        <f>VLOOKUP(A94,'Old IS'!$A:$I,8,FALSE)</f>
        <v>1225.21</v>
      </c>
      <c r="I94" s="85">
        <f>VLOOKUP(A94,'Old IS'!$A:$I,9,FALSE)</f>
        <v>2123.5</v>
      </c>
      <c r="J94" s="34"/>
    </row>
    <row r="95" spans="1:10" ht="12.75" x14ac:dyDescent="0.2">
      <c r="A95" s="39">
        <v>5575.5</v>
      </c>
      <c r="B95" s="40" t="s">
        <v>90</v>
      </c>
      <c r="C95" s="76">
        <f t="shared" si="20"/>
        <v>0.73333333333333328</v>
      </c>
      <c r="D95" s="71">
        <v>140</v>
      </c>
      <c r="E95" s="81">
        <f>F95/12*7</f>
        <v>525</v>
      </c>
      <c r="F95" s="71">
        <v>900</v>
      </c>
      <c r="G95" s="85">
        <f>VLOOKUP(A95,'Old IS'!$A:$I,6,FALSE)</f>
        <v>499.5</v>
      </c>
      <c r="H95" s="85">
        <f>VLOOKUP(A95,'Old IS'!$A:$I,8,FALSE)</f>
        <v>875</v>
      </c>
      <c r="I95" s="85">
        <f>VLOOKUP(A95,'Old IS'!$A:$I,9,FALSE)</f>
        <v>1302</v>
      </c>
      <c r="J95" s="34"/>
    </row>
    <row r="96" spans="1:10" ht="12.75" x14ac:dyDescent="0.2">
      <c r="A96" s="39">
        <v>5740.2</v>
      </c>
      <c r="B96" s="40" t="s">
        <v>144</v>
      </c>
      <c r="C96" s="76">
        <f t="shared" si="20"/>
        <v>0</v>
      </c>
      <c r="D96" s="71">
        <v>0</v>
      </c>
      <c r="E96" s="81">
        <f>F96/12*7</f>
        <v>0</v>
      </c>
      <c r="F96" s="71">
        <v>0</v>
      </c>
      <c r="G96" s="85">
        <f>VLOOKUP(A96,'Old IS'!$A:$I,6,FALSE)</f>
        <v>125</v>
      </c>
      <c r="H96" s="85">
        <f>VLOOKUP(A96,'Old IS'!$A:$I,8,FALSE)</f>
        <v>1342.12</v>
      </c>
      <c r="I96" s="85">
        <f>VLOOKUP(A96,'Old IS'!$A:$I,9,FALSE)</f>
        <v>1480</v>
      </c>
      <c r="J96" s="34"/>
    </row>
    <row r="97" spans="1:10" ht="12.75" x14ac:dyDescent="0.2">
      <c r="A97" s="40">
        <v>5950.6019999999999</v>
      </c>
      <c r="B97" s="40" t="s">
        <v>145</v>
      </c>
      <c r="C97" s="76">
        <f t="shared" si="20"/>
        <v>0</v>
      </c>
      <c r="D97" s="71">
        <v>0</v>
      </c>
      <c r="E97" s="81">
        <f>F97/12*7</f>
        <v>0</v>
      </c>
      <c r="F97" s="71">
        <v>0</v>
      </c>
      <c r="G97" s="85">
        <f>VLOOKUP(A97,'Old IS'!$A:$I,6,FALSE)</f>
        <v>0</v>
      </c>
      <c r="H97" s="85">
        <f>VLOOKUP(A97,'Old IS'!$A:$I,8,FALSE)</f>
        <v>0</v>
      </c>
      <c r="I97" s="85">
        <f>VLOOKUP(A97,'Old IS'!$A:$I,9,FALSE)</f>
        <v>1676.73</v>
      </c>
      <c r="J97" s="34"/>
    </row>
    <row r="98" spans="1:10" ht="15" x14ac:dyDescent="0.25">
      <c r="A98" s="43" t="s">
        <v>85</v>
      </c>
      <c r="B98" s="44"/>
      <c r="C98" s="77">
        <f t="shared" si="20"/>
        <v>4.591595330739303E-2</v>
      </c>
      <c r="D98" s="73">
        <f t="shared" ref="D98:I98" si="21">SUM(D92:D97)</f>
        <v>6129.99</v>
      </c>
      <c r="E98" s="73">
        <f t="shared" si="21"/>
        <v>6425</v>
      </c>
      <c r="F98" s="73">
        <f t="shared" si="21"/>
        <v>11400</v>
      </c>
      <c r="G98" s="86">
        <f t="shared" si="21"/>
        <v>8796.5</v>
      </c>
      <c r="H98" s="86">
        <f t="shared" si="21"/>
        <v>10182.329999999998</v>
      </c>
      <c r="I98" s="86">
        <f t="shared" si="21"/>
        <v>11784.23</v>
      </c>
      <c r="J98" s="34"/>
    </row>
    <row r="99" spans="1:10" ht="15.75" customHeight="1" x14ac:dyDescent="0.2">
      <c r="C99" s="76"/>
      <c r="D99" s="72"/>
      <c r="E99" s="72"/>
      <c r="F99" s="72"/>
      <c r="G99" s="85"/>
      <c r="H99" s="85"/>
      <c r="I99" s="85"/>
    </row>
    <row r="100" spans="1:10" ht="12.75" x14ac:dyDescent="0.2">
      <c r="A100" s="39">
        <v>5740</v>
      </c>
      <c r="B100" s="40" t="s">
        <v>93</v>
      </c>
      <c r="C100" s="76">
        <f t="shared" ref="C100:C107" si="22">IF(E100=0,0,((E100-D100)/E100))</f>
        <v>0.89857142857142858</v>
      </c>
      <c r="D100" s="71">
        <v>35.5</v>
      </c>
      <c r="E100" s="81">
        <f>F100/12*7</f>
        <v>350</v>
      </c>
      <c r="F100" s="71">
        <v>600</v>
      </c>
      <c r="G100" s="85">
        <f>VLOOKUP(A100,'Old IS'!$A:$I,6,FALSE)</f>
        <v>0</v>
      </c>
      <c r="H100" s="85">
        <f>VLOOKUP(A100,'Old IS'!$A:$I,8,FALSE)</f>
        <v>317.24</v>
      </c>
      <c r="I100" s="85">
        <f>VLOOKUP(A100,'Old IS'!$A:$I,9,FALSE)</f>
        <v>503.97</v>
      </c>
      <c r="J100" s="34"/>
    </row>
    <row r="101" spans="1:10" ht="12.75" x14ac:dyDescent="0.2">
      <c r="A101" s="39">
        <v>5740.32</v>
      </c>
      <c r="B101" s="40" t="s">
        <v>94</v>
      </c>
      <c r="C101" s="76">
        <f t="shared" si="22"/>
        <v>9.8725000000000021E-2</v>
      </c>
      <c r="D101" s="71">
        <f>228.68+131.83</f>
        <v>360.51</v>
      </c>
      <c r="E101" s="81">
        <f>F101</f>
        <v>400</v>
      </c>
      <c r="F101" s="71">
        <v>400</v>
      </c>
      <c r="G101" s="85">
        <f>VLOOKUP(A101,'Old IS'!$A:$I,6,FALSE)</f>
        <v>296.16999999999996</v>
      </c>
      <c r="H101" s="85">
        <f>VLOOKUP(A101,'Old IS'!$A:$I,8,FALSE)</f>
        <v>357.26</v>
      </c>
      <c r="I101" s="85">
        <f>VLOOKUP(A101,'Old IS'!$A:$I,9,FALSE)</f>
        <v>220.41</v>
      </c>
      <c r="J101" s="34"/>
    </row>
    <row r="102" spans="1:10" ht="12.75" x14ac:dyDescent="0.2">
      <c r="A102" s="39">
        <v>5740.33</v>
      </c>
      <c r="B102" s="40" t="s">
        <v>95</v>
      </c>
      <c r="C102" s="76">
        <f t="shared" si="22"/>
        <v>-0.10736000000000021</v>
      </c>
      <c r="D102" s="71">
        <v>322.98</v>
      </c>
      <c r="E102" s="81">
        <f>F102/12*7</f>
        <v>291.66666666666663</v>
      </c>
      <c r="F102" s="71">
        <v>500</v>
      </c>
      <c r="G102" s="85">
        <f>VLOOKUP(A102,'Old IS'!$A:$I,6,FALSE)</f>
        <v>221.74</v>
      </c>
      <c r="H102" s="85">
        <f>VLOOKUP(A102,'Old IS'!$A:$I,8,FALSE)</f>
        <v>534.83000000000004</v>
      </c>
      <c r="I102" s="85">
        <f>VLOOKUP(A102,'Old IS'!$A:$I,9,FALSE)</f>
        <v>143.31</v>
      </c>
      <c r="J102" s="34"/>
    </row>
    <row r="103" spans="1:10" ht="12.75" x14ac:dyDescent="0.2">
      <c r="A103" s="39">
        <v>5740.4</v>
      </c>
      <c r="B103" s="40" t="s">
        <v>139</v>
      </c>
      <c r="C103" s="76">
        <f t="shared" si="22"/>
        <v>0</v>
      </c>
      <c r="D103" s="71">
        <v>0</v>
      </c>
      <c r="E103" s="81">
        <f>F103/12*7</f>
        <v>0</v>
      </c>
      <c r="F103" s="71">
        <v>0</v>
      </c>
      <c r="G103" s="85">
        <f>VLOOKUP(A103,'Old IS'!$A:$I,6,FALSE)</f>
        <v>200</v>
      </c>
      <c r="H103" s="85">
        <f>VLOOKUP(A103,'Old IS'!$A:$I,8,FALSE)</f>
        <v>0</v>
      </c>
      <c r="I103" s="85">
        <f>VLOOKUP(A103,'Old IS'!$A:$I,9,FALSE)</f>
        <v>302.25</v>
      </c>
      <c r="J103" s="34"/>
    </row>
    <row r="104" spans="1:10" ht="12.75" x14ac:dyDescent="0.2">
      <c r="A104" s="39">
        <v>5740.1</v>
      </c>
      <c r="B104" s="40" t="s">
        <v>140</v>
      </c>
      <c r="C104" s="76">
        <f t="shared" si="22"/>
        <v>0</v>
      </c>
      <c r="D104" s="71">
        <v>0</v>
      </c>
      <c r="E104" s="81">
        <f>F104/12*7</f>
        <v>0</v>
      </c>
      <c r="F104" s="71">
        <v>0</v>
      </c>
      <c r="G104" s="85">
        <f>VLOOKUP(A104,'Old IS'!$A:$I,6,FALSE)</f>
        <v>0</v>
      </c>
      <c r="H104" s="85">
        <f>VLOOKUP(A104,'Old IS'!$A:$I,8,FALSE)</f>
        <v>0</v>
      </c>
      <c r="I104" s="85">
        <f>VLOOKUP(A104,'Old IS'!$A:$I,9,FALSE)</f>
        <v>0</v>
      </c>
      <c r="J104" s="34"/>
    </row>
    <row r="105" spans="1:10" ht="12.75" x14ac:dyDescent="0.2">
      <c r="A105" s="39">
        <v>5740.3</v>
      </c>
      <c r="B105" s="40" t="s">
        <v>141</v>
      </c>
      <c r="C105" s="76">
        <f t="shared" si="22"/>
        <v>0</v>
      </c>
      <c r="D105" s="71">
        <v>0</v>
      </c>
      <c r="E105" s="81">
        <f>F105/12*7</f>
        <v>0</v>
      </c>
      <c r="F105" s="71">
        <v>0</v>
      </c>
      <c r="G105" s="85">
        <f>VLOOKUP(A105,'Old IS'!$A:$I,6,FALSE)</f>
        <v>0</v>
      </c>
      <c r="H105" s="85">
        <f>VLOOKUP(A105,'Old IS'!$A:$I,8,FALSE)</f>
        <v>0</v>
      </c>
      <c r="I105" s="85">
        <f>VLOOKUP(A105,'Old IS'!$A:$I,9,FALSE)</f>
        <v>0</v>
      </c>
      <c r="J105" s="34"/>
    </row>
    <row r="106" spans="1:10" ht="12.75" x14ac:dyDescent="0.2">
      <c r="A106" s="39">
        <v>5740.6</v>
      </c>
      <c r="B106" s="40" t="s">
        <v>142</v>
      </c>
      <c r="C106" s="76">
        <f t="shared" si="22"/>
        <v>0</v>
      </c>
      <c r="D106" s="71">
        <v>0</v>
      </c>
      <c r="E106" s="81">
        <f>F106/12*7</f>
        <v>0</v>
      </c>
      <c r="F106" s="71">
        <v>0</v>
      </c>
      <c r="G106" s="85">
        <f>VLOOKUP(A106,'Old IS'!$A:$I,6,FALSE)</f>
        <v>0</v>
      </c>
      <c r="H106" s="85">
        <f>VLOOKUP(A106,'Old IS'!$A:$I,8,FALSE)</f>
        <v>0</v>
      </c>
      <c r="I106" s="85">
        <f>VLOOKUP(A106,'Old IS'!$A:$I,9,FALSE)</f>
        <v>0</v>
      </c>
      <c r="J106" s="34"/>
    </row>
    <row r="107" spans="1:10" ht="15" x14ac:dyDescent="0.25">
      <c r="A107" s="43" t="s">
        <v>91</v>
      </c>
      <c r="B107" s="44"/>
      <c r="C107" s="77">
        <f t="shared" si="22"/>
        <v>0.30976959999999987</v>
      </c>
      <c r="D107" s="73">
        <f t="shared" ref="D107:I107" si="23">SUM(D100:D106)</f>
        <v>718.99</v>
      </c>
      <c r="E107" s="73">
        <f t="shared" si="23"/>
        <v>1041.6666666666665</v>
      </c>
      <c r="F107" s="73">
        <f t="shared" si="23"/>
        <v>1500</v>
      </c>
      <c r="G107" s="86">
        <f t="shared" si="23"/>
        <v>717.91</v>
      </c>
      <c r="H107" s="86">
        <f t="shared" si="23"/>
        <v>1209.33</v>
      </c>
      <c r="I107" s="86">
        <f t="shared" si="23"/>
        <v>1169.94</v>
      </c>
      <c r="J107" s="34"/>
    </row>
    <row r="108" spans="1:10" ht="15.75" customHeight="1" x14ac:dyDescent="0.2">
      <c r="C108" s="76"/>
      <c r="D108" s="72"/>
      <c r="E108" s="72"/>
      <c r="F108" s="72"/>
      <c r="G108" s="85"/>
      <c r="H108" s="85"/>
      <c r="I108" s="85"/>
    </row>
    <row r="109" spans="1:10" ht="12.75" x14ac:dyDescent="0.2">
      <c r="A109" s="39">
        <v>5075</v>
      </c>
      <c r="B109" s="40" t="s">
        <v>99</v>
      </c>
      <c r="C109" s="76">
        <f t="shared" ref="C109:C117" si="24">IF(E109=0,0,((E109-D109)/E109))</f>
        <v>1</v>
      </c>
      <c r="D109" s="71">
        <v>0</v>
      </c>
      <c r="E109" s="81">
        <f t="shared" ref="E109:E116" si="25">F109/12*7</f>
        <v>437.5</v>
      </c>
      <c r="F109" s="71">
        <v>750</v>
      </c>
      <c r="G109" s="85">
        <f>VLOOKUP(A109,'Old IS'!$A:$I,6,FALSE)</f>
        <v>75</v>
      </c>
      <c r="H109" s="85">
        <f>VLOOKUP(A109,'Old IS'!$A:$I,8,FALSE)</f>
        <v>1787.34</v>
      </c>
      <c r="I109" s="85">
        <f>VLOOKUP(A109,'Old IS'!$A:$I,9,FALSE)</f>
        <v>0</v>
      </c>
      <c r="J109" s="34"/>
    </row>
    <row r="110" spans="1:10" ht="12.75" x14ac:dyDescent="0.2">
      <c r="A110" s="39">
        <v>5730.2</v>
      </c>
      <c r="B110" s="40" t="s">
        <v>100</v>
      </c>
      <c r="C110" s="76">
        <f t="shared" si="24"/>
        <v>0.79348571428571435</v>
      </c>
      <c r="D110" s="71">
        <v>36.14</v>
      </c>
      <c r="E110" s="81">
        <f t="shared" si="25"/>
        <v>175</v>
      </c>
      <c r="F110" s="71">
        <v>300</v>
      </c>
      <c r="G110" s="85">
        <f>VLOOKUP(A110,'Old IS'!$A:$I,6,FALSE)</f>
        <v>64.95</v>
      </c>
      <c r="H110" s="85">
        <f>VLOOKUP(A110,'Old IS'!$A:$I,8,FALSE)</f>
        <v>621.4</v>
      </c>
      <c r="I110" s="85">
        <f>VLOOKUP(A110,'Old IS'!$A:$I,9,FALSE)</f>
        <v>141.06</v>
      </c>
      <c r="J110" s="34"/>
    </row>
    <row r="111" spans="1:10" ht="12.75" x14ac:dyDescent="0.2">
      <c r="A111" s="39">
        <v>5730.5</v>
      </c>
      <c r="B111" s="40" t="s">
        <v>101</v>
      </c>
      <c r="C111" s="76">
        <f t="shared" si="24"/>
        <v>1</v>
      </c>
      <c r="D111" s="71">
        <v>0</v>
      </c>
      <c r="E111" s="81">
        <f t="shared" si="25"/>
        <v>116.66666666666667</v>
      </c>
      <c r="F111" s="71">
        <v>200</v>
      </c>
      <c r="G111" s="85">
        <f>VLOOKUP(A111,'Old IS'!$A:$I,6,FALSE)</f>
        <v>0</v>
      </c>
      <c r="H111" s="85">
        <f>VLOOKUP(A111,'Old IS'!$A:$I,8,FALSE)</f>
        <v>0</v>
      </c>
      <c r="I111" s="85">
        <f>VLOOKUP(A111,'Old IS'!$A:$I,9,FALSE)</f>
        <v>0</v>
      </c>
      <c r="J111" s="34"/>
    </row>
    <row r="112" spans="1:10" ht="12.75" x14ac:dyDescent="0.2">
      <c r="A112" s="39">
        <v>5730.1</v>
      </c>
      <c r="B112" s="40" t="s">
        <v>103</v>
      </c>
      <c r="C112" s="76">
        <f t="shared" si="24"/>
        <v>1</v>
      </c>
      <c r="D112" s="71">
        <v>0</v>
      </c>
      <c r="E112" s="81">
        <f t="shared" si="25"/>
        <v>87.5</v>
      </c>
      <c r="F112" s="71">
        <v>150</v>
      </c>
      <c r="G112" s="85">
        <f>VLOOKUP(A112,'Old IS'!$A:$I,6,FALSE)</f>
        <v>0</v>
      </c>
      <c r="H112" s="85">
        <f>VLOOKUP(A112,'Old IS'!$A:$I,8,FALSE)</f>
        <v>0</v>
      </c>
      <c r="I112" s="85">
        <f>VLOOKUP(A112,'Old IS'!$A:$I,9,FALSE)</f>
        <v>41.46</v>
      </c>
      <c r="J112" s="34"/>
    </row>
    <row r="113" spans="1:10" ht="12.75" x14ac:dyDescent="0.2">
      <c r="A113" s="39">
        <v>5730.4</v>
      </c>
      <c r="B113" s="40" t="s">
        <v>153</v>
      </c>
      <c r="C113" s="76">
        <f t="shared" si="24"/>
        <v>0</v>
      </c>
      <c r="D113" s="71">
        <v>0</v>
      </c>
      <c r="E113" s="81">
        <f t="shared" si="25"/>
        <v>0</v>
      </c>
      <c r="F113" s="71">
        <v>0</v>
      </c>
      <c r="G113" s="85">
        <f>VLOOKUP(A113,'Old IS'!$A:$I,6,FALSE)</f>
        <v>0</v>
      </c>
      <c r="H113" s="85">
        <f>VLOOKUP(A113,'Old IS'!$A:$I,8,FALSE)</f>
        <v>0</v>
      </c>
      <c r="I113" s="85">
        <f>VLOOKUP(A113,'Old IS'!$A:$I,9,FALSE)</f>
        <v>0</v>
      </c>
      <c r="J113" s="34"/>
    </row>
    <row r="114" spans="1:10" ht="12.75" x14ac:dyDescent="0.2">
      <c r="A114" s="39">
        <v>5425</v>
      </c>
      <c r="B114" s="40" t="s">
        <v>148</v>
      </c>
      <c r="C114" s="76">
        <f t="shared" si="24"/>
        <v>0</v>
      </c>
      <c r="D114" s="71">
        <v>123.43</v>
      </c>
      <c r="E114" s="81">
        <f t="shared" si="25"/>
        <v>0</v>
      </c>
      <c r="F114" s="71">
        <v>0</v>
      </c>
      <c r="G114" s="85">
        <f>VLOOKUP(A114,'Old IS'!$A:$I,6,FALSE)</f>
        <v>73.61</v>
      </c>
      <c r="H114" s="85">
        <f>VLOOKUP(A114,'Old IS'!$A:$I,8,FALSE)</f>
        <v>220.5</v>
      </c>
      <c r="I114" s="85">
        <f>VLOOKUP(A114,'Old IS'!$A:$I,9,FALSE)</f>
        <v>198.93</v>
      </c>
      <c r="J114" s="34"/>
    </row>
    <row r="115" spans="1:10" ht="12.75" x14ac:dyDescent="0.2">
      <c r="A115" s="39">
        <v>5840</v>
      </c>
      <c r="B115" s="40" t="s">
        <v>149</v>
      </c>
      <c r="C115" s="76">
        <f t="shared" si="24"/>
        <v>0</v>
      </c>
      <c r="D115" s="71">
        <v>0</v>
      </c>
      <c r="E115" s="81">
        <f t="shared" si="25"/>
        <v>0</v>
      </c>
      <c r="F115" s="71">
        <v>0</v>
      </c>
      <c r="G115" s="85">
        <f>VLOOKUP(A115,'Old IS'!$A:$I,6,FALSE)</f>
        <v>0</v>
      </c>
      <c r="H115" s="85">
        <f>VLOOKUP(A115,'Old IS'!$A:$I,8,FALSE)</f>
        <v>0</v>
      </c>
      <c r="I115" s="85">
        <f>VLOOKUP(A115,'Old IS'!$A:$I,9,FALSE)</f>
        <v>0</v>
      </c>
      <c r="J115" s="34"/>
    </row>
    <row r="116" spans="1:10" ht="12.75" x14ac:dyDescent="0.2">
      <c r="A116" s="39">
        <v>5600</v>
      </c>
      <c r="B116" s="40" t="s">
        <v>150</v>
      </c>
      <c r="C116" s="76">
        <f t="shared" si="24"/>
        <v>0</v>
      </c>
      <c r="D116" s="71">
        <v>0</v>
      </c>
      <c r="E116" s="81">
        <f t="shared" si="25"/>
        <v>0</v>
      </c>
      <c r="F116" s="71">
        <v>0</v>
      </c>
      <c r="G116" s="85">
        <f>VLOOKUP(A116,'Old IS'!$A:$I,6,FALSE)</f>
        <v>0</v>
      </c>
      <c r="H116" s="85">
        <f>VLOOKUP(A116,'Old IS'!$A:$I,8,FALSE)</f>
        <v>400</v>
      </c>
      <c r="I116" s="85">
        <f>VLOOKUP(A116,'Old IS'!$A:$I,9,FALSE)</f>
        <v>0</v>
      </c>
      <c r="J116" s="34"/>
    </row>
    <row r="117" spans="1:10" ht="15" x14ac:dyDescent="0.25">
      <c r="A117" s="43" t="s">
        <v>97</v>
      </c>
      <c r="B117" s="44"/>
      <c r="C117" s="77">
        <f t="shared" si="24"/>
        <v>0.80460816326530604</v>
      </c>
      <c r="D117" s="73">
        <f t="shared" ref="D117:I117" si="26">SUM(D109:D116)</f>
        <v>159.57</v>
      </c>
      <c r="E117" s="73">
        <f t="shared" si="26"/>
        <v>816.66666666666663</v>
      </c>
      <c r="F117" s="73">
        <f t="shared" si="26"/>
        <v>1400</v>
      </c>
      <c r="G117" s="86">
        <f t="shared" si="26"/>
        <v>213.56</v>
      </c>
      <c r="H117" s="86">
        <f t="shared" si="26"/>
        <v>3029.24</v>
      </c>
      <c r="I117" s="86">
        <f t="shared" si="26"/>
        <v>381.45000000000005</v>
      </c>
      <c r="J117" s="34"/>
    </row>
    <row r="118" spans="1:10" ht="15.75" customHeight="1" x14ac:dyDescent="0.2">
      <c r="C118" s="76"/>
      <c r="D118" s="72"/>
      <c r="E118" s="72"/>
      <c r="F118" s="72"/>
      <c r="G118" s="85"/>
      <c r="H118" s="85"/>
      <c r="I118" s="85"/>
    </row>
    <row r="119" spans="1:10" ht="12.75" x14ac:dyDescent="0.2">
      <c r="A119" s="39">
        <v>5350.1</v>
      </c>
      <c r="B119" s="40" t="s">
        <v>105</v>
      </c>
      <c r="C119" s="76">
        <f t="shared" ref="C119:C125" si="27">IF(E119=0,0,((E119-D119)/E119))</f>
        <v>-0.14294285714285707</v>
      </c>
      <c r="D119" s="71">
        <v>400.03</v>
      </c>
      <c r="E119" s="81">
        <f>F119/12*7</f>
        <v>350</v>
      </c>
      <c r="F119" s="71">
        <v>600</v>
      </c>
      <c r="G119" s="85">
        <f>VLOOKUP(A119,'Old IS'!$A:$I,6,FALSE)</f>
        <v>143.94999999999999</v>
      </c>
      <c r="H119" s="85">
        <f>VLOOKUP(A119,'Old IS'!$A:$I,8,FALSE)</f>
        <v>552.49</v>
      </c>
      <c r="I119" s="85">
        <f>VLOOKUP(A119,'Old IS'!$A:$I,9,FALSE)</f>
        <v>128.08000000000001</v>
      </c>
      <c r="J119" s="34"/>
    </row>
    <row r="120" spans="1:10" ht="12.75" x14ac:dyDescent="0.2">
      <c r="A120" s="39">
        <v>5350.2</v>
      </c>
      <c r="B120" s="40" t="s">
        <v>106</v>
      </c>
      <c r="C120" s="76">
        <f t="shared" si="27"/>
        <v>0</v>
      </c>
      <c r="D120" s="71">
        <v>0</v>
      </c>
      <c r="E120" s="81">
        <f>E1200</f>
        <v>0</v>
      </c>
      <c r="F120" s="71">
        <v>350</v>
      </c>
      <c r="G120" s="85">
        <f>VLOOKUP(A120,'Old IS'!$A:$I,6,FALSE)</f>
        <v>304.44</v>
      </c>
      <c r="H120" s="85">
        <f>VLOOKUP(A120,'Old IS'!$A:$I,8,FALSE)</f>
        <v>224.35</v>
      </c>
      <c r="I120" s="85">
        <f>VLOOKUP(A120,'Old IS'!$A:$I,9,FALSE)</f>
        <v>309.20999999999998</v>
      </c>
      <c r="J120" s="34"/>
    </row>
    <row r="121" spans="1:10" ht="12.75" x14ac:dyDescent="0.2">
      <c r="A121" s="39">
        <v>5350.6</v>
      </c>
      <c r="B121" s="40" t="s">
        <v>107</v>
      </c>
      <c r="C121" s="76">
        <f t="shared" si="27"/>
        <v>1</v>
      </c>
      <c r="D121" s="71">
        <v>0</v>
      </c>
      <c r="E121" s="81">
        <f>F121</f>
        <v>100</v>
      </c>
      <c r="F121" s="71">
        <v>100</v>
      </c>
      <c r="G121" s="85">
        <f>VLOOKUP(A121,'Old IS'!$A:$I,6,FALSE)</f>
        <v>0</v>
      </c>
      <c r="H121" s="85">
        <f>VLOOKUP(A121,'Old IS'!$A:$I,8,FALSE)</f>
        <v>1.08</v>
      </c>
      <c r="I121" s="85">
        <f>VLOOKUP(A121,'Old IS'!$A:$I,9,FALSE)</f>
        <v>91</v>
      </c>
      <c r="J121" s="34"/>
    </row>
    <row r="122" spans="1:10" ht="12.75" x14ac:dyDescent="0.2">
      <c r="A122" s="39">
        <v>5350.4</v>
      </c>
      <c r="B122" s="40" t="s">
        <v>155</v>
      </c>
      <c r="C122" s="76">
        <f t="shared" si="27"/>
        <v>0</v>
      </c>
      <c r="D122" s="71">
        <v>171.46</v>
      </c>
      <c r="E122" s="81">
        <f>F122/12*7</f>
        <v>0</v>
      </c>
      <c r="F122" s="71">
        <v>0</v>
      </c>
      <c r="G122" s="85">
        <f>VLOOKUP(A122,'Old IS'!$A:$I,6,FALSE)</f>
        <v>0</v>
      </c>
      <c r="H122" s="85">
        <f>VLOOKUP(A122,'Old IS'!$A:$I,8,FALSE)</f>
        <v>49.91</v>
      </c>
      <c r="I122" s="85">
        <f>VLOOKUP(A122,'Old IS'!$A:$I,9,FALSE)</f>
        <v>87.25</v>
      </c>
      <c r="J122" s="34"/>
    </row>
    <row r="123" spans="1:10" ht="12.75" x14ac:dyDescent="0.2">
      <c r="A123" s="39">
        <v>5950.2089999999998</v>
      </c>
      <c r="B123" s="40" t="s">
        <v>157</v>
      </c>
      <c r="C123" s="76">
        <f t="shared" si="27"/>
        <v>0</v>
      </c>
      <c r="D123" s="71">
        <v>0</v>
      </c>
      <c r="E123" s="81">
        <f>F123/12*7</f>
        <v>0</v>
      </c>
      <c r="F123" s="71">
        <v>0</v>
      </c>
      <c r="G123" s="85">
        <f>VLOOKUP(A123,'Old IS'!$A:$I,6,FALSE)</f>
        <v>0</v>
      </c>
      <c r="H123" s="85">
        <f>VLOOKUP(A123,'Old IS'!$A:$I,8,FALSE)</f>
        <v>0</v>
      </c>
      <c r="I123" s="85">
        <f>VLOOKUP(A123,'Old IS'!$A:$I,9,FALSE)</f>
        <v>0</v>
      </c>
      <c r="J123" s="34"/>
    </row>
    <row r="124" spans="1:10" ht="12.75" x14ac:dyDescent="0.2">
      <c r="A124" s="39">
        <v>5360.2</v>
      </c>
      <c r="B124" s="40" t="s">
        <v>172</v>
      </c>
      <c r="C124" s="76">
        <f t="shared" si="27"/>
        <v>0</v>
      </c>
      <c r="D124" s="71">
        <v>68.989999999999995</v>
      </c>
      <c r="E124" s="81">
        <f>F124/12*7</f>
        <v>0</v>
      </c>
      <c r="F124" s="71">
        <v>0</v>
      </c>
      <c r="G124" s="85">
        <v>0</v>
      </c>
      <c r="H124" s="85">
        <v>0</v>
      </c>
      <c r="I124" s="85">
        <v>0</v>
      </c>
      <c r="J124" s="34"/>
    </row>
    <row r="125" spans="1:10" ht="15" x14ac:dyDescent="0.25">
      <c r="A125" s="43" t="s">
        <v>104</v>
      </c>
      <c r="B125" s="44"/>
      <c r="C125" s="77">
        <f t="shared" si="27"/>
        <v>-0.42328888888888894</v>
      </c>
      <c r="D125" s="73">
        <f t="shared" ref="D125:I125" si="28">SUM(D119:D124)</f>
        <v>640.48</v>
      </c>
      <c r="E125" s="73">
        <f t="shared" si="28"/>
        <v>450</v>
      </c>
      <c r="F125" s="73">
        <f t="shared" si="28"/>
        <v>1050</v>
      </c>
      <c r="G125" s="86">
        <f t="shared" si="28"/>
        <v>448.39</v>
      </c>
      <c r="H125" s="86">
        <f t="shared" si="28"/>
        <v>827.83</v>
      </c>
      <c r="I125" s="86">
        <f t="shared" si="28"/>
        <v>615.54</v>
      </c>
      <c r="J125" s="34"/>
    </row>
    <row r="126" spans="1:10" ht="15.75" customHeight="1" x14ac:dyDescent="0.2">
      <c r="C126" s="76"/>
      <c r="D126" s="72"/>
      <c r="E126" s="72"/>
      <c r="F126" s="72"/>
      <c r="G126" s="85"/>
      <c r="H126" s="85"/>
      <c r="I126" s="85"/>
    </row>
    <row r="127" spans="1:10" ht="12.75" x14ac:dyDescent="0.2">
      <c r="A127" s="39">
        <v>5210.6009999999997</v>
      </c>
      <c r="B127" s="40" t="s">
        <v>109</v>
      </c>
      <c r="C127" s="76">
        <f t="shared" ref="C127:C129" si="29">IF(E127=0,0,((E127-D127)/E127))</f>
        <v>2.9915966386554586E-2</v>
      </c>
      <c r="D127" s="71">
        <v>962</v>
      </c>
      <c r="E127" s="81">
        <f>F127/12*7</f>
        <v>991.66666666666663</v>
      </c>
      <c r="F127" s="71">
        <v>1700</v>
      </c>
      <c r="G127" s="85">
        <f>VLOOKUP(A127,'Old IS'!$A:$I,6,FALSE)</f>
        <v>1880</v>
      </c>
      <c r="H127" s="85">
        <f>VLOOKUP(A127,'Old IS'!$A:$I,8,FALSE)</f>
        <v>2214.7199999999998</v>
      </c>
      <c r="I127" s="85">
        <f>VLOOKUP(A127,'Old IS'!$A:$I,9,FALSE)</f>
        <v>2475.35</v>
      </c>
      <c r="J127" s="34"/>
    </row>
    <row r="128" spans="1:10" ht="12.75" x14ac:dyDescent="0.2">
      <c r="A128" s="39">
        <v>5740.4139999999998</v>
      </c>
      <c r="B128" s="40" t="s">
        <v>21</v>
      </c>
      <c r="C128" s="76">
        <f t="shared" si="29"/>
        <v>0.30285714285714288</v>
      </c>
      <c r="D128" s="71">
        <v>610</v>
      </c>
      <c r="E128" s="81">
        <f>F128/12*7</f>
        <v>875</v>
      </c>
      <c r="F128" s="71">
        <v>1500</v>
      </c>
      <c r="G128" s="85">
        <f>VLOOKUP(A128,'Old IS'!$A:$I,6,FALSE)</f>
        <v>1701.5</v>
      </c>
      <c r="H128" s="85">
        <f>VLOOKUP(A128,'Old IS'!$A:$I,8,FALSE)</f>
        <v>3237.5</v>
      </c>
      <c r="I128" s="85">
        <f>VLOOKUP(A128,'Old IS'!$A:$I,9,FALSE)</f>
        <v>1414.6</v>
      </c>
      <c r="J128" s="34"/>
    </row>
    <row r="129" spans="1:10" ht="15" x14ac:dyDescent="0.25">
      <c r="A129" s="43" t="s">
        <v>108</v>
      </c>
      <c r="B129" s="44"/>
      <c r="C129" s="77">
        <f t="shared" si="29"/>
        <v>0.15785714285714278</v>
      </c>
      <c r="D129" s="73">
        <f t="shared" ref="D129:I129" si="30">SUM(D127:D128)</f>
        <v>1572</v>
      </c>
      <c r="E129" s="73">
        <f t="shared" si="30"/>
        <v>1866.6666666666665</v>
      </c>
      <c r="F129" s="73">
        <f t="shared" si="30"/>
        <v>3200</v>
      </c>
      <c r="G129" s="86">
        <f t="shared" si="30"/>
        <v>3581.5</v>
      </c>
      <c r="H129" s="86">
        <f t="shared" si="30"/>
        <v>5452.2199999999993</v>
      </c>
      <c r="I129" s="86">
        <f t="shared" si="30"/>
        <v>3889.95</v>
      </c>
      <c r="J129" s="40" t="s">
        <v>22</v>
      </c>
    </row>
    <row r="130" spans="1:10" ht="15.75" customHeight="1" x14ac:dyDescent="0.2">
      <c r="C130" s="76"/>
      <c r="D130" s="72"/>
      <c r="E130" s="72"/>
      <c r="F130" s="72"/>
      <c r="G130" s="85"/>
      <c r="H130" s="85"/>
      <c r="I130" s="85"/>
    </row>
    <row r="131" spans="1:10" ht="12.75" x14ac:dyDescent="0.2">
      <c r="A131" s="39">
        <v>5950.2020000000002</v>
      </c>
      <c r="B131" s="40" t="s">
        <v>25</v>
      </c>
      <c r="C131" s="76">
        <f t="shared" ref="C131:C135" si="31">IF(E131=0,0,((E131-D131)/E131))</f>
        <v>0.19897142857142852</v>
      </c>
      <c r="D131" s="71">
        <v>560.72</v>
      </c>
      <c r="E131" s="81">
        <f>F131/12*7</f>
        <v>700</v>
      </c>
      <c r="F131" s="71">
        <f>F22</f>
        <v>1200</v>
      </c>
      <c r="G131" s="85">
        <f>VLOOKUP(A131,'Old IS'!$A:$I,6,FALSE)</f>
        <v>686.14</v>
      </c>
      <c r="H131" s="85">
        <f>VLOOKUP(A131,'Old IS'!$A:$I,8,FALSE)</f>
        <v>4107.03</v>
      </c>
      <c r="I131" s="85">
        <f>VLOOKUP(A131,'Old IS'!$A:$I,9,FALSE)</f>
        <v>327.86</v>
      </c>
      <c r="J131" s="34"/>
    </row>
    <row r="132" spans="1:10" ht="12.75" x14ac:dyDescent="0.2">
      <c r="A132" s="39">
        <v>5950.299</v>
      </c>
      <c r="B132" s="40" t="s">
        <v>26</v>
      </c>
      <c r="C132" s="76">
        <f t="shared" si="31"/>
        <v>0.70149010989010985</v>
      </c>
      <c r="D132" s="71">
        <v>226.37</v>
      </c>
      <c r="E132" s="81">
        <f>F132/12*7</f>
        <v>758.33333333333326</v>
      </c>
      <c r="F132" s="71">
        <f>F23</f>
        <v>1300</v>
      </c>
      <c r="G132" s="85">
        <f>VLOOKUP(A132,'Old IS'!$A:$I,6,FALSE)</f>
        <v>1811.82</v>
      </c>
      <c r="H132" s="85">
        <f>VLOOKUP(A132,'Old IS'!$A:$I,8,FALSE)</f>
        <v>768.9</v>
      </c>
      <c r="I132" s="85">
        <f>VLOOKUP(A132,'Old IS'!$A:$I,9,FALSE)</f>
        <v>579.48</v>
      </c>
      <c r="J132" s="34"/>
    </row>
    <row r="133" spans="1:10" ht="12.75" x14ac:dyDescent="0.2">
      <c r="A133" s="39">
        <v>5954</v>
      </c>
      <c r="B133" s="40" t="s">
        <v>27</v>
      </c>
      <c r="C133" s="76">
        <f t="shared" si="31"/>
        <v>1</v>
      </c>
      <c r="D133" s="71">
        <v>0</v>
      </c>
      <c r="E133" s="81">
        <f>F133/12*7</f>
        <v>233.33333333333334</v>
      </c>
      <c r="F133" s="71">
        <f>F24</f>
        <v>400</v>
      </c>
      <c r="G133" s="85">
        <f>VLOOKUP(A133,'Old IS'!$A:$I,6,FALSE)</f>
        <v>62.91</v>
      </c>
      <c r="H133" s="85">
        <f>VLOOKUP(A133,'Old IS'!$A:$I,8,FALSE)</f>
        <v>651.57000000000005</v>
      </c>
      <c r="I133" s="85">
        <f>VLOOKUP(A133,'Old IS'!$A:$I,9,FALSE)</f>
        <v>1393.38</v>
      </c>
      <c r="J133" s="34"/>
    </row>
    <row r="134" spans="1:10" ht="12.75" x14ac:dyDescent="0.2">
      <c r="A134" s="39">
        <v>5730.6</v>
      </c>
      <c r="B134" s="40" t="s">
        <v>160</v>
      </c>
      <c r="C134" s="76">
        <f t="shared" si="31"/>
        <v>0</v>
      </c>
      <c r="D134" s="71">
        <v>0</v>
      </c>
      <c r="E134" s="81">
        <f>F134/12*7</f>
        <v>0</v>
      </c>
      <c r="F134" s="71">
        <v>0</v>
      </c>
      <c r="G134" s="85">
        <f>VLOOKUP(A134,'Old IS'!$A:$I,6,FALSE)</f>
        <v>100</v>
      </c>
      <c r="H134" s="85">
        <f>VLOOKUP(A134,'Old IS'!$A:$I,8,FALSE)</f>
        <v>0</v>
      </c>
      <c r="I134" s="85">
        <f>VLOOKUP(A134,'Old IS'!$A:$I,9,FALSE)</f>
        <v>0</v>
      </c>
      <c r="J134" s="34"/>
    </row>
    <row r="135" spans="1:10" ht="15" x14ac:dyDescent="0.25">
      <c r="A135" s="43" t="s">
        <v>110</v>
      </c>
      <c r="B135" s="44"/>
      <c r="C135" s="77">
        <f t="shared" si="31"/>
        <v>0.53472512315270926</v>
      </c>
      <c r="D135" s="73">
        <f t="shared" ref="D135:I135" si="32">SUM(D131:D134)</f>
        <v>787.09</v>
      </c>
      <c r="E135" s="73">
        <f t="shared" si="32"/>
        <v>1691.6666666666665</v>
      </c>
      <c r="F135" s="73">
        <f t="shared" si="32"/>
        <v>2900</v>
      </c>
      <c r="G135" s="86">
        <f t="shared" si="32"/>
        <v>2660.87</v>
      </c>
      <c r="H135" s="86">
        <f t="shared" si="32"/>
        <v>5527.4999999999991</v>
      </c>
      <c r="I135" s="86">
        <f t="shared" si="32"/>
        <v>2300.7200000000003</v>
      </c>
      <c r="J135" s="40" t="s">
        <v>22</v>
      </c>
    </row>
    <row r="136" spans="1:10" ht="15.75" customHeight="1" x14ac:dyDescent="0.2">
      <c r="C136" s="76"/>
      <c r="D136" s="72"/>
      <c r="E136" s="72"/>
      <c r="F136" s="72"/>
      <c r="G136" s="85"/>
      <c r="H136" s="85"/>
      <c r="I136" s="85"/>
    </row>
    <row r="137" spans="1:10" ht="12.75" x14ac:dyDescent="0.2">
      <c r="A137" s="39">
        <v>5375</v>
      </c>
      <c r="B137" s="40" t="s">
        <v>162</v>
      </c>
      <c r="C137" s="76">
        <f t="shared" ref="C137:C143" si="33">IF(E137=0,0,((E137-D137)/E137))</f>
        <v>0</v>
      </c>
      <c r="D137" s="71">
        <v>0</v>
      </c>
      <c r="E137" s="81">
        <f>F137/12*7</f>
        <v>0</v>
      </c>
      <c r="F137" s="71">
        <v>0</v>
      </c>
      <c r="G137" s="85">
        <f>VLOOKUP(A137,'Old IS'!$A:$I,6,FALSE)</f>
        <v>0</v>
      </c>
      <c r="H137" s="85">
        <f>VLOOKUP(A137,'Old IS'!$A:$I,8,FALSE)</f>
        <v>0</v>
      </c>
      <c r="I137" s="85">
        <f>VLOOKUP(A137,'Old IS'!$A:$I,9,FALSE)</f>
        <v>128</v>
      </c>
      <c r="J137" s="34"/>
    </row>
    <row r="138" spans="1:10" ht="12.75" x14ac:dyDescent="0.2">
      <c r="A138" s="39">
        <v>5020.1000000000004</v>
      </c>
      <c r="B138" s="40" t="s">
        <v>163</v>
      </c>
      <c r="C138" s="76">
        <f t="shared" si="33"/>
        <v>0</v>
      </c>
      <c r="D138" s="71">
        <v>135.51</v>
      </c>
      <c r="E138" s="81">
        <f>F138/12*7</f>
        <v>0</v>
      </c>
      <c r="F138" s="71">
        <v>0</v>
      </c>
      <c r="G138" s="85">
        <f>VLOOKUP(A138,'Old IS'!$A:$I,6,FALSE)</f>
        <v>411.63</v>
      </c>
      <c r="H138" s="85">
        <f>VLOOKUP(A138,'Old IS'!$A:$I,8,FALSE)</f>
        <v>172.96</v>
      </c>
      <c r="I138" s="85">
        <f>VLOOKUP(A138,'Old IS'!$A:$I,9,FALSE)</f>
        <v>300.35000000000002</v>
      </c>
      <c r="J138" s="34"/>
    </row>
    <row r="139" spans="1:10" ht="12.75" x14ac:dyDescent="0.2">
      <c r="A139" s="39">
        <v>5450</v>
      </c>
      <c r="B139" s="40" t="s">
        <v>161</v>
      </c>
      <c r="C139" s="76">
        <f t="shared" si="33"/>
        <v>0</v>
      </c>
      <c r="D139" s="71">
        <v>0</v>
      </c>
      <c r="E139" s="81">
        <f>F139/12*7</f>
        <v>0</v>
      </c>
      <c r="F139" s="71">
        <v>0</v>
      </c>
      <c r="G139" s="85">
        <f>VLOOKUP(A139,'Old IS'!$A:$I,6,FALSE)</f>
        <v>0</v>
      </c>
      <c r="H139" s="85">
        <f>VLOOKUP(A139,'Old IS'!$A:$I,8,FALSE)</f>
        <v>0</v>
      </c>
      <c r="I139" s="85">
        <f>VLOOKUP(A139,'Old IS'!$A:$I,9,FALSE)</f>
        <v>309.36</v>
      </c>
      <c r="J139" s="34"/>
    </row>
    <row r="140" spans="1:10" ht="12.75" x14ac:dyDescent="0.2">
      <c r="A140" s="39">
        <v>5950.51</v>
      </c>
      <c r="B140" s="40" t="s">
        <v>164</v>
      </c>
      <c r="C140" s="76">
        <f t="shared" si="33"/>
        <v>0</v>
      </c>
      <c r="D140" s="71">
        <v>0</v>
      </c>
      <c r="E140" s="81">
        <f>F140/12*7</f>
        <v>0</v>
      </c>
      <c r="F140" s="71">
        <v>0</v>
      </c>
      <c r="G140" s="85">
        <f>VLOOKUP(A140,'Old IS'!$A:$I,6,FALSE)</f>
        <v>0</v>
      </c>
      <c r="H140" s="85">
        <f>VLOOKUP(A140,'Old IS'!$A:$I,8,FALSE)</f>
        <v>0</v>
      </c>
      <c r="I140" s="85">
        <f>VLOOKUP(A140,'Old IS'!$A:$I,9,FALSE)</f>
        <v>0</v>
      </c>
      <c r="J140" s="34"/>
    </row>
    <row r="141" spans="1:10" ht="15" x14ac:dyDescent="0.25">
      <c r="A141" s="48" t="s">
        <v>161</v>
      </c>
      <c r="B141" s="49"/>
      <c r="C141" s="76">
        <f t="shared" si="33"/>
        <v>0</v>
      </c>
      <c r="D141" s="73">
        <f t="shared" ref="D141:I141" si="34">SUM(D137:D140)</f>
        <v>135.51</v>
      </c>
      <c r="E141" s="73">
        <f t="shared" si="34"/>
        <v>0</v>
      </c>
      <c r="F141" s="73">
        <f t="shared" si="34"/>
        <v>0</v>
      </c>
      <c r="G141" s="86">
        <f t="shared" si="34"/>
        <v>411.63</v>
      </c>
      <c r="H141" s="86">
        <f t="shared" si="34"/>
        <v>172.96</v>
      </c>
      <c r="I141" s="86">
        <f t="shared" si="34"/>
        <v>737.71</v>
      </c>
      <c r="J141" s="34"/>
    </row>
    <row r="142" spans="1:10" ht="15" x14ac:dyDescent="0.25">
      <c r="A142" s="48"/>
      <c r="B142" s="49"/>
      <c r="C142" s="76"/>
      <c r="D142" s="73"/>
      <c r="E142" s="73"/>
      <c r="F142" s="73"/>
      <c r="G142" s="86"/>
      <c r="H142" s="86"/>
      <c r="I142" s="86"/>
      <c r="J142" s="34"/>
    </row>
    <row r="143" spans="1:10" s="79" customFormat="1" ht="18.75" x14ac:dyDescent="0.3">
      <c r="A143" s="35" t="s">
        <v>113</v>
      </c>
      <c r="B143" s="50"/>
      <c r="C143" s="78">
        <f t="shared" si="33"/>
        <v>3.6910317657562947E-2</v>
      </c>
      <c r="D143" s="74">
        <f t="shared" ref="D143:I143" si="35">D90+D83+D68+D51+D107+D98+D117+D125+D129+D135+D141</f>
        <v>52314.549999999996</v>
      </c>
      <c r="E143" s="74">
        <f t="shared" si="35"/>
        <v>54319.499999999985</v>
      </c>
      <c r="F143" s="74">
        <f t="shared" si="35"/>
        <v>105712</v>
      </c>
      <c r="G143" s="87">
        <f t="shared" si="35"/>
        <v>109971.15000000001</v>
      </c>
      <c r="H143" s="87">
        <f t="shared" si="35"/>
        <v>125163.13000000002</v>
      </c>
      <c r="I143" s="87">
        <f t="shared" si="35"/>
        <v>133364.82999999999</v>
      </c>
      <c r="J143" s="50"/>
    </row>
    <row r="144" spans="1:10" ht="12.75" x14ac:dyDescent="0.2">
      <c r="C144" s="76"/>
      <c r="D144" s="72"/>
      <c r="E144" s="72"/>
      <c r="F144" s="72"/>
      <c r="G144" s="85"/>
      <c r="H144" s="85"/>
      <c r="I144" s="85"/>
      <c r="J144" s="34"/>
    </row>
    <row r="145" spans="1:10" ht="18.75" x14ac:dyDescent="0.3">
      <c r="A145" s="35" t="s">
        <v>114</v>
      </c>
      <c r="B145" s="50"/>
      <c r="C145" s="77">
        <f t="shared" ref="C145" si="36">IF(E145=0,0,((D145-E145)/E145))</f>
        <v>1.370788882586496</v>
      </c>
      <c r="D145" s="74">
        <f t="shared" ref="D145:I145" si="37">D35-D143</f>
        <v>17415.419999999991</v>
      </c>
      <c r="E145" s="74">
        <f t="shared" si="37"/>
        <v>7345.833333333343</v>
      </c>
      <c r="F145" s="74">
        <f t="shared" si="37"/>
        <v>0</v>
      </c>
      <c r="G145" s="87">
        <f t="shared" si="37"/>
        <v>6967.0499999999884</v>
      </c>
      <c r="H145" s="87">
        <f t="shared" si="37"/>
        <v>9067.6899999999878</v>
      </c>
      <c r="I145" s="87">
        <f t="shared" si="37"/>
        <v>1113.8099999999977</v>
      </c>
      <c r="J145" s="34"/>
    </row>
    <row r="146" spans="1:10" ht="12.75" x14ac:dyDescent="0.2">
      <c r="C146" s="76"/>
      <c r="D146" s="72"/>
      <c r="E146" s="72"/>
      <c r="F146" s="72"/>
      <c r="G146" s="85"/>
      <c r="H146" s="85"/>
      <c r="I146" s="85"/>
      <c r="J146" s="34"/>
    </row>
    <row r="147" spans="1:10" ht="12.75" x14ac:dyDescent="0.2">
      <c r="C147" s="76"/>
      <c r="D147" s="72"/>
      <c r="E147" s="72"/>
      <c r="F147" s="72"/>
      <c r="G147" s="85"/>
      <c r="H147" s="85"/>
      <c r="I147" s="85"/>
      <c r="J147" s="34"/>
    </row>
    <row r="148" spans="1:10" ht="12.75" x14ac:dyDescent="0.2">
      <c r="C148" s="76"/>
      <c r="D148" s="72"/>
      <c r="E148" s="72"/>
      <c r="F148" s="72"/>
      <c r="G148" s="85"/>
      <c r="H148" s="85"/>
      <c r="I148" s="85"/>
      <c r="J148" s="34"/>
    </row>
    <row r="149" spans="1:10" ht="12.75" x14ac:dyDescent="0.2">
      <c r="C149" s="76"/>
      <c r="D149" s="72"/>
      <c r="E149" s="72"/>
      <c r="F149" s="72"/>
      <c r="G149" s="85"/>
      <c r="H149" s="85"/>
      <c r="I149" s="85"/>
      <c r="J149" s="34"/>
    </row>
    <row r="150" spans="1:10" ht="12.75" x14ac:dyDescent="0.2">
      <c r="C150" s="76"/>
      <c r="D150" s="72"/>
      <c r="E150" s="72"/>
      <c r="F150" s="72"/>
      <c r="G150" s="85"/>
      <c r="H150" s="85"/>
      <c r="I150" s="85"/>
      <c r="J150" s="34"/>
    </row>
    <row r="151" spans="1:10" ht="12.75" x14ac:dyDescent="0.2">
      <c r="C151" s="76"/>
      <c r="D151" s="72"/>
      <c r="E151" s="72"/>
      <c r="F151" s="72"/>
      <c r="G151" s="85"/>
      <c r="H151" s="85"/>
      <c r="I151" s="85"/>
      <c r="J151" s="34"/>
    </row>
    <row r="152" spans="1:10" ht="12.75" x14ac:dyDescent="0.2">
      <c r="C152" s="76"/>
      <c r="D152" s="72"/>
      <c r="E152" s="72"/>
      <c r="F152" s="72"/>
      <c r="G152" s="85"/>
      <c r="H152" s="85"/>
      <c r="I152" s="85"/>
      <c r="J152" s="34"/>
    </row>
    <row r="153" spans="1:10" ht="12.75" x14ac:dyDescent="0.2">
      <c r="C153" s="76"/>
      <c r="D153" s="72"/>
      <c r="E153" s="72"/>
      <c r="F153" s="72"/>
      <c r="G153" s="85"/>
      <c r="H153" s="85"/>
      <c r="I153" s="85"/>
      <c r="J153" s="34"/>
    </row>
    <row r="154" spans="1:10" ht="12.75" x14ac:dyDescent="0.2">
      <c r="C154" s="76"/>
      <c r="D154" s="72"/>
      <c r="E154" s="72"/>
      <c r="F154" s="72"/>
      <c r="G154" s="85"/>
      <c r="H154" s="85"/>
      <c r="I154" s="85"/>
      <c r="J154" s="34"/>
    </row>
    <row r="155" spans="1:10" ht="12.75" x14ac:dyDescent="0.2">
      <c r="C155" s="76"/>
      <c r="D155" s="72"/>
      <c r="E155" s="72"/>
      <c r="F155" s="72"/>
      <c r="G155" s="85"/>
      <c r="H155" s="85"/>
      <c r="I155" s="85"/>
      <c r="J155" s="34"/>
    </row>
    <row r="156" spans="1:10" ht="12.75" x14ac:dyDescent="0.2">
      <c r="C156" s="76"/>
      <c r="D156" s="72"/>
      <c r="E156" s="72"/>
      <c r="F156" s="72"/>
      <c r="G156" s="85"/>
      <c r="H156" s="85"/>
      <c r="I156" s="85"/>
      <c r="J156" s="34"/>
    </row>
    <row r="157" spans="1:10" ht="12.75" x14ac:dyDescent="0.2">
      <c r="C157" s="76"/>
      <c r="D157" s="72"/>
      <c r="E157" s="72"/>
      <c r="F157" s="72"/>
      <c r="G157" s="85"/>
      <c r="H157" s="85"/>
      <c r="I157" s="85"/>
      <c r="J157" s="34"/>
    </row>
    <row r="158" spans="1:10" ht="12.75" x14ac:dyDescent="0.2">
      <c r="C158" s="76"/>
      <c r="D158" s="72"/>
      <c r="E158" s="72"/>
      <c r="F158" s="72"/>
      <c r="G158" s="85"/>
      <c r="H158" s="85"/>
      <c r="I158" s="85"/>
      <c r="J158" s="34"/>
    </row>
    <row r="159" spans="1:10" ht="12.75" x14ac:dyDescent="0.2">
      <c r="C159" s="76"/>
      <c r="D159" s="72"/>
      <c r="E159" s="72"/>
      <c r="F159" s="72"/>
      <c r="G159" s="85"/>
      <c r="H159" s="85"/>
      <c r="I159" s="85"/>
      <c r="J159" s="34"/>
    </row>
    <row r="160" spans="1:10" ht="12.75" x14ac:dyDescent="0.2">
      <c r="C160" s="76"/>
      <c r="J160" s="34"/>
    </row>
    <row r="161" spans="3:10" ht="12.75" x14ac:dyDescent="0.2">
      <c r="C161" s="76"/>
      <c r="J161" s="34"/>
    </row>
    <row r="162" spans="3:10" ht="12.75" x14ac:dyDescent="0.2">
      <c r="C162" s="76"/>
      <c r="J162" s="34"/>
    </row>
    <row r="163" spans="3:10" ht="12.75" x14ac:dyDescent="0.2">
      <c r="C163" s="76"/>
      <c r="J163" s="34"/>
    </row>
    <row r="164" spans="3:10" ht="12.75" x14ac:dyDescent="0.2">
      <c r="C164" s="76"/>
      <c r="J164" s="34"/>
    </row>
    <row r="165" spans="3:10" ht="12.75" x14ac:dyDescent="0.2">
      <c r="C165" s="76"/>
      <c r="J165" s="34"/>
    </row>
    <row r="166" spans="3:10" ht="12.75" x14ac:dyDescent="0.2">
      <c r="C166" s="76"/>
      <c r="J166" s="34"/>
    </row>
    <row r="167" spans="3:10" ht="12.75" x14ac:dyDescent="0.2">
      <c r="C167" s="76"/>
      <c r="J167" s="34"/>
    </row>
    <row r="168" spans="3:10" ht="12.75" x14ac:dyDescent="0.2">
      <c r="C168" s="76"/>
      <c r="J168" s="34"/>
    </row>
    <row r="169" spans="3:10" ht="12.75" x14ac:dyDescent="0.2">
      <c r="C169" s="76"/>
      <c r="J169" s="34"/>
    </row>
    <row r="170" spans="3:10" ht="12.75" x14ac:dyDescent="0.2">
      <c r="C170" s="76"/>
      <c r="J170" s="34"/>
    </row>
    <row r="171" spans="3:10" ht="12.75" x14ac:dyDescent="0.2">
      <c r="C171" s="76"/>
      <c r="J171" s="34"/>
    </row>
    <row r="172" spans="3:10" ht="12.75" x14ac:dyDescent="0.2">
      <c r="C172" s="76"/>
      <c r="J172" s="34"/>
    </row>
    <row r="173" spans="3:10" ht="12.75" x14ac:dyDescent="0.2">
      <c r="C173" s="76"/>
      <c r="J173" s="34"/>
    </row>
    <row r="174" spans="3:10" ht="12.75" x14ac:dyDescent="0.2">
      <c r="C174" s="76"/>
      <c r="J174" s="34"/>
    </row>
    <row r="175" spans="3:10" ht="12.75" x14ac:dyDescent="0.2">
      <c r="C175" s="76"/>
      <c r="J175" s="34"/>
    </row>
    <row r="176" spans="3:10" ht="12.75" x14ac:dyDescent="0.2">
      <c r="C176" s="76"/>
      <c r="J176" s="34"/>
    </row>
    <row r="177" spans="3:10" ht="12.75" x14ac:dyDescent="0.2">
      <c r="C177" s="76"/>
      <c r="J177" s="34"/>
    </row>
    <row r="178" spans="3:10" ht="12.75" x14ac:dyDescent="0.2">
      <c r="C178" s="76"/>
      <c r="J178" s="34"/>
    </row>
    <row r="179" spans="3:10" ht="12.75" x14ac:dyDescent="0.2">
      <c r="C179" s="76"/>
      <c r="J179" s="34"/>
    </row>
    <row r="180" spans="3:10" ht="12.75" x14ac:dyDescent="0.2">
      <c r="C180" s="76"/>
      <c r="J180" s="34"/>
    </row>
    <row r="181" spans="3:10" ht="12.75" x14ac:dyDescent="0.2">
      <c r="C181" s="76"/>
      <c r="J181" s="34"/>
    </row>
    <row r="182" spans="3:10" ht="12.75" x14ac:dyDescent="0.2">
      <c r="C182" s="76"/>
      <c r="J182" s="34"/>
    </row>
    <row r="183" spans="3:10" ht="12.75" x14ac:dyDescent="0.2">
      <c r="C183" s="76"/>
      <c r="J183" s="34"/>
    </row>
    <row r="184" spans="3:10" ht="12.75" x14ac:dyDescent="0.2">
      <c r="C184" s="76"/>
      <c r="J184" s="34"/>
    </row>
    <row r="185" spans="3:10" ht="12.75" x14ac:dyDescent="0.2">
      <c r="C185" s="76"/>
      <c r="J185" s="34"/>
    </row>
    <row r="186" spans="3:10" ht="12.75" x14ac:dyDescent="0.2">
      <c r="C186" s="76"/>
      <c r="J186" s="34"/>
    </row>
    <row r="187" spans="3:10" ht="12.75" x14ac:dyDescent="0.2">
      <c r="C187" s="76"/>
      <c r="J187" s="34"/>
    </row>
    <row r="188" spans="3:10" ht="12.75" x14ac:dyDescent="0.2">
      <c r="C188" s="76"/>
      <c r="J188" s="34"/>
    </row>
    <row r="189" spans="3:10" ht="12.75" x14ac:dyDescent="0.2">
      <c r="C189" s="76"/>
      <c r="J189" s="34"/>
    </row>
    <row r="190" spans="3:10" ht="12.75" x14ac:dyDescent="0.2">
      <c r="C190" s="76"/>
      <c r="J190" s="34"/>
    </row>
    <row r="191" spans="3:10" ht="12.75" x14ac:dyDescent="0.2">
      <c r="C191" s="76"/>
      <c r="J191" s="34"/>
    </row>
    <row r="192" spans="3:10" ht="12.75" x14ac:dyDescent="0.2">
      <c r="C192" s="76"/>
      <c r="J192" s="34"/>
    </row>
    <row r="193" spans="3:10" ht="12.75" x14ac:dyDescent="0.2">
      <c r="C193" s="76"/>
      <c r="J193" s="34"/>
    </row>
    <row r="194" spans="3:10" ht="12.75" x14ac:dyDescent="0.2">
      <c r="C194" s="76"/>
      <c r="J194" s="34"/>
    </row>
    <row r="195" spans="3:10" ht="12.75" x14ac:dyDescent="0.2">
      <c r="C195" s="76"/>
      <c r="J195" s="34"/>
    </row>
    <row r="196" spans="3:10" ht="12.75" x14ac:dyDescent="0.2">
      <c r="C196" s="76"/>
      <c r="J196" s="34"/>
    </row>
    <row r="197" spans="3:10" ht="12.75" x14ac:dyDescent="0.2">
      <c r="C197" s="76"/>
      <c r="J197" s="34"/>
    </row>
    <row r="198" spans="3:10" ht="12.75" x14ac:dyDescent="0.2">
      <c r="C198" s="76"/>
      <c r="J198" s="34"/>
    </row>
    <row r="199" spans="3:10" ht="12.75" x14ac:dyDescent="0.2">
      <c r="C199" s="76"/>
      <c r="J199" s="34"/>
    </row>
    <row r="200" spans="3:10" ht="12.75" x14ac:dyDescent="0.2">
      <c r="C200" s="76"/>
      <c r="J200" s="34"/>
    </row>
    <row r="201" spans="3:10" ht="12.75" x14ac:dyDescent="0.2">
      <c r="C201" s="76"/>
      <c r="J201" s="34"/>
    </row>
    <row r="202" spans="3:10" ht="12.75" x14ac:dyDescent="0.2">
      <c r="C202" s="76"/>
      <c r="J202" s="34"/>
    </row>
    <row r="203" spans="3:10" ht="12.75" x14ac:dyDescent="0.2">
      <c r="C203" s="76"/>
      <c r="J203" s="34"/>
    </row>
    <row r="204" spans="3:10" ht="12.75" x14ac:dyDescent="0.2">
      <c r="C204" s="76"/>
      <c r="J204" s="34"/>
    </row>
    <row r="205" spans="3:10" ht="12.75" x14ac:dyDescent="0.2">
      <c r="C205" s="76"/>
      <c r="J205" s="34"/>
    </row>
    <row r="206" spans="3:10" ht="12.75" x14ac:dyDescent="0.2">
      <c r="C206" s="76"/>
      <c r="J206" s="34"/>
    </row>
    <row r="207" spans="3:10" ht="12.75" x14ac:dyDescent="0.2">
      <c r="C207" s="76"/>
      <c r="J207" s="34"/>
    </row>
    <row r="208" spans="3:10" ht="12.75" x14ac:dyDescent="0.2">
      <c r="C208" s="76"/>
      <c r="J208" s="34"/>
    </row>
    <row r="209" spans="3:10" ht="12.75" x14ac:dyDescent="0.2">
      <c r="C209" s="76"/>
      <c r="J209" s="34"/>
    </row>
    <row r="210" spans="3:10" ht="12.75" x14ac:dyDescent="0.2">
      <c r="C210" s="76"/>
      <c r="J210" s="34"/>
    </row>
    <row r="211" spans="3:10" ht="12.75" x14ac:dyDescent="0.2">
      <c r="C211" s="76"/>
      <c r="J211" s="34"/>
    </row>
    <row r="212" spans="3:10" ht="12.75" x14ac:dyDescent="0.2">
      <c r="C212" s="76"/>
      <c r="J212" s="34"/>
    </row>
    <row r="213" spans="3:10" ht="12.75" x14ac:dyDescent="0.2">
      <c r="C213" s="76"/>
      <c r="J213" s="34"/>
    </row>
    <row r="214" spans="3:10" ht="12.75" x14ac:dyDescent="0.2">
      <c r="C214" s="76"/>
      <c r="J214" s="34"/>
    </row>
    <row r="215" spans="3:10" ht="12.75" x14ac:dyDescent="0.2">
      <c r="C215" s="76"/>
      <c r="J215" s="34"/>
    </row>
    <row r="216" spans="3:10" ht="12.75" x14ac:dyDescent="0.2">
      <c r="C216" s="76"/>
      <c r="J216" s="34"/>
    </row>
    <row r="217" spans="3:10" ht="12.75" x14ac:dyDescent="0.2">
      <c r="C217" s="76"/>
      <c r="J217" s="34"/>
    </row>
    <row r="218" spans="3:10" ht="12.75" x14ac:dyDescent="0.2">
      <c r="C218" s="76"/>
      <c r="J218" s="34"/>
    </row>
    <row r="219" spans="3:10" ht="12.75" x14ac:dyDescent="0.2">
      <c r="C219" s="76"/>
      <c r="J219" s="34"/>
    </row>
    <row r="220" spans="3:10" ht="12.75" x14ac:dyDescent="0.2">
      <c r="C220" s="76"/>
      <c r="J220" s="34"/>
    </row>
    <row r="221" spans="3:10" ht="12.75" x14ac:dyDescent="0.2">
      <c r="C221" s="76"/>
      <c r="J221" s="34"/>
    </row>
    <row r="222" spans="3:10" ht="12.75" x14ac:dyDescent="0.2">
      <c r="C222" s="76"/>
      <c r="J222" s="34"/>
    </row>
    <row r="223" spans="3:10" ht="12.75" x14ac:dyDescent="0.2">
      <c r="C223" s="76"/>
      <c r="J223" s="34"/>
    </row>
    <row r="224" spans="3:10" ht="12.75" x14ac:dyDescent="0.2">
      <c r="C224" s="76"/>
      <c r="J224" s="34"/>
    </row>
    <row r="225" spans="3:10" ht="12.75" x14ac:dyDescent="0.2">
      <c r="C225" s="76"/>
      <c r="J225" s="34"/>
    </row>
    <row r="226" spans="3:10" ht="12.75" x14ac:dyDescent="0.2">
      <c r="C226" s="76"/>
      <c r="J226" s="34"/>
    </row>
    <row r="227" spans="3:10" ht="12.75" x14ac:dyDescent="0.2">
      <c r="C227" s="76"/>
      <c r="J227" s="34"/>
    </row>
    <row r="228" spans="3:10" ht="12.75" x14ac:dyDescent="0.2">
      <c r="C228" s="76"/>
      <c r="J228" s="34"/>
    </row>
    <row r="229" spans="3:10" ht="12.75" x14ac:dyDescent="0.2">
      <c r="C229" s="76"/>
      <c r="J229" s="34"/>
    </row>
    <row r="230" spans="3:10" ht="12.75" x14ac:dyDescent="0.2">
      <c r="C230" s="76"/>
      <c r="J230" s="34"/>
    </row>
    <row r="231" spans="3:10" ht="12.75" x14ac:dyDescent="0.2">
      <c r="C231" s="76"/>
      <c r="J231" s="34"/>
    </row>
    <row r="232" spans="3:10" ht="12.75" x14ac:dyDescent="0.2">
      <c r="C232" s="76"/>
      <c r="J232" s="34"/>
    </row>
    <row r="233" spans="3:10" ht="12.75" x14ac:dyDescent="0.2">
      <c r="C233" s="76"/>
      <c r="J233" s="34"/>
    </row>
    <row r="234" spans="3:10" ht="12.75" x14ac:dyDescent="0.2">
      <c r="C234" s="76"/>
      <c r="J234" s="34"/>
    </row>
    <row r="235" spans="3:10" ht="12.75" x14ac:dyDescent="0.2">
      <c r="C235" s="76"/>
      <c r="J235" s="34"/>
    </row>
    <row r="236" spans="3:10" ht="12.75" x14ac:dyDescent="0.2">
      <c r="C236" s="76"/>
      <c r="J236" s="34"/>
    </row>
    <row r="237" spans="3:10" ht="12.75" x14ac:dyDescent="0.2">
      <c r="C237" s="76"/>
      <c r="J237" s="34"/>
    </row>
    <row r="238" spans="3:10" ht="12.75" x14ac:dyDescent="0.2">
      <c r="C238" s="76"/>
      <c r="J238" s="34"/>
    </row>
    <row r="239" spans="3:10" ht="12.75" x14ac:dyDescent="0.2">
      <c r="C239" s="76"/>
      <c r="J239" s="34"/>
    </row>
    <row r="240" spans="3:10" ht="12.75" x14ac:dyDescent="0.2">
      <c r="C240" s="76"/>
      <c r="J240" s="34"/>
    </row>
    <row r="241" spans="3:10" ht="12.75" x14ac:dyDescent="0.2">
      <c r="C241" s="76"/>
      <c r="J241" s="34"/>
    </row>
    <row r="242" spans="3:10" ht="12.75" x14ac:dyDescent="0.2">
      <c r="C242" s="76"/>
      <c r="J242" s="34"/>
    </row>
    <row r="243" spans="3:10" ht="12.75" x14ac:dyDescent="0.2">
      <c r="C243" s="76"/>
      <c r="J243" s="34"/>
    </row>
    <row r="244" spans="3:10" ht="12.75" x14ac:dyDescent="0.2">
      <c r="C244" s="76"/>
      <c r="J244" s="34"/>
    </row>
    <row r="245" spans="3:10" ht="12.75" x14ac:dyDescent="0.2">
      <c r="C245" s="76"/>
      <c r="J245" s="34"/>
    </row>
    <row r="246" spans="3:10" ht="12.75" x14ac:dyDescent="0.2">
      <c r="C246" s="76"/>
      <c r="J246" s="34"/>
    </row>
    <row r="247" spans="3:10" ht="12.75" x14ac:dyDescent="0.2">
      <c r="C247" s="76"/>
      <c r="J247" s="34"/>
    </row>
    <row r="248" spans="3:10" ht="12.75" x14ac:dyDescent="0.2">
      <c r="C248" s="76"/>
      <c r="J248" s="34"/>
    </row>
    <row r="249" spans="3:10" ht="12.75" x14ac:dyDescent="0.2">
      <c r="C249" s="76"/>
      <c r="J249" s="34"/>
    </row>
    <row r="250" spans="3:10" ht="12.75" x14ac:dyDescent="0.2">
      <c r="C250" s="76"/>
      <c r="J250" s="34"/>
    </row>
    <row r="251" spans="3:10" ht="12.75" x14ac:dyDescent="0.2">
      <c r="C251" s="76"/>
      <c r="J251" s="34"/>
    </row>
    <row r="252" spans="3:10" ht="12.75" x14ac:dyDescent="0.2">
      <c r="C252" s="76"/>
      <c r="J252" s="34"/>
    </row>
    <row r="253" spans="3:10" ht="12.75" x14ac:dyDescent="0.2">
      <c r="C253" s="76"/>
      <c r="J253" s="34"/>
    </row>
    <row r="254" spans="3:10" ht="12.75" x14ac:dyDescent="0.2">
      <c r="C254" s="76"/>
      <c r="J254" s="34"/>
    </row>
    <row r="255" spans="3:10" ht="12.75" x14ac:dyDescent="0.2">
      <c r="C255" s="76"/>
      <c r="J255" s="34"/>
    </row>
    <row r="256" spans="3:10" ht="12.75" x14ac:dyDescent="0.2">
      <c r="C256" s="76"/>
      <c r="J256" s="34"/>
    </row>
    <row r="257" spans="3:10" ht="12.75" x14ac:dyDescent="0.2">
      <c r="C257" s="76"/>
      <c r="J257" s="34"/>
    </row>
    <row r="258" spans="3:10" ht="12.75" x14ac:dyDescent="0.2">
      <c r="C258" s="76"/>
      <c r="J258" s="34"/>
    </row>
    <row r="259" spans="3:10" ht="12.75" x14ac:dyDescent="0.2">
      <c r="C259" s="76"/>
      <c r="J259" s="34"/>
    </row>
    <row r="260" spans="3:10" ht="12.75" x14ac:dyDescent="0.2">
      <c r="C260" s="76"/>
      <c r="J260" s="34"/>
    </row>
    <row r="261" spans="3:10" ht="12.75" x14ac:dyDescent="0.2">
      <c r="C261" s="76"/>
      <c r="J261" s="34"/>
    </row>
    <row r="262" spans="3:10" ht="12.75" x14ac:dyDescent="0.2">
      <c r="C262" s="76"/>
      <c r="J262" s="34"/>
    </row>
    <row r="263" spans="3:10" ht="12.75" x14ac:dyDescent="0.2">
      <c r="C263" s="76"/>
      <c r="J263" s="34"/>
    </row>
    <row r="264" spans="3:10" ht="12.75" x14ac:dyDescent="0.2">
      <c r="C264" s="76"/>
      <c r="J264" s="34"/>
    </row>
    <row r="265" spans="3:10" ht="12.75" x14ac:dyDescent="0.2">
      <c r="C265" s="76"/>
      <c r="J265" s="34"/>
    </row>
    <row r="266" spans="3:10" ht="12.75" x14ac:dyDescent="0.2">
      <c r="C266" s="76"/>
      <c r="J266" s="34"/>
    </row>
    <row r="267" spans="3:10" ht="12.75" x14ac:dyDescent="0.2">
      <c r="C267" s="76"/>
      <c r="J267" s="34"/>
    </row>
    <row r="268" spans="3:10" ht="12.75" x14ac:dyDescent="0.2">
      <c r="C268" s="76"/>
      <c r="J268" s="34"/>
    </row>
    <row r="269" spans="3:10" ht="12.75" x14ac:dyDescent="0.2">
      <c r="C269" s="76"/>
      <c r="J269" s="34"/>
    </row>
    <row r="270" spans="3:10" ht="12.75" x14ac:dyDescent="0.2">
      <c r="C270" s="76"/>
      <c r="J270" s="34"/>
    </row>
    <row r="271" spans="3:10" ht="12.75" x14ac:dyDescent="0.2">
      <c r="C271" s="76"/>
      <c r="J271" s="34"/>
    </row>
    <row r="272" spans="3:10" ht="12.75" x14ac:dyDescent="0.2">
      <c r="C272" s="76"/>
      <c r="J272" s="34"/>
    </row>
    <row r="273" spans="3:10" ht="12.75" x14ac:dyDescent="0.2">
      <c r="C273" s="76"/>
      <c r="J273" s="34"/>
    </row>
    <row r="274" spans="3:10" ht="12.75" x14ac:dyDescent="0.2">
      <c r="J274" s="34"/>
    </row>
    <row r="275" spans="3:10" ht="12.75" x14ac:dyDescent="0.2">
      <c r="J275" s="34"/>
    </row>
    <row r="276" spans="3:10" ht="12.75" x14ac:dyDescent="0.2">
      <c r="J276" s="34"/>
    </row>
    <row r="277" spans="3:10" ht="12.75" x14ac:dyDescent="0.2">
      <c r="J277" s="34"/>
    </row>
    <row r="278" spans="3:10" ht="12.75" x14ac:dyDescent="0.2">
      <c r="J278" s="34"/>
    </row>
    <row r="279" spans="3:10" ht="12.75" x14ac:dyDescent="0.2">
      <c r="J279" s="34"/>
    </row>
    <row r="280" spans="3:10" ht="12.75" x14ac:dyDescent="0.2">
      <c r="J280" s="34"/>
    </row>
    <row r="281" spans="3:10" ht="12.75" x14ac:dyDescent="0.2">
      <c r="J281" s="34"/>
    </row>
    <row r="282" spans="3:10" ht="12.75" x14ac:dyDescent="0.2">
      <c r="J282" s="34"/>
    </row>
    <row r="283" spans="3:10" ht="12.75" x14ac:dyDescent="0.2">
      <c r="J283" s="34"/>
    </row>
    <row r="284" spans="3:10" ht="12.75" x14ac:dyDescent="0.2">
      <c r="J284" s="34"/>
    </row>
    <row r="285" spans="3:10" ht="12.75" x14ac:dyDescent="0.2">
      <c r="J285" s="34"/>
    </row>
    <row r="286" spans="3:10" ht="12.75" x14ac:dyDescent="0.2">
      <c r="J286" s="34"/>
    </row>
    <row r="287" spans="3:10" ht="12.75" x14ac:dyDescent="0.2">
      <c r="J287" s="34"/>
    </row>
    <row r="288" spans="3:10" ht="12.75" x14ac:dyDescent="0.2">
      <c r="J288" s="34"/>
    </row>
    <row r="289" spans="10:10" ht="12.75" x14ac:dyDescent="0.2">
      <c r="J289" s="34"/>
    </row>
    <row r="290" spans="10:10" ht="12.75" x14ac:dyDescent="0.2">
      <c r="J290" s="34"/>
    </row>
    <row r="291" spans="10:10" ht="12.75" x14ac:dyDescent="0.2">
      <c r="J291" s="34"/>
    </row>
    <row r="292" spans="10:10" ht="12.75" x14ac:dyDescent="0.2">
      <c r="J292" s="34"/>
    </row>
    <row r="293" spans="10:10" ht="12.75" x14ac:dyDescent="0.2">
      <c r="J293" s="34"/>
    </row>
    <row r="294" spans="10:10" ht="12.75" x14ac:dyDescent="0.2">
      <c r="J294" s="34"/>
    </row>
    <row r="295" spans="10:10" ht="12.75" x14ac:dyDescent="0.2">
      <c r="J295" s="34"/>
    </row>
    <row r="296" spans="10:10" ht="12.75" x14ac:dyDescent="0.2">
      <c r="J296" s="34"/>
    </row>
    <row r="297" spans="10:10" ht="12.75" x14ac:dyDescent="0.2">
      <c r="J297" s="34"/>
    </row>
    <row r="298" spans="10:10" ht="12.75" x14ac:dyDescent="0.2">
      <c r="J298" s="34"/>
    </row>
    <row r="299" spans="10:10" ht="12.75" x14ac:dyDescent="0.2">
      <c r="J299" s="34"/>
    </row>
    <row r="300" spans="10:10" ht="12.75" x14ac:dyDescent="0.2">
      <c r="J300" s="34"/>
    </row>
    <row r="301" spans="10:10" ht="12.75" x14ac:dyDescent="0.2">
      <c r="J301" s="34"/>
    </row>
    <row r="302" spans="10:10" ht="12.75" x14ac:dyDescent="0.2">
      <c r="J302" s="34"/>
    </row>
    <row r="303" spans="10:10" ht="12.75" x14ac:dyDescent="0.2">
      <c r="J303" s="34"/>
    </row>
    <row r="304" spans="10:10" ht="12.75" x14ac:dyDescent="0.2">
      <c r="J304" s="34"/>
    </row>
    <row r="305" spans="10:10" ht="12.75" x14ac:dyDescent="0.2">
      <c r="J305" s="34"/>
    </row>
    <row r="306" spans="10:10" ht="12.75" x14ac:dyDescent="0.2">
      <c r="J306" s="34"/>
    </row>
    <row r="307" spans="10:10" ht="12.75" x14ac:dyDescent="0.2">
      <c r="J307" s="34"/>
    </row>
    <row r="308" spans="10:10" ht="12.75" x14ac:dyDescent="0.2">
      <c r="J308" s="34"/>
    </row>
    <row r="309" spans="10:10" ht="12.75" x14ac:dyDescent="0.2">
      <c r="J309" s="34"/>
    </row>
    <row r="310" spans="10:10" ht="12.75" x14ac:dyDescent="0.2">
      <c r="J310" s="34"/>
    </row>
    <row r="311" spans="10:10" ht="12.75" x14ac:dyDescent="0.2">
      <c r="J311" s="34"/>
    </row>
    <row r="312" spans="10:10" ht="12.75" x14ac:dyDescent="0.2">
      <c r="J312" s="34"/>
    </row>
    <row r="313" spans="10:10" ht="12.75" x14ac:dyDescent="0.2">
      <c r="J313" s="34"/>
    </row>
    <row r="314" spans="10:10" ht="12.75" x14ac:dyDescent="0.2">
      <c r="J314" s="34"/>
    </row>
    <row r="315" spans="10:10" ht="12.75" x14ac:dyDescent="0.2">
      <c r="J315" s="34"/>
    </row>
    <row r="316" spans="10:10" ht="12.75" x14ac:dyDescent="0.2">
      <c r="J316" s="34"/>
    </row>
    <row r="317" spans="10:10" ht="12.75" x14ac:dyDescent="0.2">
      <c r="J317" s="34"/>
    </row>
    <row r="318" spans="10:10" ht="12.75" x14ac:dyDescent="0.2">
      <c r="J318" s="34"/>
    </row>
    <row r="319" spans="10:10" ht="12.75" x14ac:dyDescent="0.2">
      <c r="J319" s="34"/>
    </row>
    <row r="320" spans="10:10" ht="12.75" x14ac:dyDescent="0.2">
      <c r="J320" s="34"/>
    </row>
    <row r="321" spans="10:10" ht="12.75" x14ac:dyDescent="0.2">
      <c r="J321" s="34"/>
    </row>
    <row r="322" spans="10:10" ht="12.75" x14ac:dyDescent="0.2">
      <c r="J322" s="34"/>
    </row>
    <row r="323" spans="10:10" ht="12.75" x14ac:dyDescent="0.2">
      <c r="J323" s="34"/>
    </row>
    <row r="324" spans="10:10" ht="12.75" x14ac:dyDescent="0.2">
      <c r="J324" s="34"/>
    </row>
    <row r="325" spans="10:10" ht="12.75" x14ac:dyDescent="0.2">
      <c r="J325" s="34"/>
    </row>
    <row r="326" spans="10:10" ht="12.75" x14ac:dyDescent="0.2">
      <c r="J326" s="34"/>
    </row>
    <row r="327" spans="10:10" ht="12.75" x14ac:dyDescent="0.2">
      <c r="J327" s="34"/>
    </row>
    <row r="328" spans="10:10" ht="12.75" x14ac:dyDescent="0.2">
      <c r="J328" s="34"/>
    </row>
    <row r="329" spans="10:10" ht="12.75" x14ac:dyDescent="0.2">
      <c r="J329" s="34"/>
    </row>
    <row r="330" spans="10:10" ht="12.75" x14ac:dyDescent="0.2">
      <c r="J330" s="34"/>
    </row>
    <row r="331" spans="10:10" ht="12.75" x14ac:dyDescent="0.2">
      <c r="J331" s="34"/>
    </row>
    <row r="332" spans="10:10" ht="12.75" x14ac:dyDescent="0.2">
      <c r="J332" s="34"/>
    </row>
    <row r="333" spans="10:10" ht="12.75" x14ac:dyDescent="0.2">
      <c r="J333" s="34"/>
    </row>
    <row r="334" spans="10:10" ht="12.75" x14ac:dyDescent="0.2">
      <c r="J334" s="34"/>
    </row>
    <row r="335" spans="10:10" ht="12.75" x14ac:dyDescent="0.2">
      <c r="J335" s="34"/>
    </row>
    <row r="336" spans="10:10" ht="12.75" x14ac:dyDescent="0.2">
      <c r="J336" s="34"/>
    </row>
    <row r="337" spans="10:10" ht="12.75" x14ac:dyDescent="0.2">
      <c r="J337" s="34"/>
    </row>
    <row r="338" spans="10:10" ht="12.75" x14ac:dyDescent="0.2">
      <c r="J338" s="34"/>
    </row>
    <row r="339" spans="10:10" ht="12.75" x14ac:dyDescent="0.2">
      <c r="J339" s="34"/>
    </row>
    <row r="340" spans="10:10" ht="12.75" x14ac:dyDescent="0.2">
      <c r="J340" s="34"/>
    </row>
    <row r="341" spans="10:10" ht="12.75" x14ac:dyDescent="0.2">
      <c r="J341" s="34"/>
    </row>
    <row r="342" spans="10:10" ht="12.75" x14ac:dyDescent="0.2">
      <c r="J342" s="34"/>
    </row>
    <row r="343" spans="10:10" ht="12.75" x14ac:dyDescent="0.2">
      <c r="J343" s="34"/>
    </row>
    <row r="344" spans="10:10" ht="12.75" x14ac:dyDescent="0.2">
      <c r="J344" s="34"/>
    </row>
    <row r="345" spans="10:10" ht="12.75" x14ac:dyDescent="0.2">
      <c r="J345" s="34"/>
    </row>
    <row r="346" spans="10:10" ht="12.75" x14ac:dyDescent="0.2">
      <c r="J346" s="34"/>
    </row>
    <row r="347" spans="10:10" ht="12.75" x14ac:dyDescent="0.2">
      <c r="J347" s="34"/>
    </row>
    <row r="348" spans="10:10" ht="12.75" x14ac:dyDescent="0.2">
      <c r="J348" s="34"/>
    </row>
    <row r="349" spans="10:10" ht="12.75" x14ac:dyDescent="0.2">
      <c r="J349" s="34"/>
    </row>
    <row r="350" spans="10:10" ht="12.75" x14ac:dyDescent="0.2">
      <c r="J350" s="34"/>
    </row>
    <row r="351" spans="10:10" ht="12.75" x14ac:dyDescent="0.2">
      <c r="J351" s="34"/>
    </row>
    <row r="352" spans="10:10" ht="12.75" x14ac:dyDescent="0.2">
      <c r="J352" s="34"/>
    </row>
    <row r="353" spans="10:10" ht="12.75" x14ac:dyDescent="0.2">
      <c r="J353" s="34"/>
    </row>
    <row r="354" spans="10:10" ht="12.75" x14ac:dyDescent="0.2">
      <c r="J354" s="34"/>
    </row>
    <row r="355" spans="10:10" ht="12.75" x14ac:dyDescent="0.2">
      <c r="J355" s="34"/>
    </row>
    <row r="356" spans="10:10" ht="12.75" x14ac:dyDescent="0.2">
      <c r="J356" s="34"/>
    </row>
    <row r="357" spans="10:10" ht="12.75" x14ac:dyDescent="0.2">
      <c r="J357" s="34"/>
    </row>
    <row r="358" spans="10:10" ht="12.75" x14ac:dyDescent="0.2">
      <c r="J358" s="34"/>
    </row>
    <row r="359" spans="10:10" ht="12.75" x14ac:dyDescent="0.2">
      <c r="J359" s="34"/>
    </row>
    <row r="360" spans="10:10" ht="12.75" x14ac:dyDescent="0.2">
      <c r="J360" s="34"/>
    </row>
    <row r="361" spans="10:10" ht="12.75" x14ac:dyDescent="0.2">
      <c r="J361" s="34"/>
    </row>
    <row r="362" spans="10:10" ht="12.75" x14ac:dyDescent="0.2">
      <c r="J362" s="34"/>
    </row>
    <row r="363" spans="10:10" ht="12.75" x14ac:dyDescent="0.2">
      <c r="J363" s="34"/>
    </row>
    <row r="364" spans="10:10" ht="12.75" x14ac:dyDescent="0.2">
      <c r="J364" s="34"/>
    </row>
    <row r="365" spans="10:10" ht="12.75" x14ac:dyDescent="0.2">
      <c r="J365" s="34"/>
    </row>
    <row r="366" spans="10:10" ht="12.75" x14ac:dyDescent="0.2">
      <c r="J366" s="34"/>
    </row>
    <row r="367" spans="10:10" ht="12.75" x14ac:dyDescent="0.2">
      <c r="J367" s="34"/>
    </row>
    <row r="368" spans="10:10" ht="12.75" x14ac:dyDescent="0.2">
      <c r="J368" s="34"/>
    </row>
    <row r="369" spans="10:10" ht="12.75" x14ac:dyDescent="0.2">
      <c r="J369" s="34"/>
    </row>
    <row r="370" spans="10:10" ht="12.75" x14ac:dyDescent="0.2">
      <c r="J370" s="34"/>
    </row>
    <row r="371" spans="10:10" ht="12.75" x14ac:dyDescent="0.2">
      <c r="J371" s="34"/>
    </row>
    <row r="372" spans="10:10" ht="12.75" x14ac:dyDescent="0.2">
      <c r="J372" s="34"/>
    </row>
    <row r="373" spans="10:10" ht="12.75" x14ac:dyDescent="0.2">
      <c r="J373" s="34"/>
    </row>
    <row r="374" spans="10:10" ht="12.75" x14ac:dyDescent="0.2">
      <c r="J374" s="34"/>
    </row>
    <row r="375" spans="10:10" ht="12.75" x14ac:dyDescent="0.2">
      <c r="J375" s="34"/>
    </row>
    <row r="376" spans="10:10" ht="12.75" x14ac:dyDescent="0.2">
      <c r="J376" s="34"/>
    </row>
    <row r="377" spans="10:10" ht="12.75" x14ac:dyDescent="0.2">
      <c r="J377" s="34"/>
    </row>
    <row r="378" spans="10:10" ht="12.75" x14ac:dyDescent="0.2">
      <c r="J378" s="34"/>
    </row>
    <row r="379" spans="10:10" ht="12.75" x14ac:dyDescent="0.2">
      <c r="J379" s="34"/>
    </row>
    <row r="380" spans="10:10" ht="12.75" x14ac:dyDescent="0.2">
      <c r="J380" s="34"/>
    </row>
    <row r="381" spans="10:10" ht="12.75" x14ac:dyDescent="0.2">
      <c r="J381" s="34"/>
    </row>
    <row r="382" spans="10:10" ht="12.75" x14ac:dyDescent="0.2">
      <c r="J382" s="34"/>
    </row>
    <row r="383" spans="10:10" ht="12.75" x14ac:dyDescent="0.2">
      <c r="J383" s="34"/>
    </row>
    <row r="384" spans="10:10" ht="12.75" x14ac:dyDescent="0.2">
      <c r="J384" s="34"/>
    </row>
    <row r="385" spans="10:10" ht="12.75" x14ac:dyDescent="0.2">
      <c r="J385" s="34"/>
    </row>
    <row r="386" spans="10:10" ht="12.75" x14ac:dyDescent="0.2">
      <c r="J386" s="34"/>
    </row>
    <row r="387" spans="10:10" ht="12.75" x14ac:dyDescent="0.2">
      <c r="J387" s="34"/>
    </row>
    <row r="388" spans="10:10" ht="12.75" x14ac:dyDescent="0.2">
      <c r="J388" s="34"/>
    </row>
    <row r="389" spans="10:10" ht="12.75" x14ac:dyDescent="0.2">
      <c r="J389" s="34"/>
    </row>
    <row r="390" spans="10:10" ht="12.75" x14ac:dyDescent="0.2">
      <c r="J390" s="34"/>
    </row>
    <row r="391" spans="10:10" ht="12.75" x14ac:dyDescent="0.2">
      <c r="J391" s="34"/>
    </row>
    <row r="392" spans="10:10" ht="12.75" x14ac:dyDescent="0.2">
      <c r="J392" s="34"/>
    </row>
    <row r="393" spans="10:10" ht="12.75" x14ac:dyDescent="0.2">
      <c r="J393" s="34"/>
    </row>
    <row r="394" spans="10:10" ht="12.75" x14ac:dyDescent="0.2">
      <c r="J394" s="34"/>
    </row>
    <row r="395" spans="10:10" ht="12.75" x14ac:dyDescent="0.2">
      <c r="J395" s="34"/>
    </row>
    <row r="396" spans="10:10" ht="12.75" x14ac:dyDescent="0.2">
      <c r="J396" s="34"/>
    </row>
    <row r="397" spans="10:10" ht="12.75" x14ac:dyDescent="0.2">
      <c r="J397" s="34"/>
    </row>
    <row r="398" spans="10:10" ht="12.75" x14ac:dyDescent="0.2">
      <c r="J398" s="34"/>
    </row>
    <row r="399" spans="10:10" ht="12.75" x14ac:dyDescent="0.2">
      <c r="J399" s="34"/>
    </row>
    <row r="400" spans="10:10" ht="12.75" x14ac:dyDescent="0.2">
      <c r="J400" s="34"/>
    </row>
    <row r="401" spans="10:10" ht="12.75" x14ac:dyDescent="0.2">
      <c r="J401" s="34"/>
    </row>
    <row r="402" spans="10:10" ht="12.75" x14ac:dyDescent="0.2">
      <c r="J402" s="34"/>
    </row>
    <row r="403" spans="10:10" ht="12.75" x14ac:dyDescent="0.2">
      <c r="J403" s="34"/>
    </row>
    <row r="404" spans="10:10" ht="12.75" x14ac:dyDescent="0.2">
      <c r="J404" s="34"/>
    </row>
    <row r="405" spans="10:10" ht="12.75" x14ac:dyDescent="0.2">
      <c r="J405" s="34"/>
    </row>
    <row r="406" spans="10:10" ht="12.75" x14ac:dyDescent="0.2">
      <c r="J406" s="34"/>
    </row>
    <row r="407" spans="10:10" ht="12.75" x14ac:dyDescent="0.2">
      <c r="J407" s="34"/>
    </row>
    <row r="408" spans="10:10" ht="12.75" x14ac:dyDescent="0.2">
      <c r="J408" s="34"/>
    </row>
    <row r="409" spans="10:10" ht="12.75" x14ac:dyDescent="0.2">
      <c r="J409" s="34"/>
    </row>
    <row r="410" spans="10:10" ht="12.75" x14ac:dyDescent="0.2">
      <c r="J410" s="34"/>
    </row>
    <row r="411" spans="10:10" ht="12.75" x14ac:dyDescent="0.2">
      <c r="J411" s="34"/>
    </row>
    <row r="412" spans="10:10" ht="12.75" x14ac:dyDescent="0.2">
      <c r="J412" s="34"/>
    </row>
    <row r="413" spans="10:10" ht="12.75" x14ac:dyDescent="0.2">
      <c r="J413" s="34"/>
    </row>
    <row r="414" spans="10:10" ht="12.75" x14ac:dyDescent="0.2">
      <c r="J414" s="34"/>
    </row>
    <row r="415" spans="10:10" ht="12.75" x14ac:dyDescent="0.2">
      <c r="J415" s="34"/>
    </row>
    <row r="416" spans="10:10" ht="12.75" x14ac:dyDescent="0.2">
      <c r="J416" s="34"/>
    </row>
    <row r="417" spans="10:10" ht="12.75" x14ac:dyDescent="0.2">
      <c r="J417" s="34"/>
    </row>
    <row r="418" spans="10:10" ht="12.75" x14ac:dyDescent="0.2">
      <c r="J418" s="34"/>
    </row>
    <row r="419" spans="10:10" ht="12.75" x14ac:dyDescent="0.2">
      <c r="J419" s="34"/>
    </row>
    <row r="420" spans="10:10" ht="12.75" x14ac:dyDescent="0.2">
      <c r="J420" s="34"/>
    </row>
    <row r="421" spans="10:10" ht="12.75" x14ac:dyDescent="0.2">
      <c r="J421" s="34"/>
    </row>
    <row r="422" spans="10:10" ht="12.75" x14ac:dyDescent="0.2">
      <c r="J422" s="34"/>
    </row>
    <row r="423" spans="10:10" ht="12.75" x14ac:dyDescent="0.2">
      <c r="J423" s="34"/>
    </row>
    <row r="424" spans="10:10" ht="12.75" x14ac:dyDescent="0.2">
      <c r="J424" s="34"/>
    </row>
    <row r="425" spans="10:10" ht="12.75" x14ac:dyDescent="0.2">
      <c r="J425" s="34"/>
    </row>
    <row r="426" spans="10:10" ht="12.75" x14ac:dyDescent="0.2">
      <c r="J426" s="34"/>
    </row>
    <row r="427" spans="10:10" ht="12.75" x14ac:dyDescent="0.2">
      <c r="J427" s="34"/>
    </row>
    <row r="428" spans="10:10" ht="12.75" x14ac:dyDescent="0.2">
      <c r="J428" s="34"/>
    </row>
    <row r="429" spans="10:10" ht="12.75" x14ac:dyDescent="0.2">
      <c r="J429" s="34"/>
    </row>
    <row r="430" spans="10:10" ht="12.75" x14ac:dyDescent="0.2">
      <c r="J430" s="34"/>
    </row>
    <row r="431" spans="10:10" ht="12.75" x14ac:dyDescent="0.2">
      <c r="J431" s="34"/>
    </row>
    <row r="432" spans="10:10" ht="12.75" x14ac:dyDescent="0.2">
      <c r="J432" s="34"/>
    </row>
    <row r="433" spans="10:10" ht="12.75" x14ac:dyDescent="0.2">
      <c r="J433" s="34"/>
    </row>
    <row r="434" spans="10:10" ht="12.75" x14ac:dyDescent="0.2">
      <c r="J434" s="34"/>
    </row>
    <row r="435" spans="10:10" ht="12.75" x14ac:dyDescent="0.2">
      <c r="J435" s="34"/>
    </row>
    <row r="436" spans="10:10" ht="12.75" x14ac:dyDescent="0.2">
      <c r="J436" s="34"/>
    </row>
    <row r="437" spans="10:10" ht="12.75" x14ac:dyDescent="0.2">
      <c r="J437" s="34"/>
    </row>
    <row r="438" spans="10:10" ht="12.75" x14ac:dyDescent="0.2">
      <c r="J438" s="34"/>
    </row>
    <row r="439" spans="10:10" ht="12.75" x14ac:dyDescent="0.2">
      <c r="J439" s="34"/>
    </row>
    <row r="440" spans="10:10" ht="12.75" x14ac:dyDescent="0.2">
      <c r="J440" s="34"/>
    </row>
    <row r="441" spans="10:10" ht="12.75" x14ac:dyDescent="0.2">
      <c r="J441" s="34"/>
    </row>
    <row r="442" spans="10:10" ht="12.75" x14ac:dyDescent="0.2">
      <c r="J442" s="34"/>
    </row>
    <row r="443" spans="10:10" ht="12.75" x14ac:dyDescent="0.2">
      <c r="J443" s="34"/>
    </row>
    <row r="444" spans="10:10" ht="12.75" x14ac:dyDescent="0.2">
      <c r="J444" s="34"/>
    </row>
    <row r="445" spans="10:10" ht="12.75" x14ac:dyDescent="0.2">
      <c r="J445" s="34"/>
    </row>
    <row r="446" spans="10:10" ht="12.75" x14ac:dyDescent="0.2">
      <c r="J446" s="34"/>
    </row>
    <row r="447" spans="10:10" ht="12.75" x14ac:dyDescent="0.2">
      <c r="J447" s="34"/>
    </row>
    <row r="448" spans="10:10" ht="12.75" x14ac:dyDescent="0.2">
      <c r="J448" s="34"/>
    </row>
    <row r="449" spans="10:10" ht="12.75" x14ac:dyDescent="0.2">
      <c r="J449" s="34"/>
    </row>
    <row r="450" spans="10:10" ht="12.75" x14ac:dyDescent="0.2">
      <c r="J450" s="34"/>
    </row>
    <row r="451" spans="10:10" ht="12.75" x14ac:dyDescent="0.2">
      <c r="J451" s="34"/>
    </row>
    <row r="452" spans="10:10" ht="12.75" x14ac:dyDescent="0.2">
      <c r="J452" s="34"/>
    </row>
    <row r="453" spans="10:10" ht="12.75" x14ac:dyDescent="0.2">
      <c r="J453" s="34"/>
    </row>
    <row r="454" spans="10:10" ht="12.75" x14ac:dyDescent="0.2">
      <c r="J454" s="34"/>
    </row>
    <row r="455" spans="10:10" ht="12.75" x14ac:dyDescent="0.2">
      <c r="J455" s="34"/>
    </row>
    <row r="456" spans="10:10" ht="12.75" x14ac:dyDescent="0.2">
      <c r="J456" s="34"/>
    </row>
    <row r="457" spans="10:10" ht="12.75" x14ac:dyDescent="0.2">
      <c r="J457" s="34"/>
    </row>
    <row r="458" spans="10:10" ht="12.75" x14ac:dyDescent="0.2">
      <c r="J458" s="34"/>
    </row>
    <row r="459" spans="10:10" ht="12.75" x14ac:dyDescent="0.2">
      <c r="J459" s="34"/>
    </row>
    <row r="460" spans="10:10" ht="12.75" x14ac:dyDescent="0.2">
      <c r="J460" s="34"/>
    </row>
    <row r="461" spans="10:10" ht="12.75" x14ac:dyDescent="0.2">
      <c r="J461" s="34"/>
    </row>
    <row r="462" spans="10:10" ht="12.75" x14ac:dyDescent="0.2">
      <c r="J462" s="34"/>
    </row>
    <row r="463" spans="10:10" ht="12.75" x14ac:dyDescent="0.2">
      <c r="J463" s="34"/>
    </row>
    <row r="464" spans="10:10" ht="12.75" x14ac:dyDescent="0.2">
      <c r="J464" s="34"/>
    </row>
    <row r="465" spans="10:10" ht="12.75" x14ac:dyDescent="0.2">
      <c r="J465" s="34"/>
    </row>
    <row r="466" spans="10:10" ht="12.75" x14ac:dyDescent="0.2">
      <c r="J466" s="34"/>
    </row>
    <row r="467" spans="10:10" ht="12.75" x14ac:dyDescent="0.2">
      <c r="J467" s="34"/>
    </row>
    <row r="468" spans="10:10" ht="12.75" x14ac:dyDescent="0.2">
      <c r="J468" s="34"/>
    </row>
    <row r="469" spans="10:10" ht="12.75" x14ac:dyDescent="0.2">
      <c r="J469" s="34"/>
    </row>
    <row r="470" spans="10:10" ht="12.75" x14ac:dyDescent="0.2">
      <c r="J470" s="34"/>
    </row>
    <row r="471" spans="10:10" ht="12.75" x14ac:dyDescent="0.2">
      <c r="J471" s="34"/>
    </row>
    <row r="472" spans="10:10" ht="12.75" x14ac:dyDescent="0.2">
      <c r="J472" s="34"/>
    </row>
    <row r="473" spans="10:10" ht="12.75" x14ac:dyDescent="0.2">
      <c r="J473" s="34"/>
    </row>
    <row r="474" spans="10:10" ht="12.75" x14ac:dyDescent="0.2">
      <c r="J474" s="34"/>
    </row>
    <row r="475" spans="10:10" ht="12.75" x14ac:dyDescent="0.2">
      <c r="J475" s="34"/>
    </row>
    <row r="476" spans="10:10" ht="12.75" x14ac:dyDescent="0.2">
      <c r="J476" s="34"/>
    </row>
    <row r="477" spans="10:10" ht="12.75" x14ac:dyDescent="0.2">
      <c r="J477" s="34"/>
    </row>
    <row r="478" spans="10:10" ht="12.75" x14ac:dyDescent="0.2">
      <c r="J478" s="34"/>
    </row>
    <row r="479" spans="10:10" ht="12.75" x14ac:dyDescent="0.2">
      <c r="J479" s="34"/>
    </row>
    <row r="480" spans="10:10" ht="12.75" x14ac:dyDescent="0.2">
      <c r="J480" s="34"/>
    </row>
    <row r="481" spans="10:10" ht="12.75" x14ac:dyDescent="0.2">
      <c r="J481" s="34"/>
    </row>
    <row r="482" spans="10:10" ht="12.75" x14ac:dyDescent="0.2">
      <c r="J482" s="34"/>
    </row>
    <row r="483" spans="10:10" ht="12.75" x14ac:dyDescent="0.2">
      <c r="J483" s="34"/>
    </row>
    <row r="484" spans="10:10" ht="12.75" x14ac:dyDescent="0.2">
      <c r="J484" s="34"/>
    </row>
    <row r="485" spans="10:10" ht="12.75" x14ac:dyDescent="0.2">
      <c r="J485" s="34"/>
    </row>
    <row r="486" spans="10:10" ht="12.75" x14ac:dyDescent="0.2">
      <c r="J486" s="34"/>
    </row>
    <row r="487" spans="10:10" ht="12.75" x14ac:dyDescent="0.2">
      <c r="J487" s="34"/>
    </row>
    <row r="488" spans="10:10" ht="12.75" x14ac:dyDescent="0.2">
      <c r="J488" s="34"/>
    </row>
    <row r="489" spans="10:10" ht="12.75" x14ac:dyDescent="0.2">
      <c r="J489" s="34"/>
    </row>
    <row r="490" spans="10:10" ht="12.75" x14ac:dyDescent="0.2">
      <c r="J490" s="34"/>
    </row>
    <row r="491" spans="10:10" ht="12.75" x14ac:dyDescent="0.2">
      <c r="J491" s="34"/>
    </row>
    <row r="492" spans="10:10" ht="12.75" x14ac:dyDescent="0.2">
      <c r="J492" s="34"/>
    </row>
    <row r="493" spans="10:10" ht="12.75" x14ac:dyDescent="0.2">
      <c r="J493" s="34"/>
    </row>
    <row r="494" spans="10:10" ht="12.75" x14ac:dyDescent="0.2">
      <c r="J494" s="34"/>
    </row>
    <row r="495" spans="10:10" ht="12.75" x14ac:dyDescent="0.2">
      <c r="J495" s="34"/>
    </row>
    <row r="496" spans="10:10" ht="12.75" x14ac:dyDescent="0.2">
      <c r="J496" s="34"/>
    </row>
    <row r="497" spans="10:10" ht="12.75" x14ac:dyDescent="0.2">
      <c r="J497" s="34"/>
    </row>
    <row r="498" spans="10:10" ht="12.75" x14ac:dyDescent="0.2">
      <c r="J498" s="34"/>
    </row>
    <row r="499" spans="10:10" ht="12.75" x14ac:dyDescent="0.2">
      <c r="J499" s="34"/>
    </row>
    <row r="500" spans="10:10" ht="12.75" x14ac:dyDescent="0.2">
      <c r="J500" s="34"/>
    </row>
    <row r="501" spans="10:10" ht="12.75" x14ac:dyDescent="0.2">
      <c r="J501" s="34"/>
    </row>
    <row r="502" spans="10:10" ht="12.75" x14ac:dyDescent="0.2">
      <c r="J502" s="34"/>
    </row>
    <row r="503" spans="10:10" ht="12.75" x14ac:dyDescent="0.2">
      <c r="J503" s="34"/>
    </row>
    <row r="504" spans="10:10" ht="12.75" x14ac:dyDescent="0.2">
      <c r="J504" s="34"/>
    </row>
    <row r="505" spans="10:10" ht="12.75" x14ac:dyDescent="0.2">
      <c r="J505" s="34"/>
    </row>
    <row r="506" spans="10:10" ht="12.75" x14ac:dyDescent="0.2">
      <c r="J506" s="34"/>
    </row>
    <row r="507" spans="10:10" ht="12.75" x14ac:dyDescent="0.2">
      <c r="J507" s="34"/>
    </row>
    <row r="508" spans="10:10" ht="12.75" x14ac:dyDescent="0.2">
      <c r="J508" s="34"/>
    </row>
    <row r="509" spans="10:10" ht="12.75" x14ac:dyDescent="0.2">
      <c r="J509" s="34"/>
    </row>
    <row r="510" spans="10:10" ht="12.75" x14ac:dyDescent="0.2">
      <c r="J510" s="34"/>
    </row>
    <row r="511" spans="10:10" ht="12.75" x14ac:dyDescent="0.2">
      <c r="J511" s="34"/>
    </row>
    <row r="512" spans="10:10" ht="12.75" x14ac:dyDescent="0.2">
      <c r="J512" s="34"/>
    </row>
    <row r="513" spans="10:10" ht="12.75" x14ac:dyDescent="0.2">
      <c r="J513" s="34"/>
    </row>
    <row r="514" spans="10:10" ht="12.75" x14ac:dyDescent="0.2">
      <c r="J514" s="34"/>
    </row>
    <row r="515" spans="10:10" ht="12.75" x14ac:dyDescent="0.2">
      <c r="J515" s="34"/>
    </row>
    <row r="516" spans="10:10" ht="12.75" x14ac:dyDescent="0.2">
      <c r="J516" s="34"/>
    </row>
    <row r="517" spans="10:10" ht="12.75" x14ac:dyDescent="0.2">
      <c r="J517" s="34"/>
    </row>
    <row r="518" spans="10:10" ht="12.75" x14ac:dyDescent="0.2">
      <c r="J518" s="34"/>
    </row>
    <row r="519" spans="10:10" ht="12.75" x14ac:dyDescent="0.2">
      <c r="J519" s="34"/>
    </row>
    <row r="520" spans="10:10" ht="12.75" x14ac:dyDescent="0.2">
      <c r="J520" s="34"/>
    </row>
    <row r="521" spans="10:10" ht="12.75" x14ac:dyDescent="0.2">
      <c r="J521" s="34"/>
    </row>
    <row r="522" spans="10:10" ht="12.75" x14ac:dyDescent="0.2">
      <c r="J522" s="34"/>
    </row>
    <row r="523" spans="10:10" ht="12.75" x14ac:dyDescent="0.2">
      <c r="J523" s="34"/>
    </row>
    <row r="524" spans="10:10" ht="12.75" x14ac:dyDescent="0.2">
      <c r="J524" s="34"/>
    </row>
    <row r="525" spans="10:10" ht="12.75" x14ac:dyDescent="0.2">
      <c r="J525" s="34"/>
    </row>
    <row r="526" spans="10:10" ht="12.75" x14ac:dyDescent="0.2">
      <c r="J526" s="34"/>
    </row>
    <row r="527" spans="10:10" ht="12.75" x14ac:dyDescent="0.2">
      <c r="J527" s="34"/>
    </row>
    <row r="528" spans="10:10" ht="12.75" x14ac:dyDescent="0.2">
      <c r="J528" s="34"/>
    </row>
    <row r="529" spans="10:10" ht="12.75" x14ac:dyDescent="0.2">
      <c r="J529" s="34"/>
    </row>
    <row r="530" spans="10:10" ht="12.75" x14ac:dyDescent="0.2">
      <c r="J530" s="34"/>
    </row>
    <row r="531" spans="10:10" ht="12.75" x14ac:dyDescent="0.2">
      <c r="J531" s="34"/>
    </row>
    <row r="532" spans="10:10" ht="12.75" x14ac:dyDescent="0.2">
      <c r="J532" s="34"/>
    </row>
    <row r="533" spans="10:10" ht="12.75" x14ac:dyDescent="0.2">
      <c r="J533" s="34"/>
    </row>
    <row r="534" spans="10:10" ht="12.75" x14ac:dyDescent="0.2">
      <c r="J534" s="34"/>
    </row>
    <row r="535" spans="10:10" ht="12.75" x14ac:dyDescent="0.2">
      <c r="J535" s="34"/>
    </row>
    <row r="536" spans="10:10" ht="12.75" x14ac:dyDescent="0.2">
      <c r="J536" s="34"/>
    </row>
    <row r="537" spans="10:10" ht="12.75" x14ac:dyDescent="0.2">
      <c r="J537" s="34"/>
    </row>
    <row r="538" spans="10:10" ht="12.75" x14ac:dyDescent="0.2">
      <c r="J538" s="34"/>
    </row>
    <row r="539" spans="10:10" ht="12.75" x14ac:dyDescent="0.2">
      <c r="J539" s="34"/>
    </row>
    <row r="540" spans="10:10" ht="12.75" x14ac:dyDescent="0.2">
      <c r="J540" s="34"/>
    </row>
    <row r="541" spans="10:10" ht="12.75" x14ac:dyDescent="0.2">
      <c r="J541" s="34"/>
    </row>
    <row r="542" spans="10:10" ht="12.75" x14ac:dyDescent="0.2">
      <c r="J542" s="34"/>
    </row>
    <row r="543" spans="10:10" ht="12.75" x14ac:dyDescent="0.2">
      <c r="J543" s="34"/>
    </row>
    <row r="544" spans="10:10" ht="12.75" x14ac:dyDescent="0.2">
      <c r="J544" s="34"/>
    </row>
    <row r="545" spans="10:10" ht="12.75" x14ac:dyDescent="0.2">
      <c r="J545" s="34"/>
    </row>
    <row r="546" spans="10:10" ht="12.75" x14ac:dyDescent="0.2">
      <c r="J546" s="34"/>
    </row>
    <row r="547" spans="10:10" ht="12.75" x14ac:dyDescent="0.2">
      <c r="J547" s="34"/>
    </row>
    <row r="548" spans="10:10" ht="12.75" x14ac:dyDescent="0.2">
      <c r="J548" s="34"/>
    </row>
    <row r="549" spans="10:10" ht="12.75" x14ac:dyDescent="0.2">
      <c r="J549" s="34"/>
    </row>
    <row r="550" spans="10:10" ht="12.75" x14ac:dyDescent="0.2">
      <c r="J550" s="34"/>
    </row>
    <row r="551" spans="10:10" ht="12.75" x14ac:dyDescent="0.2">
      <c r="J551" s="34"/>
    </row>
    <row r="552" spans="10:10" ht="12.75" x14ac:dyDescent="0.2">
      <c r="J552" s="34"/>
    </row>
    <row r="553" spans="10:10" ht="12.75" x14ac:dyDescent="0.2">
      <c r="J553" s="34"/>
    </row>
    <row r="554" spans="10:10" ht="12.75" x14ac:dyDescent="0.2">
      <c r="J554" s="34"/>
    </row>
    <row r="555" spans="10:10" ht="12.75" x14ac:dyDescent="0.2">
      <c r="J555" s="34"/>
    </row>
    <row r="556" spans="10:10" ht="12.75" x14ac:dyDescent="0.2">
      <c r="J556" s="34"/>
    </row>
    <row r="557" spans="10:10" ht="12.75" x14ac:dyDescent="0.2">
      <c r="J557" s="34"/>
    </row>
    <row r="558" spans="10:10" ht="12.75" x14ac:dyDescent="0.2">
      <c r="J558" s="34"/>
    </row>
    <row r="559" spans="10:10" ht="12.75" x14ac:dyDescent="0.2">
      <c r="J559" s="34"/>
    </row>
    <row r="560" spans="10:10" ht="12.75" x14ac:dyDescent="0.2">
      <c r="J560" s="34"/>
    </row>
    <row r="561" spans="10:10" ht="12.75" x14ac:dyDescent="0.2">
      <c r="J561" s="34"/>
    </row>
    <row r="562" spans="10:10" ht="12.75" x14ac:dyDescent="0.2">
      <c r="J562" s="34"/>
    </row>
    <row r="563" spans="10:10" ht="12.75" x14ac:dyDescent="0.2">
      <c r="J563" s="34"/>
    </row>
    <row r="564" spans="10:10" ht="12.75" x14ac:dyDescent="0.2">
      <c r="J564" s="34"/>
    </row>
    <row r="565" spans="10:10" ht="12.75" x14ac:dyDescent="0.2">
      <c r="J565" s="34"/>
    </row>
    <row r="566" spans="10:10" ht="12.75" x14ac:dyDescent="0.2">
      <c r="J566" s="34"/>
    </row>
    <row r="567" spans="10:10" ht="12.75" x14ac:dyDescent="0.2">
      <c r="J567" s="34"/>
    </row>
    <row r="568" spans="10:10" ht="12.75" x14ac:dyDescent="0.2">
      <c r="J568" s="34"/>
    </row>
    <row r="569" spans="10:10" ht="12.75" x14ac:dyDescent="0.2">
      <c r="J569" s="34"/>
    </row>
    <row r="570" spans="10:10" ht="12.75" x14ac:dyDescent="0.2">
      <c r="J570" s="34"/>
    </row>
    <row r="571" spans="10:10" ht="12.75" x14ac:dyDescent="0.2">
      <c r="J571" s="34"/>
    </row>
    <row r="572" spans="10:10" ht="12.75" x14ac:dyDescent="0.2">
      <c r="J572" s="34"/>
    </row>
    <row r="573" spans="10:10" ht="12.75" x14ac:dyDescent="0.2">
      <c r="J573" s="34"/>
    </row>
    <row r="574" spans="10:10" ht="12.75" x14ac:dyDescent="0.2">
      <c r="J574" s="34"/>
    </row>
    <row r="575" spans="10:10" ht="12.75" x14ac:dyDescent="0.2">
      <c r="J575" s="34"/>
    </row>
    <row r="576" spans="10:10" ht="12.75" x14ac:dyDescent="0.2">
      <c r="J576" s="34"/>
    </row>
    <row r="577" spans="10:10" ht="12.75" x14ac:dyDescent="0.2">
      <c r="J577" s="34"/>
    </row>
    <row r="578" spans="10:10" ht="12.75" x14ac:dyDescent="0.2">
      <c r="J578" s="34"/>
    </row>
    <row r="579" spans="10:10" ht="12.75" x14ac:dyDescent="0.2">
      <c r="J579" s="34"/>
    </row>
    <row r="580" spans="10:10" ht="12.75" x14ac:dyDescent="0.2">
      <c r="J580" s="34"/>
    </row>
    <row r="581" spans="10:10" ht="12.75" x14ac:dyDescent="0.2">
      <c r="J581" s="34"/>
    </row>
    <row r="582" spans="10:10" ht="12.75" x14ac:dyDescent="0.2">
      <c r="J582" s="34"/>
    </row>
    <row r="583" spans="10:10" ht="12.75" x14ac:dyDescent="0.2">
      <c r="J583" s="34"/>
    </row>
    <row r="584" spans="10:10" ht="12.75" x14ac:dyDescent="0.2">
      <c r="J584" s="34"/>
    </row>
    <row r="585" spans="10:10" ht="12.75" x14ac:dyDescent="0.2">
      <c r="J585" s="34"/>
    </row>
    <row r="586" spans="10:10" ht="12.75" x14ac:dyDescent="0.2">
      <c r="J586" s="34"/>
    </row>
    <row r="587" spans="10:10" ht="12.75" x14ac:dyDescent="0.2">
      <c r="J587" s="34"/>
    </row>
    <row r="588" spans="10:10" ht="12.75" x14ac:dyDescent="0.2">
      <c r="J588" s="34"/>
    </row>
    <row r="589" spans="10:10" ht="12.75" x14ac:dyDescent="0.2">
      <c r="J589" s="34"/>
    </row>
    <row r="590" spans="10:10" ht="12.75" x14ac:dyDescent="0.2">
      <c r="J590" s="34"/>
    </row>
    <row r="591" spans="10:10" ht="12.75" x14ac:dyDescent="0.2">
      <c r="J591" s="34"/>
    </row>
    <row r="592" spans="10:10" ht="12.75" x14ac:dyDescent="0.2">
      <c r="J592" s="34"/>
    </row>
    <row r="593" spans="10:10" ht="12.75" x14ac:dyDescent="0.2">
      <c r="J593" s="34"/>
    </row>
    <row r="594" spans="10:10" ht="12.75" x14ac:dyDescent="0.2">
      <c r="J594" s="34"/>
    </row>
    <row r="595" spans="10:10" ht="12.75" x14ac:dyDescent="0.2">
      <c r="J595" s="34"/>
    </row>
    <row r="596" spans="10:10" ht="12.75" x14ac:dyDescent="0.2">
      <c r="J596" s="34"/>
    </row>
    <row r="597" spans="10:10" ht="12.75" x14ac:dyDescent="0.2">
      <c r="J597" s="34"/>
    </row>
    <row r="598" spans="10:10" ht="12.75" x14ac:dyDescent="0.2">
      <c r="J598" s="34"/>
    </row>
    <row r="599" spans="10:10" ht="12.75" x14ac:dyDescent="0.2">
      <c r="J599" s="34"/>
    </row>
    <row r="600" spans="10:10" ht="12.75" x14ac:dyDescent="0.2">
      <c r="J600" s="34"/>
    </row>
    <row r="601" spans="10:10" ht="12.75" x14ac:dyDescent="0.2">
      <c r="J601" s="34"/>
    </row>
    <row r="602" spans="10:10" ht="12.75" x14ac:dyDescent="0.2">
      <c r="J602" s="34"/>
    </row>
    <row r="603" spans="10:10" ht="12.75" x14ac:dyDescent="0.2">
      <c r="J603" s="34"/>
    </row>
    <row r="604" spans="10:10" ht="12.75" x14ac:dyDescent="0.2">
      <c r="J604" s="34"/>
    </row>
    <row r="605" spans="10:10" ht="12.75" x14ac:dyDescent="0.2">
      <c r="J605" s="34"/>
    </row>
    <row r="606" spans="10:10" ht="12.75" x14ac:dyDescent="0.2">
      <c r="J606" s="34"/>
    </row>
    <row r="607" spans="10:10" ht="12.75" x14ac:dyDescent="0.2">
      <c r="J607" s="34"/>
    </row>
    <row r="608" spans="10:10" ht="12.75" x14ac:dyDescent="0.2">
      <c r="J608" s="34"/>
    </row>
    <row r="609" spans="10:10" ht="12.75" x14ac:dyDescent="0.2">
      <c r="J609" s="34"/>
    </row>
    <row r="610" spans="10:10" ht="12.75" x14ac:dyDescent="0.2">
      <c r="J610" s="34"/>
    </row>
    <row r="611" spans="10:10" ht="12.75" x14ac:dyDescent="0.2">
      <c r="J611" s="34"/>
    </row>
    <row r="612" spans="10:10" ht="12.75" x14ac:dyDescent="0.2">
      <c r="J612" s="34"/>
    </row>
    <row r="613" spans="10:10" ht="12.75" x14ac:dyDescent="0.2">
      <c r="J613" s="34"/>
    </row>
    <row r="614" spans="10:10" ht="12.75" x14ac:dyDescent="0.2">
      <c r="J614" s="34"/>
    </row>
    <row r="615" spans="10:10" ht="12.75" x14ac:dyDescent="0.2">
      <c r="J615" s="34"/>
    </row>
    <row r="616" spans="10:10" ht="12.75" x14ac:dyDescent="0.2">
      <c r="J616" s="34"/>
    </row>
    <row r="617" spans="10:10" ht="12.75" x14ac:dyDescent="0.2">
      <c r="J617" s="34"/>
    </row>
    <row r="618" spans="10:10" ht="12.75" x14ac:dyDescent="0.2">
      <c r="J618" s="34"/>
    </row>
    <row r="619" spans="10:10" ht="12.75" x14ac:dyDescent="0.2">
      <c r="J619" s="34"/>
    </row>
    <row r="620" spans="10:10" ht="12.75" x14ac:dyDescent="0.2">
      <c r="J620" s="34"/>
    </row>
    <row r="621" spans="10:10" ht="12.75" x14ac:dyDescent="0.2">
      <c r="J621" s="34"/>
    </row>
    <row r="622" spans="10:10" ht="12.75" x14ac:dyDescent="0.2">
      <c r="J622" s="34"/>
    </row>
    <row r="623" spans="10:10" ht="12.75" x14ac:dyDescent="0.2">
      <c r="J623" s="34"/>
    </row>
    <row r="624" spans="10:10" ht="12.75" x14ac:dyDescent="0.2">
      <c r="J624" s="34"/>
    </row>
    <row r="625" spans="10:10" ht="12.75" x14ac:dyDescent="0.2">
      <c r="J625" s="34"/>
    </row>
    <row r="626" spans="10:10" ht="12.75" x14ac:dyDescent="0.2">
      <c r="J626" s="34"/>
    </row>
    <row r="627" spans="10:10" ht="12.75" x14ac:dyDescent="0.2">
      <c r="J627" s="34"/>
    </row>
    <row r="628" spans="10:10" ht="12.75" x14ac:dyDescent="0.2">
      <c r="J628" s="34"/>
    </row>
    <row r="629" spans="10:10" ht="12.75" x14ac:dyDescent="0.2">
      <c r="J629" s="34"/>
    </row>
    <row r="630" spans="10:10" ht="12.75" x14ac:dyDescent="0.2">
      <c r="J630" s="34"/>
    </row>
    <row r="631" spans="10:10" ht="12.75" x14ac:dyDescent="0.2">
      <c r="J631" s="34"/>
    </row>
    <row r="632" spans="10:10" ht="12.75" x14ac:dyDescent="0.2">
      <c r="J632" s="34"/>
    </row>
    <row r="633" spans="10:10" ht="12.75" x14ac:dyDescent="0.2">
      <c r="J633" s="34"/>
    </row>
    <row r="634" spans="10:10" ht="12.75" x14ac:dyDescent="0.2">
      <c r="J634" s="34"/>
    </row>
    <row r="635" spans="10:10" ht="12.75" x14ac:dyDescent="0.2">
      <c r="J635" s="34"/>
    </row>
    <row r="636" spans="10:10" ht="12.75" x14ac:dyDescent="0.2">
      <c r="J636" s="34"/>
    </row>
    <row r="637" spans="10:10" ht="12.75" x14ac:dyDescent="0.2">
      <c r="J637" s="34"/>
    </row>
    <row r="638" spans="10:10" ht="12.75" x14ac:dyDescent="0.2">
      <c r="J638" s="34"/>
    </row>
    <row r="639" spans="10:10" ht="12.75" x14ac:dyDescent="0.2">
      <c r="J639" s="34"/>
    </row>
    <row r="640" spans="10:10" ht="12.75" x14ac:dyDescent="0.2">
      <c r="J640" s="34"/>
    </row>
    <row r="641" spans="10:10" ht="12.75" x14ac:dyDescent="0.2">
      <c r="J641" s="34"/>
    </row>
    <row r="642" spans="10:10" ht="12.75" x14ac:dyDescent="0.2">
      <c r="J642" s="34"/>
    </row>
    <row r="643" spans="10:10" ht="12.75" x14ac:dyDescent="0.2">
      <c r="J643" s="34"/>
    </row>
    <row r="644" spans="10:10" ht="12.75" x14ac:dyDescent="0.2">
      <c r="J644" s="34"/>
    </row>
    <row r="645" spans="10:10" ht="12.75" x14ac:dyDescent="0.2">
      <c r="J645" s="34"/>
    </row>
    <row r="646" spans="10:10" ht="12.75" x14ac:dyDescent="0.2">
      <c r="J646" s="34"/>
    </row>
    <row r="647" spans="10:10" ht="12.75" x14ac:dyDescent="0.2">
      <c r="J647" s="34"/>
    </row>
    <row r="648" spans="10:10" ht="12.75" x14ac:dyDescent="0.2">
      <c r="J648" s="34"/>
    </row>
    <row r="649" spans="10:10" ht="12.75" x14ac:dyDescent="0.2">
      <c r="J649" s="34"/>
    </row>
    <row r="650" spans="10:10" ht="12.75" x14ac:dyDescent="0.2">
      <c r="J650" s="34"/>
    </row>
    <row r="651" spans="10:10" ht="12.75" x14ac:dyDescent="0.2">
      <c r="J651" s="34"/>
    </row>
    <row r="652" spans="10:10" ht="12.75" x14ac:dyDescent="0.2">
      <c r="J652" s="34"/>
    </row>
    <row r="653" spans="10:10" ht="12.75" x14ac:dyDescent="0.2">
      <c r="J653" s="34"/>
    </row>
    <row r="654" spans="10:10" ht="12.75" x14ac:dyDescent="0.2">
      <c r="J654" s="34"/>
    </row>
    <row r="655" spans="10:10" ht="12.75" x14ac:dyDescent="0.2">
      <c r="J655" s="34"/>
    </row>
    <row r="656" spans="10:10" ht="12.75" x14ac:dyDescent="0.2">
      <c r="J656" s="34"/>
    </row>
    <row r="657" spans="10:10" ht="12.75" x14ac:dyDescent="0.2">
      <c r="J657" s="34"/>
    </row>
    <row r="658" spans="10:10" ht="12.75" x14ac:dyDescent="0.2">
      <c r="J658" s="34"/>
    </row>
    <row r="659" spans="10:10" ht="12.75" x14ac:dyDescent="0.2">
      <c r="J659" s="34"/>
    </row>
    <row r="660" spans="10:10" ht="12.75" x14ac:dyDescent="0.2">
      <c r="J660" s="34"/>
    </row>
    <row r="661" spans="10:10" ht="12.75" x14ac:dyDescent="0.2">
      <c r="J661" s="34"/>
    </row>
    <row r="662" spans="10:10" ht="12.75" x14ac:dyDescent="0.2">
      <c r="J662" s="34"/>
    </row>
    <row r="663" spans="10:10" ht="12.75" x14ac:dyDescent="0.2">
      <c r="J663" s="34"/>
    </row>
    <row r="664" spans="10:10" ht="12.75" x14ac:dyDescent="0.2">
      <c r="J664" s="34"/>
    </row>
    <row r="665" spans="10:10" ht="12.75" x14ac:dyDescent="0.2">
      <c r="J665" s="34"/>
    </row>
    <row r="666" spans="10:10" ht="12.75" x14ac:dyDescent="0.2">
      <c r="J666" s="34"/>
    </row>
    <row r="667" spans="10:10" ht="12.75" x14ac:dyDescent="0.2">
      <c r="J667" s="34"/>
    </row>
    <row r="668" spans="10:10" ht="12.75" x14ac:dyDescent="0.2">
      <c r="J668" s="34"/>
    </row>
    <row r="669" spans="10:10" ht="12.75" x14ac:dyDescent="0.2">
      <c r="J669" s="34"/>
    </row>
    <row r="670" spans="10:10" ht="12.75" x14ac:dyDescent="0.2">
      <c r="J670" s="34"/>
    </row>
    <row r="671" spans="10:10" ht="12.75" x14ac:dyDescent="0.2">
      <c r="J671" s="34"/>
    </row>
    <row r="672" spans="10:10" ht="12.75" x14ac:dyDescent="0.2">
      <c r="J672" s="34"/>
    </row>
    <row r="673" spans="10:10" ht="12.75" x14ac:dyDescent="0.2">
      <c r="J673" s="34"/>
    </row>
    <row r="674" spans="10:10" ht="12.75" x14ac:dyDescent="0.2">
      <c r="J674" s="34"/>
    </row>
    <row r="675" spans="10:10" ht="12.75" x14ac:dyDescent="0.2">
      <c r="J675" s="34"/>
    </row>
    <row r="676" spans="10:10" ht="12.75" x14ac:dyDescent="0.2">
      <c r="J676" s="34"/>
    </row>
    <row r="677" spans="10:10" ht="12.75" x14ac:dyDescent="0.2">
      <c r="J677" s="34"/>
    </row>
    <row r="678" spans="10:10" ht="12.75" x14ac:dyDescent="0.2">
      <c r="J678" s="34"/>
    </row>
    <row r="679" spans="10:10" ht="12.75" x14ac:dyDescent="0.2">
      <c r="J679" s="34"/>
    </row>
    <row r="680" spans="10:10" ht="12.75" x14ac:dyDescent="0.2">
      <c r="J680" s="34"/>
    </row>
    <row r="681" spans="10:10" ht="12.75" x14ac:dyDescent="0.2">
      <c r="J681" s="34"/>
    </row>
    <row r="682" spans="10:10" ht="12.75" x14ac:dyDescent="0.2">
      <c r="J682" s="34"/>
    </row>
    <row r="683" spans="10:10" ht="12.75" x14ac:dyDescent="0.2">
      <c r="J683" s="34"/>
    </row>
    <row r="684" spans="10:10" ht="12.75" x14ac:dyDescent="0.2">
      <c r="J684" s="34"/>
    </row>
    <row r="685" spans="10:10" ht="12.75" x14ac:dyDescent="0.2">
      <c r="J685" s="34"/>
    </row>
    <row r="686" spans="10:10" ht="12.75" x14ac:dyDescent="0.2">
      <c r="J686" s="34"/>
    </row>
    <row r="687" spans="10:10" ht="12.75" x14ac:dyDescent="0.2">
      <c r="J687" s="34"/>
    </row>
    <row r="688" spans="10:10" ht="12.75" x14ac:dyDescent="0.2">
      <c r="J688" s="34"/>
    </row>
    <row r="689" spans="10:10" ht="12.75" x14ac:dyDescent="0.2">
      <c r="J689" s="34"/>
    </row>
    <row r="690" spans="10:10" ht="12.75" x14ac:dyDescent="0.2">
      <c r="J690" s="34"/>
    </row>
    <row r="691" spans="10:10" ht="12.75" x14ac:dyDescent="0.2">
      <c r="J691" s="34"/>
    </row>
    <row r="692" spans="10:10" ht="12.75" x14ac:dyDescent="0.2">
      <c r="J692" s="34"/>
    </row>
    <row r="693" spans="10:10" ht="12.75" x14ac:dyDescent="0.2">
      <c r="J693" s="34"/>
    </row>
    <row r="694" spans="10:10" ht="12.75" x14ac:dyDescent="0.2">
      <c r="J694" s="34"/>
    </row>
    <row r="695" spans="10:10" ht="12.75" x14ac:dyDescent="0.2">
      <c r="J695" s="34"/>
    </row>
    <row r="696" spans="10:10" ht="12.75" x14ac:dyDescent="0.2">
      <c r="J696" s="34"/>
    </row>
    <row r="697" spans="10:10" ht="12.75" x14ac:dyDescent="0.2">
      <c r="J697" s="34"/>
    </row>
    <row r="698" spans="10:10" ht="12.75" x14ac:dyDescent="0.2">
      <c r="J698" s="34"/>
    </row>
    <row r="699" spans="10:10" ht="12.75" x14ac:dyDescent="0.2">
      <c r="J699" s="34"/>
    </row>
    <row r="700" spans="10:10" ht="12.75" x14ac:dyDescent="0.2">
      <c r="J700" s="34"/>
    </row>
    <row r="701" spans="10:10" ht="12.75" x14ac:dyDescent="0.2">
      <c r="J701" s="34"/>
    </row>
    <row r="702" spans="10:10" ht="12.75" x14ac:dyDescent="0.2">
      <c r="J702" s="34"/>
    </row>
    <row r="703" spans="10:10" ht="12.75" x14ac:dyDescent="0.2">
      <c r="J703" s="34"/>
    </row>
    <row r="704" spans="10:10" ht="12.75" x14ac:dyDescent="0.2">
      <c r="J704" s="34"/>
    </row>
    <row r="705" spans="10:10" ht="12.75" x14ac:dyDescent="0.2">
      <c r="J705" s="34"/>
    </row>
    <row r="706" spans="10:10" ht="12.75" x14ac:dyDescent="0.2">
      <c r="J706" s="34"/>
    </row>
    <row r="707" spans="10:10" ht="12.75" x14ac:dyDescent="0.2">
      <c r="J707" s="34"/>
    </row>
    <row r="708" spans="10:10" ht="12.75" x14ac:dyDescent="0.2">
      <c r="J708" s="34"/>
    </row>
    <row r="709" spans="10:10" ht="12.75" x14ac:dyDescent="0.2">
      <c r="J709" s="34"/>
    </row>
    <row r="710" spans="10:10" ht="12.75" x14ac:dyDescent="0.2">
      <c r="J710" s="34"/>
    </row>
    <row r="711" spans="10:10" ht="12.75" x14ac:dyDescent="0.2">
      <c r="J711" s="34"/>
    </row>
    <row r="712" spans="10:10" ht="12.75" x14ac:dyDescent="0.2">
      <c r="J712" s="34"/>
    </row>
    <row r="713" spans="10:10" ht="12.75" x14ac:dyDescent="0.2">
      <c r="J713" s="34"/>
    </row>
    <row r="714" spans="10:10" ht="12.75" x14ac:dyDescent="0.2">
      <c r="J714" s="34"/>
    </row>
    <row r="715" spans="10:10" ht="12.75" x14ac:dyDescent="0.2">
      <c r="J715" s="34"/>
    </row>
    <row r="716" spans="10:10" ht="12.75" x14ac:dyDescent="0.2">
      <c r="J716" s="34"/>
    </row>
    <row r="717" spans="10:10" ht="12.75" x14ac:dyDescent="0.2">
      <c r="J717" s="34"/>
    </row>
    <row r="718" spans="10:10" ht="12.75" x14ac:dyDescent="0.2">
      <c r="J718" s="34"/>
    </row>
    <row r="719" spans="10:10" ht="12.75" x14ac:dyDescent="0.2">
      <c r="J719" s="34"/>
    </row>
    <row r="720" spans="10:10" ht="12.75" x14ac:dyDescent="0.2">
      <c r="J720" s="34"/>
    </row>
    <row r="721" spans="10:10" ht="12.75" x14ac:dyDescent="0.2">
      <c r="J721" s="34"/>
    </row>
    <row r="722" spans="10:10" ht="12.75" x14ac:dyDescent="0.2">
      <c r="J722" s="34"/>
    </row>
    <row r="723" spans="10:10" ht="12.75" x14ac:dyDescent="0.2">
      <c r="J723" s="34"/>
    </row>
    <row r="724" spans="10:10" ht="12.75" x14ac:dyDescent="0.2">
      <c r="J724" s="34"/>
    </row>
    <row r="725" spans="10:10" ht="12.75" x14ac:dyDescent="0.2">
      <c r="J725" s="34"/>
    </row>
    <row r="726" spans="10:10" ht="12.75" x14ac:dyDescent="0.2">
      <c r="J726" s="34"/>
    </row>
    <row r="727" spans="10:10" ht="12.75" x14ac:dyDescent="0.2">
      <c r="J727" s="34"/>
    </row>
    <row r="728" spans="10:10" ht="12.75" x14ac:dyDescent="0.2">
      <c r="J728" s="34"/>
    </row>
    <row r="729" spans="10:10" ht="12.75" x14ac:dyDescent="0.2">
      <c r="J729" s="34"/>
    </row>
    <row r="730" spans="10:10" ht="12.75" x14ac:dyDescent="0.2">
      <c r="J730" s="34"/>
    </row>
    <row r="731" spans="10:10" ht="12.75" x14ac:dyDescent="0.2">
      <c r="J731" s="34"/>
    </row>
    <row r="732" spans="10:10" ht="12.75" x14ac:dyDescent="0.2">
      <c r="J732" s="34"/>
    </row>
    <row r="733" spans="10:10" ht="12.75" x14ac:dyDescent="0.2">
      <c r="J733" s="34"/>
    </row>
    <row r="734" spans="10:10" ht="12.75" x14ac:dyDescent="0.2">
      <c r="J734" s="34"/>
    </row>
    <row r="735" spans="10:10" ht="12.75" x14ac:dyDescent="0.2">
      <c r="J735" s="34"/>
    </row>
    <row r="736" spans="10:10" ht="12.75" x14ac:dyDescent="0.2">
      <c r="J736" s="34"/>
    </row>
    <row r="737" spans="10:10" ht="12.75" x14ac:dyDescent="0.2">
      <c r="J737" s="34"/>
    </row>
    <row r="738" spans="10:10" ht="12.75" x14ac:dyDescent="0.2">
      <c r="J738" s="34"/>
    </row>
    <row r="739" spans="10:10" ht="12.75" x14ac:dyDescent="0.2">
      <c r="J739" s="34"/>
    </row>
    <row r="740" spans="10:10" ht="12.75" x14ac:dyDescent="0.2">
      <c r="J740" s="34"/>
    </row>
    <row r="741" spans="10:10" ht="12.75" x14ac:dyDescent="0.2">
      <c r="J741" s="34"/>
    </row>
    <row r="742" spans="10:10" ht="12.75" x14ac:dyDescent="0.2">
      <c r="J742" s="34"/>
    </row>
    <row r="743" spans="10:10" ht="12.75" x14ac:dyDescent="0.2">
      <c r="J743" s="34"/>
    </row>
    <row r="744" spans="10:10" ht="12.75" x14ac:dyDescent="0.2">
      <c r="J744" s="34"/>
    </row>
    <row r="745" spans="10:10" ht="12.75" x14ac:dyDescent="0.2">
      <c r="J745" s="34"/>
    </row>
    <row r="746" spans="10:10" ht="12.75" x14ac:dyDescent="0.2">
      <c r="J746" s="34"/>
    </row>
    <row r="747" spans="10:10" ht="12.75" x14ac:dyDescent="0.2">
      <c r="J747" s="34"/>
    </row>
    <row r="748" spans="10:10" ht="12.75" x14ac:dyDescent="0.2">
      <c r="J748" s="34"/>
    </row>
    <row r="749" spans="10:10" ht="12.75" x14ac:dyDescent="0.2">
      <c r="J749" s="34"/>
    </row>
    <row r="750" spans="10:10" ht="12.75" x14ac:dyDescent="0.2">
      <c r="J750" s="34"/>
    </row>
    <row r="751" spans="10:10" ht="12.75" x14ac:dyDescent="0.2">
      <c r="J751" s="34"/>
    </row>
    <row r="752" spans="10:10" ht="12.75" x14ac:dyDescent="0.2">
      <c r="J752" s="34"/>
    </row>
    <row r="753" spans="10:10" ht="12.75" x14ac:dyDescent="0.2">
      <c r="J753" s="34"/>
    </row>
    <row r="754" spans="10:10" ht="12.75" x14ac:dyDescent="0.2">
      <c r="J754" s="34"/>
    </row>
    <row r="755" spans="10:10" ht="12.75" x14ac:dyDescent="0.2">
      <c r="J755" s="34"/>
    </row>
    <row r="756" spans="10:10" ht="12.75" x14ac:dyDescent="0.2">
      <c r="J756" s="34"/>
    </row>
    <row r="757" spans="10:10" ht="12.75" x14ac:dyDescent="0.2">
      <c r="J757" s="34"/>
    </row>
    <row r="758" spans="10:10" ht="12.75" x14ac:dyDescent="0.2">
      <c r="J758" s="34"/>
    </row>
    <row r="759" spans="10:10" ht="12.75" x14ac:dyDescent="0.2">
      <c r="J759" s="34"/>
    </row>
    <row r="760" spans="10:10" ht="12.75" x14ac:dyDescent="0.2">
      <c r="J760" s="34"/>
    </row>
    <row r="761" spans="10:10" ht="12.75" x14ac:dyDescent="0.2">
      <c r="J761" s="34"/>
    </row>
    <row r="762" spans="10:10" ht="12.75" x14ac:dyDescent="0.2">
      <c r="J762" s="34"/>
    </row>
    <row r="763" spans="10:10" ht="12.75" x14ac:dyDescent="0.2">
      <c r="J763" s="34"/>
    </row>
    <row r="764" spans="10:10" ht="12.75" x14ac:dyDescent="0.2">
      <c r="J764" s="34"/>
    </row>
    <row r="765" spans="10:10" ht="12.75" x14ac:dyDescent="0.2">
      <c r="J765" s="34"/>
    </row>
    <row r="766" spans="10:10" ht="12.75" x14ac:dyDescent="0.2">
      <c r="J766" s="34"/>
    </row>
    <row r="767" spans="10:10" ht="12.75" x14ac:dyDescent="0.2">
      <c r="J767" s="34"/>
    </row>
    <row r="768" spans="10:10" ht="12.75" x14ac:dyDescent="0.2">
      <c r="J768" s="34"/>
    </row>
    <row r="769" spans="10:10" ht="12.75" x14ac:dyDescent="0.2">
      <c r="J769" s="34"/>
    </row>
    <row r="770" spans="10:10" ht="12.75" x14ac:dyDescent="0.2">
      <c r="J770" s="34"/>
    </row>
    <row r="771" spans="10:10" ht="12.75" x14ac:dyDescent="0.2">
      <c r="J771" s="34"/>
    </row>
    <row r="772" spans="10:10" ht="12.75" x14ac:dyDescent="0.2">
      <c r="J772" s="34"/>
    </row>
    <row r="773" spans="10:10" ht="12.75" x14ac:dyDescent="0.2">
      <c r="J773" s="34"/>
    </row>
    <row r="774" spans="10:10" ht="12.75" x14ac:dyDescent="0.2">
      <c r="J774" s="34"/>
    </row>
    <row r="775" spans="10:10" ht="12.75" x14ac:dyDescent="0.2">
      <c r="J775" s="34"/>
    </row>
    <row r="776" spans="10:10" ht="12.75" x14ac:dyDescent="0.2">
      <c r="J776" s="34"/>
    </row>
    <row r="777" spans="10:10" ht="12.75" x14ac:dyDescent="0.2">
      <c r="J777" s="34"/>
    </row>
    <row r="778" spans="10:10" ht="12.75" x14ac:dyDescent="0.2">
      <c r="J778" s="34"/>
    </row>
    <row r="779" spans="10:10" ht="12.75" x14ac:dyDescent="0.2">
      <c r="J779" s="34"/>
    </row>
    <row r="780" spans="10:10" ht="12.75" x14ac:dyDescent="0.2">
      <c r="J780" s="34"/>
    </row>
    <row r="781" spans="10:10" ht="12.75" x14ac:dyDescent="0.2">
      <c r="J781" s="34"/>
    </row>
    <row r="782" spans="10:10" ht="12.75" x14ac:dyDescent="0.2">
      <c r="J782" s="34"/>
    </row>
    <row r="783" spans="10:10" ht="12.75" x14ac:dyDescent="0.2">
      <c r="J783" s="34"/>
    </row>
    <row r="784" spans="10:10" ht="12.75" x14ac:dyDescent="0.2">
      <c r="J784" s="34"/>
    </row>
    <row r="785" spans="10:10" ht="12.75" x14ac:dyDescent="0.2">
      <c r="J785" s="34"/>
    </row>
    <row r="786" spans="10:10" ht="12.75" x14ac:dyDescent="0.2">
      <c r="J786" s="34"/>
    </row>
    <row r="787" spans="10:10" ht="12.75" x14ac:dyDescent="0.2">
      <c r="J787" s="34"/>
    </row>
    <row r="788" spans="10:10" ht="12.75" x14ac:dyDescent="0.2">
      <c r="J788" s="34"/>
    </row>
    <row r="789" spans="10:10" ht="12.75" x14ac:dyDescent="0.2">
      <c r="J789" s="34"/>
    </row>
    <row r="790" spans="10:10" ht="12.75" x14ac:dyDescent="0.2">
      <c r="J790" s="34"/>
    </row>
    <row r="791" spans="10:10" ht="12.75" x14ac:dyDescent="0.2">
      <c r="J791" s="34"/>
    </row>
    <row r="792" spans="10:10" ht="12.75" x14ac:dyDescent="0.2">
      <c r="J792" s="34"/>
    </row>
    <row r="793" spans="10:10" ht="12.75" x14ac:dyDescent="0.2">
      <c r="J793" s="34"/>
    </row>
    <row r="794" spans="10:10" ht="12.75" x14ac:dyDescent="0.2">
      <c r="J794" s="34"/>
    </row>
    <row r="795" spans="10:10" ht="12.75" x14ac:dyDescent="0.2">
      <c r="J795" s="34"/>
    </row>
    <row r="796" spans="10:10" ht="12.75" x14ac:dyDescent="0.2">
      <c r="J796" s="34"/>
    </row>
    <row r="797" spans="10:10" ht="12.75" x14ac:dyDescent="0.2">
      <c r="J797" s="34"/>
    </row>
    <row r="798" spans="10:10" ht="12.75" x14ac:dyDescent="0.2">
      <c r="J798" s="34"/>
    </row>
    <row r="799" spans="10:10" ht="12.75" x14ac:dyDescent="0.2">
      <c r="J799" s="34"/>
    </row>
    <row r="800" spans="10:10" ht="12.75" x14ac:dyDescent="0.2">
      <c r="J800" s="34"/>
    </row>
    <row r="801" spans="10:10" ht="12.75" x14ac:dyDescent="0.2">
      <c r="J801" s="34"/>
    </row>
    <row r="802" spans="10:10" ht="12.75" x14ac:dyDescent="0.2">
      <c r="J802" s="34"/>
    </row>
    <row r="803" spans="10:10" ht="12.75" x14ac:dyDescent="0.2">
      <c r="J803" s="34"/>
    </row>
    <row r="804" spans="10:10" ht="12.75" x14ac:dyDescent="0.2">
      <c r="J804" s="34"/>
    </row>
    <row r="805" spans="10:10" ht="12.75" x14ac:dyDescent="0.2">
      <c r="J805" s="34"/>
    </row>
    <row r="806" spans="10:10" ht="12.75" x14ac:dyDescent="0.2">
      <c r="J806" s="34"/>
    </row>
    <row r="807" spans="10:10" ht="12.75" x14ac:dyDescent="0.2">
      <c r="J807" s="34"/>
    </row>
    <row r="808" spans="10:10" ht="12.75" x14ac:dyDescent="0.2">
      <c r="J808" s="34"/>
    </row>
    <row r="809" spans="10:10" ht="12.75" x14ac:dyDescent="0.2">
      <c r="J809" s="34"/>
    </row>
    <row r="810" spans="10:10" ht="12.75" x14ac:dyDescent="0.2">
      <c r="J810" s="34"/>
    </row>
    <row r="811" spans="10:10" ht="12.75" x14ac:dyDescent="0.2">
      <c r="J811" s="34"/>
    </row>
    <row r="812" spans="10:10" ht="12.75" x14ac:dyDescent="0.2">
      <c r="J812" s="34"/>
    </row>
    <row r="813" spans="10:10" ht="12.75" x14ac:dyDescent="0.2">
      <c r="J813" s="34"/>
    </row>
    <row r="814" spans="10:10" ht="12.75" x14ac:dyDescent="0.2">
      <c r="J814" s="34"/>
    </row>
    <row r="815" spans="10:10" ht="12.75" x14ac:dyDescent="0.2">
      <c r="J815" s="34"/>
    </row>
    <row r="816" spans="10:10" ht="12.75" x14ac:dyDescent="0.2">
      <c r="J816" s="34"/>
    </row>
    <row r="817" spans="10:10" ht="12.75" x14ac:dyDescent="0.2">
      <c r="J817" s="34"/>
    </row>
    <row r="818" spans="10:10" ht="12.75" x14ac:dyDescent="0.2">
      <c r="J818" s="34"/>
    </row>
    <row r="819" spans="10:10" ht="12.75" x14ac:dyDescent="0.2">
      <c r="J819" s="34"/>
    </row>
    <row r="820" spans="10:10" ht="12.75" x14ac:dyDescent="0.2">
      <c r="J820" s="34"/>
    </row>
    <row r="821" spans="10:10" ht="12.75" x14ac:dyDescent="0.2">
      <c r="J821" s="34"/>
    </row>
    <row r="822" spans="10:10" ht="12.75" x14ac:dyDescent="0.2">
      <c r="J822" s="34"/>
    </row>
    <row r="823" spans="10:10" ht="12.75" x14ac:dyDescent="0.2">
      <c r="J823" s="34"/>
    </row>
    <row r="824" spans="10:10" ht="12.75" x14ac:dyDescent="0.2">
      <c r="J824" s="34"/>
    </row>
    <row r="825" spans="10:10" ht="12.75" x14ac:dyDescent="0.2">
      <c r="J825" s="34"/>
    </row>
    <row r="826" spans="10:10" ht="12.75" x14ac:dyDescent="0.2">
      <c r="J826" s="34"/>
    </row>
    <row r="827" spans="10:10" ht="12.75" x14ac:dyDescent="0.2">
      <c r="J827" s="34"/>
    </row>
    <row r="828" spans="10:10" ht="12.75" x14ac:dyDescent="0.2">
      <c r="J828" s="34"/>
    </row>
    <row r="829" spans="10:10" ht="12.75" x14ac:dyDescent="0.2">
      <c r="J829" s="34"/>
    </row>
    <row r="830" spans="10:10" ht="12.75" x14ac:dyDescent="0.2">
      <c r="J830" s="34"/>
    </row>
    <row r="831" spans="10:10" ht="12.75" x14ac:dyDescent="0.2">
      <c r="J831" s="34"/>
    </row>
    <row r="832" spans="10:10" ht="12.75" x14ac:dyDescent="0.2">
      <c r="J832" s="34"/>
    </row>
    <row r="833" spans="10:10" ht="12.75" x14ac:dyDescent="0.2">
      <c r="J833" s="34"/>
    </row>
    <row r="834" spans="10:10" ht="12.75" x14ac:dyDescent="0.2">
      <c r="J834" s="34"/>
    </row>
    <row r="835" spans="10:10" ht="12.75" x14ac:dyDescent="0.2">
      <c r="J835" s="34"/>
    </row>
    <row r="836" spans="10:10" ht="12.75" x14ac:dyDescent="0.2">
      <c r="J836" s="34"/>
    </row>
    <row r="837" spans="10:10" ht="12.75" x14ac:dyDescent="0.2">
      <c r="J837" s="34"/>
    </row>
    <row r="838" spans="10:10" ht="12.75" x14ac:dyDescent="0.2">
      <c r="J838" s="34"/>
    </row>
    <row r="839" spans="10:10" ht="12.75" x14ac:dyDescent="0.2">
      <c r="J839" s="34"/>
    </row>
    <row r="840" spans="10:10" ht="12.75" x14ac:dyDescent="0.2">
      <c r="J840" s="34"/>
    </row>
    <row r="841" spans="10:10" ht="12.75" x14ac:dyDescent="0.2">
      <c r="J841" s="34"/>
    </row>
    <row r="842" spans="10:10" ht="12.75" x14ac:dyDescent="0.2">
      <c r="J842" s="34"/>
    </row>
    <row r="843" spans="10:10" ht="12.75" x14ac:dyDescent="0.2">
      <c r="J843" s="34"/>
    </row>
    <row r="844" spans="10:10" ht="12.75" x14ac:dyDescent="0.2">
      <c r="J844" s="34"/>
    </row>
    <row r="845" spans="10:10" ht="12.75" x14ac:dyDescent="0.2">
      <c r="J845" s="34"/>
    </row>
    <row r="846" spans="10:10" ht="12.75" x14ac:dyDescent="0.2">
      <c r="J846" s="34"/>
    </row>
    <row r="847" spans="10:10" ht="12.75" x14ac:dyDescent="0.2">
      <c r="J847" s="34"/>
    </row>
    <row r="848" spans="10:10" ht="12.75" x14ac:dyDescent="0.2">
      <c r="J848" s="34"/>
    </row>
    <row r="849" spans="10:10" ht="12.75" x14ac:dyDescent="0.2">
      <c r="J849" s="34"/>
    </row>
    <row r="850" spans="10:10" ht="12.75" x14ac:dyDescent="0.2">
      <c r="J850" s="34"/>
    </row>
    <row r="851" spans="10:10" ht="12.75" x14ac:dyDescent="0.2">
      <c r="J851" s="34"/>
    </row>
    <row r="852" spans="10:10" ht="12.75" x14ac:dyDescent="0.2">
      <c r="J852" s="34"/>
    </row>
    <row r="853" spans="10:10" ht="12.75" x14ac:dyDescent="0.2">
      <c r="J853" s="34"/>
    </row>
    <row r="854" spans="10:10" ht="12.75" x14ac:dyDescent="0.2">
      <c r="J854" s="34"/>
    </row>
    <row r="855" spans="10:10" ht="12.75" x14ac:dyDescent="0.2">
      <c r="J855" s="34"/>
    </row>
    <row r="856" spans="10:10" ht="12.75" x14ac:dyDescent="0.2">
      <c r="J856" s="34"/>
    </row>
    <row r="857" spans="10:10" ht="12.75" x14ac:dyDescent="0.2">
      <c r="J857" s="34"/>
    </row>
    <row r="858" spans="10:10" ht="12.75" x14ac:dyDescent="0.2">
      <c r="J858" s="34"/>
    </row>
    <row r="859" spans="10:10" ht="12.75" x14ac:dyDescent="0.2">
      <c r="J859" s="34"/>
    </row>
    <row r="860" spans="10:10" ht="12.75" x14ac:dyDescent="0.2">
      <c r="J860" s="34"/>
    </row>
    <row r="861" spans="10:10" ht="12.75" x14ac:dyDescent="0.2">
      <c r="J861" s="34"/>
    </row>
    <row r="862" spans="10:10" ht="12.75" x14ac:dyDescent="0.2">
      <c r="J862" s="34"/>
    </row>
    <row r="863" spans="10:10" ht="12.75" x14ac:dyDescent="0.2">
      <c r="J863" s="34"/>
    </row>
    <row r="864" spans="10:10" ht="12.75" x14ac:dyDescent="0.2">
      <c r="J864" s="34"/>
    </row>
    <row r="865" spans="10:10" ht="12.75" x14ac:dyDescent="0.2">
      <c r="J865" s="34"/>
    </row>
    <row r="866" spans="10:10" ht="12.75" x14ac:dyDescent="0.2">
      <c r="J866" s="34"/>
    </row>
    <row r="867" spans="10:10" ht="12.75" x14ac:dyDescent="0.2">
      <c r="J867" s="34"/>
    </row>
    <row r="868" spans="10:10" ht="12.75" x14ac:dyDescent="0.2">
      <c r="J868" s="34"/>
    </row>
    <row r="869" spans="10:10" ht="12.75" x14ac:dyDescent="0.2">
      <c r="J869" s="34"/>
    </row>
    <row r="870" spans="10:10" ht="12.75" x14ac:dyDescent="0.2">
      <c r="J870" s="34"/>
    </row>
    <row r="871" spans="10:10" ht="12.75" x14ac:dyDescent="0.2">
      <c r="J871" s="34"/>
    </row>
    <row r="872" spans="10:10" ht="12.75" x14ac:dyDescent="0.2">
      <c r="J872" s="34"/>
    </row>
    <row r="873" spans="10:10" ht="12.75" x14ac:dyDescent="0.2">
      <c r="J873" s="34"/>
    </row>
    <row r="874" spans="10:10" ht="12.75" x14ac:dyDescent="0.2">
      <c r="J874" s="34"/>
    </row>
    <row r="875" spans="10:10" ht="12.75" x14ac:dyDescent="0.2">
      <c r="J875" s="34"/>
    </row>
    <row r="876" spans="10:10" ht="12.75" x14ac:dyDescent="0.2">
      <c r="J876" s="34"/>
    </row>
    <row r="877" spans="10:10" ht="12.75" x14ac:dyDescent="0.2">
      <c r="J877" s="34"/>
    </row>
    <row r="878" spans="10:10" ht="12.75" x14ac:dyDescent="0.2">
      <c r="J878" s="34"/>
    </row>
    <row r="879" spans="10:10" ht="12.75" x14ac:dyDescent="0.2">
      <c r="J879" s="34"/>
    </row>
    <row r="880" spans="10:10" ht="12.75" x14ac:dyDescent="0.2">
      <c r="J880" s="34"/>
    </row>
    <row r="881" spans="10:10" ht="12.75" x14ac:dyDescent="0.2">
      <c r="J881" s="34"/>
    </row>
    <row r="882" spans="10:10" ht="12.75" x14ac:dyDescent="0.2">
      <c r="J882" s="34"/>
    </row>
    <row r="883" spans="10:10" ht="12.75" x14ac:dyDescent="0.2">
      <c r="J883" s="34"/>
    </row>
    <row r="884" spans="10:10" ht="12.75" x14ac:dyDescent="0.2">
      <c r="J884" s="34"/>
    </row>
    <row r="885" spans="10:10" ht="12.75" x14ac:dyDescent="0.2">
      <c r="J885" s="34"/>
    </row>
    <row r="886" spans="10:10" ht="12.75" x14ac:dyDescent="0.2">
      <c r="J886" s="34"/>
    </row>
    <row r="887" spans="10:10" ht="12.75" x14ac:dyDescent="0.2">
      <c r="J887" s="34"/>
    </row>
    <row r="888" spans="10:10" ht="12.75" x14ac:dyDescent="0.2">
      <c r="J888" s="34"/>
    </row>
    <row r="889" spans="10:10" ht="12.75" x14ac:dyDescent="0.2">
      <c r="J889" s="34"/>
    </row>
    <row r="890" spans="10:10" ht="12.75" x14ac:dyDescent="0.2">
      <c r="J890" s="34"/>
    </row>
    <row r="891" spans="10:10" ht="12.75" x14ac:dyDescent="0.2">
      <c r="J891" s="34"/>
    </row>
    <row r="892" spans="10:10" ht="12.75" x14ac:dyDescent="0.2">
      <c r="J892" s="34"/>
    </row>
    <row r="893" spans="10:10" ht="12.75" x14ac:dyDescent="0.2">
      <c r="J893" s="34"/>
    </row>
    <row r="894" spans="10:10" ht="12.75" x14ac:dyDescent="0.2">
      <c r="J894" s="34"/>
    </row>
    <row r="895" spans="10:10" ht="12.75" x14ac:dyDescent="0.2">
      <c r="J895" s="34"/>
    </row>
    <row r="896" spans="10:10" ht="12.75" x14ac:dyDescent="0.2">
      <c r="J896" s="34"/>
    </row>
    <row r="897" spans="10:10" ht="12.75" x14ac:dyDescent="0.2">
      <c r="J897" s="34"/>
    </row>
    <row r="898" spans="10:10" ht="12.75" x14ac:dyDescent="0.2">
      <c r="J898" s="34"/>
    </row>
    <row r="899" spans="10:10" ht="12.75" x14ac:dyDescent="0.2">
      <c r="J899" s="34"/>
    </row>
    <row r="900" spans="10:10" ht="12.75" x14ac:dyDescent="0.2">
      <c r="J900" s="34"/>
    </row>
    <row r="901" spans="10:10" ht="12.75" x14ac:dyDescent="0.2">
      <c r="J901" s="34"/>
    </row>
    <row r="902" spans="10:10" ht="12.75" x14ac:dyDescent="0.2">
      <c r="J902" s="34"/>
    </row>
    <row r="903" spans="10:10" ht="12.75" x14ac:dyDescent="0.2">
      <c r="J903" s="34"/>
    </row>
    <row r="904" spans="10:10" ht="12.75" x14ac:dyDescent="0.2">
      <c r="J904" s="34"/>
    </row>
    <row r="905" spans="10:10" ht="12.75" x14ac:dyDescent="0.2">
      <c r="J905" s="34"/>
    </row>
    <row r="906" spans="10:10" ht="12.75" x14ac:dyDescent="0.2">
      <c r="J906" s="34"/>
    </row>
    <row r="907" spans="10:10" ht="12.75" x14ac:dyDescent="0.2">
      <c r="J907" s="34"/>
    </row>
    <row r="908" spans="10:10" ht="12.75" x14ac:dyDescent="0.2">
      <c r="J908" s="34"/>
    </row>
    <row r="909" spans="10:10" ht="12.75" x14ac:dyDescent="0.2">
      <c r="J909" s="34"/>
    </row>
    <row r="910" spans="10:10" ht="12.75" x14ac:dyDescent="0.2">
      <c r="J910" s="34"/>
    </row>
    <row r="911" spans="10:10" ht="12.75" x14ac:dyDescent="0.2">
      <c r="J911" s="34"/>
    </row>
    <row r="912" spans="10:10" ht="12.75" x14ac:dyDescent="0.2">
      <c r="J912" s="34"/>
    </row>
    <row r="913" spans="10:10" ht="12.75" x14ac:dyDescent="0.2">
      <c r="J913" s="34"/>
    </row>
    <row r="914" spans="10:10" ht="12.75" x14ac:dyDescent="0.2">
      <c r="J914" s="34"/>
    </row>
    <row r="915" spans="10:10" ht="12.75" x14ac:dyDescent="0.2">
      <c r="J915" s="34"/>
    </row>
    <row r="916" spans="10:10" ht="12.75" x14ac:dyDescent="0.2">
      <c r="J916" s="34"/>
    </row>
    <row r="917" spans="10:10" ht="12.75" x14ac:dyDescent="0.2">
      <c r="J917" s="34"/>
    </row>
    <row r="918" spans="10:10" ht="12.75" x14ac:dyDescent="0.2">
      <c r="J918" s="34"/>
    </row>
    <row r="919" spans="10:10" ht="12.75" x14ac:dyDescent="0.2">
      <c r="J919" s="34"/>
    </row>
    <row r="920" spans="10:10" ht="12.75" x14ac:dyDescent="0.2">
      <c r="J920" s="34"/>
    </row>
    <row r="921" spans="10:10" ht="12.75" x14ac:dyDescent="0.2">
      <c r="J921" s="34"/>
    </row>
    <row r="922" spans="10:10" ht="12.75" x14ac:dyDescent="0.2">
      <c r="J922" s="34"/>
    </row>
    <row r="923" spans="10:10" ht="12.75" x14ac:dyDescent="0.2">
      <c r="J923" s="34"/>
    </row>
    <row r="924" spans="10:10" ht="12.75" x14ac:dyDescent="0.2">
      <c r="J924" s="34"/>
    </row>
    <row r="925" spans="10:10" ht="12.75" x14ac:dyDescent="0.2">
      <c r="J925" s="34"/>
    </row>
    <row r="926" spans="10:10" ht="12.75" x14ac:dyDescent="0.2">
      <c r="J926" s="34"/>
    </row>
    <row r="927" spans="10:10" ht="12.75" x14ac:dyDescent="0.2">
      <c r="J927" s="34"/>
    </row>
    <row r="928" spans="10:10" ht="12.75" x14ac:dyDescent="0.2">
      <c r="J928" s="34"/>
    </row>
    <row r="929" spans="10:10" ht="12.75" x14ac:dyDescent="0.2">
      <c r="J929" s="34"/>
    </row>
    <row r="930" spans="10:10" ht="12.75" x14ac:dyDescent="0.2">
      <c r="J930" s="34"/>
    </row>
    <row r="931" spans="10:10" ht="12.75" x14ac:dyDescent="0.2">
      <c r="J931" s="34"/>
    </row>
    <row r="932" spans="10:10" ht="12.75" x14ac:dyDescent="0.2">
      <c r="J932" s="34"/>
    </row>
    <row r="933" spans="10:10" ht="12.75" x14ac:dyDescent="0.2">
      <c r="J933" s="34"/>
    </row>
    <row r="934" spans="10:10" ht="12.75" x14ac:dyDescent="0.2">
      <c r="J934" s="34"/>
    </row>
    <row r="935" spans="10:10" ht="12.75" x14ac:dyDescent="0.2">
      <c r="J935" s="34"/>
    </row>
    <row r="936" spans="10:10" ht="12.75" x14ac:dyDescent="0.2">
      <c r="J936" s="34"/>
    </row>
    <row r="937" spans="10:10" ht="12.75" x14ac:dyDescent="0.2">
      <c r="J937" s="34"/>
    </row>
    <row r="938" spans="10:10" ht="12.75" x14ac:dyDescent="0.2">
      <c r="J938" s="34"/>
    </row>
    <row r="939" spans="10:10" ht="12.75" x14ac:dyDescent="0.2">
      <c r="J939" s="34"/>
    </row>
    <row r="940" spans="10:10" ht="12.75" x14ac:dyDescent="0.2">
      <c r="J940" s="34"/>
    </row>
    <row r="941" spans="10:10" ht="12.75" x14ac:dyDescent="0.2">
      <c r="J941" s="34"/>
    </row>
    <row r="942" spans="10:10" ht="12.75" x14ac:dyDescent="0.2">
      <c r="J942" s="34"/>
    </row>
    <row r="943" spans="10:10" ht="12.75" x14ac:dyDescent="0.2">
      <c r="J943" s="34"/>
    </row>
    <row r="944" spans="10:10" ht="12.75" x14ac:dyDescent="0.2">
      <c r="J944" s="34"/>
    </row>
    <row r="945" spans="10:10" ht="12.75" x14ac:dyDescent="0.2">
      <c r="J945" s="34"/>
    </row>
    <row r="946" spans="10:10" ht="12.75" x14ac:dyDescent="0.2">
      <c r="J946" s="34"/>
    </row>
    <row r="947" spans="10:10" ht="12.75" x14ac:dyDescent="0.2">
      <c r="J947" s="34"/>
    </row>
    <row r="948" spans="10:10" ht="12.75" x14ac:dyDescent="0.2">
      <c r="J948" s="34"/>
    </row>
    <row r="949" spans="10:10" ht="12.75" x14ac:dyDescent="0.2">
      <c r="J949" s="34"/>
    </row>
    <row r="950" spans="10:10" ht="12.75" x14ac:dyDescent="0.2">
      <c r="J950" s="34"/>
    </row>
    <row r="951" spans="10:10" ht="12.75" x14ac:dyDescent="0.2">
      <c r="J951" s="34"/>
    </row>
    <row r="952" spans="10:10" ht="12.75" x14ac:dyDescent="0.2">
      <c r="J952" s="34"/>
    </row>
    <row r="953" spans="10:10" ht="12.75" x14ac:dyDescent="0.2">
      <c r="J953" s="34"/>
    </row>
    <row r="954" spans="10:10" ht="12.75" x14ac:dyDescent="0.2">
      <c r="J954" s="34"/>
    </row>
    <row r="955" spans="10:10" ht="12.75" x14ac:dyDescent="0.2">
      <c r="J955" s="34"/>
    </row>
    <row r="956" spans="10:10" ht="12.75" x14ac:dyDescent="0.2">
      <c r="J956" s="34"/>
    </row>
    <row r="957" spans="10:10" ht="12.75" x14ac:dyDescent="0.2">
      <c r="J957" s="34"/>
    </row>
    <row r="958" spans="10:10" ht="12.75" x14ac:dyDescent="0.2">
      <c r="J958" s="34"/>
    </row>
    <row r="959" spans="10:10" ht="12.75" x14ac:dyDescent="0.2">
      <c r="J959" s="34"/>
    </row>
    <row r="960" spans="10:10" ht="12.75" x14ac:dyDescent="0.2">
      <c r="J960" s="34"/>
    </row>
    <row r="961" spans="10:10" ht="12.75" x14ac:dyDescent="0.2">
      <c r="J961" s="34"/>
    </row>
    <row r="962" spans="10:10" ht="12.75" x14ac:dyDescent="0.2">
      <c r="J962" s="34"/>
    </row>
    <row r="963" spans="10:10" ht="12.75" x14ac:dyDescent="0.2">
      <c r="J963" s="34"/>
    </row>
    <row r="964" spans="10:10" ht="12.75" x14ac:dyDescent="0.2">
      <c r="J964" s="34"/>
    </row>
    <row r="965" spans="10:10" ht="12.75" x14ac:dyDescent="0.2">
      <c r="J965" s="34"/>
    </row>
    <row r="966" spans="10:10" ht="12.75" x14ac:dyDescent="0.2">
      <c r="J966" s="34"/>
    </row>
    <row r="967" spans="10:10" ht="12.75" x14ac:dyDescent="0.2">
      <c r="J967" s="34"/>
    </row>
    <row r="968" spans="10:10" ht="12.75" x14ac:dyDescent="0.2">
      <c r="J968" s="34"/>
    </row>
    <row r="969" spans="10:10" ht="12.75" x14ac:dyDescent="0.2">
      <c r="J969" s="34"/>
    </row>
    <row r="970" spans="10:10" ht="12.75" x14ac:dyDescent="0.2">
      <c r="J970" s="34"/>
    </row>
    <row r="971" spans="10:10" ht="12.75" x14ac:dyDescent="0.2">
      <c r="J971" s="34"/>
    </row>
    <row r="972" spans="10:10" ht="12.75" x14ac:dyDescent="0.2">
      <c r="J972" s="34"/>
    </row>
    <row r="973" spans="10:10" ht="12.75" x14ac:dyDescent="0.2">
      <c r="J973" s="34"/>
    </row>
    <row r="974" spans="10:10" ht="12.75" x14ac:dyDescent="0.2">
      <c r="J974" s="34"/>
    </row>
    <row r="975" spans="10:10" ht="12.75" x14ac:dyDescent="0.2">
      <c r="J975" s="34"/>
    </row>
    <row r="976" spans="10:10" ht="12.75" x14ac:dyDescent="0.2">
      <c r="J976" s="34"/>
    </row>
    <row r="977" spans="10:10" ht="12.75" x14ac:dyDescent="0.2">
      <c r="J977" s="34"/>
    </row>
    <row r="978" spans="10:10" ht="12.75" x14ac:dyDescent="0.2">
      <c r="J978" s="34"/>
    </row>
    <row r="979" spans="10:10" ht="12.75" x14ac:dyDescent="0.2">
      <c r="J979" s="34"/>
    </row>
    <row r="980" spans="10:10" ht="12.75" x14ac:dyDescent="0.2">
      <c r="J980" s="34"/>
    </row>
    <row r="981" spans="10:10" ht="12.75" x14ac:dyDescent="0.2">
      <c r="J981" s="34"/>
    </row>
    <row r="982" spans="10:10" ht="12.75" x14ac:dyDescent="0.2">
      <c r="J982" s="34"/>
    </row>
    <row r="983" spans="10:10" ht="12.75" x14ac:dyDescent="0.2">
      <c r="J983" s="34"/>
    </row>
    <row r="984" spans="10:10" ht="12.75" x14ac:dyDescent="0.2">
      <c r="J984" s="34"/>
    </row>
    <row r="985" spans="10:10" ht="12.75" x14ac:dyDescent="0.2">
      <c r="J985" s="34"/>
    </row>
    <row r="986" spans="10:10" ht="12.75" x14ac:dyDescent="0.2">
      <c r="J986" s="34"/>
    </row>
    <row r="987" spans="10:10" ht="12.75" x14ac:dyDescent="0.2">
      <c r="J987" s="34"/>
    </row>
    <row r="988" spans="10:10" ht="12.75" x14ac:dyDescent="0.2">
      <c r="J988" s="34"/>
    </row>
    <row r="989" spans="10:10" ht="12.75" x14ac:dyDescent="0.2">
      <c r="J989" s="34"/>
    </row>
    <row r="990" spans="10:10" ht="12.75" x14ac:dyDescent="0.2">
      <c r="J990" s="34"/>
    </row>
    <row r="991" spans="10:10" ht="12.75" x14ac:dyDescent="0.2">
      <c r="J991" s="34"/>
    </row>
    <row r="992" spans="10:10" ht="12.75" x14ac:dyDescent="0.2">
      <c r="J992" s="34"/>
    </row>
    <row r="993" spans="10:10" ht="12.75" x14ac:dyDescent="0.2">
      <c r="J993" s="34"/>
    </row>
    <row r="994" spans="10:10" ht="12.75" x14ac:dyDescent="0.2">
      <c r="J994" s="34"/>
    </row>
    <row r="995" spans="10:10" ht="12.75" x14ac:dyDescent="0.2">
      <c r="J995" s="34"/>
    </row>
    <row r="996" spans="10:10" ht="12.75" x14ac:dyDescent="0.2">
      <c r="J996" s="34"/>
    </row>
    <row r="997" spans="10:10" ht="12.75" x14ac:dyDescent="0.2">
      <c r="J997" s="34"/>
    </row>
    <row r="998" spans="10:10" ht="12.75" x14ac:dyDescent="0.2">
      <c r="J998" s="34"/>
    </row>
    <row r="999" spans="10:10" ht="12.75" x14ac:dyDescent="0.2">
      <c r="J999" s="34"/>
    </row>
    <row r="1000" spans="10:10" ht="12.75" x14ac:dyDescent="0.2">
      <c r="J1000" s="34"/>
    </row>
    <row r="1001" spans="10:10" ht="12.75" x14ac:dyDescent="0.2">
      <c r="J1001" s="34"/>
    </row>
    <row r="1002" spans="10:10" ht="12.75" x14ac:dyDescent="0.2">
      <c r="J1002" s="34"/>
    </row>
  </sheetData>
  <conditionalFormatting sqref="C1:C1048576">
    <cfRule type="cellIs" dxfId="1" priority="2" operator="greaterThan">
      <formula>0</formula>
    </cfRule>
    <cfRule type="cellIs" dxfId="0" priority="1" operator="lessThan">
      <formula>0</formula>
    </cfRule>
  </conditionalFormatting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2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2" max="2" width="46" customWidth="1"/>
    <col min="10" max="10" width="46" customWidth="1"/>
    <col min="12" max="12" width="46" customWidth="1"/>
  </cols>
  <sheetData>
    <row r="1" spans="1:30" ht="15.75" customHeight="1" x14ac:dyDescent="0.2">
      <c r="A1" s="1"/>
      <c r="C1" s="2" t="s">
        <v>0</v>
      </c>
      <c r="D1" s="2" t="s">
        <v>7</v>
      </c>
      <c r="E1" s="2" t="s">
        <v>2</v>
      </c>
      <c r="F1" s="2" t="s">
        <v>8</v>
      </c>
      <c r="G1" s="2" t="s">
        <v>4</v>
      </c>
      <c r="H1" s="2" t="s">
        <v>5</v>
      </c>
      <c r="I1" s="3" t="s">
        <v>6</v>
      </c>
      <c r="J1" s="2" t="s">
        <v>10</v>
      </c>
    </row>
    <row r="2" spans="1:30" ht="18" x14ac:dyDescent="0.25">
      <c r="A2" s="4" t="s">
        <v>9</v>
      </c>
      <c r="B2" s="5"/>
      <c r="C2" s="5"/>
      <c r="D2" s="5"/>
      <c r="E2" s="5"/>
      <c r="F2" s="5"/>
      <c r="G2" s="5"/>
      <c r="H2" s="5"/>
      <c r="I2" s="7"/>
      <c r="J2" s="8"/>
    </row>
    <row r="3" spans="1:30" ht="15" x14ac:dyDescent="0.25">
      <c r="A3" s="6" t="s">
        <v>11</v>
      </c>
      <c r="B3" s="9"/>
      <c r="C3" s="11">
        <f>(D3-G3)/G3</f>
        <v>-0.1004566210045662</v>
      </c>
      <c r="D3" s="10">
        <f t="shared" ref="D3:I3" si="0">D4+D5</f>
        <v>39400</v>
      </c>
      <c r="E3" s="10">
        <f t="shared" si="0"/>
        <v>36573.348571428571</v>
      </c>
      <c r="F3" s="10">
        <f t="shared" si="0"/>
        <v>20320.620000000003</v>
      </c>
      <c r="G3" s="10">
        <f t="shared" si="0"/>
        <v>43800</v>
      </c>
      <c r="H3" s="10">
        <f t="shared" si="0"/>
        <v>42392.49</v>
      </c>
      <c r="I3" s="10">
        <f t="shared" si="0"/>
        <v>37414.449999999997</v>
      </c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15.75" customHeight="1" x14ac:dyDescent="0.2">
      <c r="A4" s="12">
        <v>4000</v>
      </c>
      <c r="B4" s="13" t="s">
        <v>12</v>
      </c>
      <c r="C4" s="14"/>
      <c r="D4" s="14">
        <v>36000</v>
      </c>
      <c r="E4" s="14">
        <f>(F4/7*12)+1820-82</f>
        <v>33176.971428571429</v>
      </c>
      <c r="F4" s="14">
        <v>18339.400000000001</v>
      </c>
      <c r="G4" s="14">
        <v>39000</v>
      </c>
      <c r="H4" s="14">
        <v>38566.42</v>
      </c>
      <c r="I4" s="14">
        <v>34896.879999999997</v>
      </c>
      <c r="J4" s="17"/>
    </row>
    <row r="5" spans="1:30" ht="15.75" customHeight="1" x14ac:dyDescent="0.2">
      <c r="A5" s="12">
        <v>4010</v>
      </c>
      <c r="B5" s="13" t="s">
        <v>14</v>
      </c>
      <c r="C5" s="14"/>
      <c r="D5" s="14">
        <v>3400</v>
      </c>
      <c r="E5" s="14">
        <f>F5/7*12</f>
        <v>3396.3771428571431</v>
      </c>
      <c r="F5" s="14">
        <v>1981.22</v>
      </c>
      <c r="G5" s="14">
        <v>4800</v>
      </c>
      <c r="H5" s="14">
        <v>3826.07</v>
      </c>
      <c r="I5" s="14">
        <v>2517.5700000000002</v>
      </c>
      <c r="J5" s="8"/>
    </row>
    <row r="6" spans="1:30" ht="15.75" customHeight="1" x14ac:dyDescent="0.2">
      <c r="I6" s="7"/>
      <c r="J6" s="8"/>
    </row>
    <row r="7" spans="1:30" ht="15" x14ac:dyDescent="0.25">
      <c r="A7" s="6" t="s">
        <v>15</v>
      </c>
      <c r="B7" s="9"/>
      <c r="C7" s="11">
        <f>(D7-G7)/G7</f>
        <v>-5.5555555555555552E-2</v>
      </c>
      <c r="D7" s="10">
        <f t="shared" ref="D7:I7" si="1">SUM(D8:D11)</f>
        <v>10200</v>
      </c>
      <c r="E7" s="10">
        <f t="shared" si="1"/>
        <v>11615.765714285713</v>
      </c>
      <c r="F7" s="10">
        <f t="shared" si="1"/>
        <v>6936.28</v>
      </c>
      <c r="G7" s="10">
        <f t="shared" si="1"/>
        <v>10800</v>
      </c>
      <c r="H7" s="10">
        <f t="shared" si="1"/>
        <v>10323.48</v>
      </c>
      <c r="I7" s="10">
        <f t="shared" si="1"/>
        <v>7207.37</v>
      </c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5.75" customHeight="1" x14ac:dyDescent="0.2">
      <c r="A8" s="12">
        <v>4020</v>
      </c>
      <c r="B8" s="13" t="s">
        <v>31</v>
      </c>
      <c r="C8" s="14"/>
      <c r="D8" s="14">
        <v>0</v>
      </c>
      <c r="E8" s="14">
        <f>F8</f>
        <v>385</v>
      </c>
      <c r="F8" s="14">
        <v>385</v>
      </c>
      <c r="G8" s="14">
        <v>0</v>
      </c>
      <c r="H8" s="14">
        <v>0</v>
      </c>
      <c r="I8" s="14">
        <v>785.91</v>
      </c>
      <c r="J8" s="8"/>
    </row>
    <row r="9" spans="1:30" ht="15.75" customHeight="1" x14ac:dyDescent="0.2">
      <c r="A9" s="12">
        <v>4020.1</v>
      </c>
      <c r="B9" s="13" t="s">
        <v>16</v>
      </c>
      <c r="C9" s="14"/>
      <c r="D9" s="14">
        <v>9000</v>
      </c>
      <c r="E9" s="14">
        <f t="shared" ref="E9:E11" si="2">F9/7*12</f>
        <v>10202.194285714286</v>
      </c>
      <c r="F9" s="14">
        <v>5951.28</v>
      </c>
      <c r="G9" s="14">
        <v>9600</v>
      </c>
      <c r="H9" s="14">
        <v>9123.48</v>
      </c>
      <c r="I9" s="14">
        <v>6356.46</v>
      </c>
      <c r="J9" s="8"/>
    </row>
    <row r="10" spans="1:30" ht="15.75" customHeight="1" x14ac:dyDescent="0.2">
      <c r="A10" s="12">
        <v>4020.15</v>
      </c>
      <c r="B10" s="13" t="s">
        <v>17</v>
      </c>
      <c r="C10" s="14"/>
      <c r="D10" s="14">
        <v>1200</v>
      </c>
      <c r="E10" s="14">
        <f t="shared" si="2"/>
        <v>1028.5714285714284</v>
      </c>
      <c r="F10" s="14">
        <v>600</v>
      </c>
      <c r="G10" s="14">
        <v>1200</v>
      </c>
      <c r="H10" s="14">
        <v>1200</v>
      </c>
      <c r="I10" s="14">
        <v>0</v>
      </c>
      <c r="J10" s="8"/>
    </row>
    <row r="11" spans="1:30" ht="15.75" customHeight="1" x14ac:dyDescent="0.2">
      <c r="A11" s="12">
        <v>4020.2</v>
      </c>
      <c r="B11" s="13" t="s">
        <v>35</v>
      </c>
      <c r="C11" s="13"/>
      <c r="D11" s="13">
        <v>0</v>
      </c>
      <c r="E11" s="14">
        <f t="shared" si="2"/>
        <v>0</v>
      </c>
      <c r="F11" s="13">
        <v>0</v>
      </c>
      <c r="G11" s="13">
        <v>0</v>
      </c>
      <c r="H11" s="13">
        <v>0</v>
      </c>
      <c r="I11" s="14">
        <v>65</v>
      </c>
      <c r="J11" s="8"/>
    </row>
    <row r="12" spans="1:30" ht="15.75" customHeight="1" x14ac:dyDescent="0.2">
      <c r="I12" s="7"/>
      <c r="J12" s="8"/>
    </row>
    <row r="13" spans="1:30" ht="15" x14ac:dyDescent="0.25">
      <c r="A13" s="6" t="s">
        <v>18</v>
      </c>
      <c r="B13" s="9"/>
      <c r="C13" s="11">
        <f>(D13-G13)/G13</f>
        <v>-0.1</v>
      </c>
      <c r="D13" s="10">
        <f t="shared" ref="D13:I13" si="3">D14</f>
        <v>54900</v>
      </c>
      <c r="E13" s="10">
        <f t="shared" si="3"/>
        <v>60999.96</v>
      </c>
      <c r="F13" s="10">
        <f t="shared" si="3"/>
        <v>35583.31</v>
      </c>
      <c r="G13" s="10">
        <f t="shared" si="3"/>
        <v>61000</v>
      </c>
      <c r="H13" s="10">
        <f t="shared" si="3"/>
        <v>62282.04</v>
      </c>
      <c r="I13" s="10">
        <f t="shared" si="3"/>
        <v>60999.96</v>
      </c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5.75" customHeight="1" x14ac:dyDescent="0.2">
      <c r="A14" s="12">
        <v>4100</v>
      </c>
      <c r="B14" s="13" t="s">
        <v>20</v>
      </c>
      <c r="C14" s="14"/>
      <c r="D14" s="14">
        <f>0.9*G14</f>
        <v>54900</v>
      </c>
      <c r="E14" s="14">
        <f>F14/7*12</f>
        <v>60999.96</v>
      </c>
      <c r="F14" s="14">
        <v>35583.31</v>
      </c>
      <c r="G14" s="14">
        <v>61000</v>
      </c>
      <c r="H14" s="14">
        <v>62282.04</v>
      </c>
      <c r="I14" s="14">
        <v>60999.96</v>
      </c>
      <c r="J14" s="17" t="s">
        <v>54</v>
      </c>
    </row>
    <row r="15" spans="1:30" ht="15.75" customHeight="1" x14ac:dyDescent="0.2">
      <c r="I15" s="7"/>
      <c r="J15" s="8"/>
    </row>
    <row r="16" spans="1:30" ht="29.25" x14ac:dyDescent="0.25">
      <c r="A16" s="6" t="s">
        <v>21</v>
      </c>
      <c r="B16" s="9"/>
      <c r="C16" s="11">
        <f>(D16-G16)/G16</f>
        <v>6.6666666666666666E-2</v>
      </c>
      <c r="D16" s="10">
        <f t="shared" ref="D16:I16" si="4">SUM(D17:D20)</f>
        <v>3200</v>
      </c>
      <c r="E16" s="10">
        <f t="shared" si="4"/>
        <v>1645.7142857142858</v>
      </c>
      <c r="F16" s="10">
        <f t="shared" si="4"/>
        <v>960</v>
      </c>
      <c r="G16" s="10">
        <f t="shared" si="4"/>
        <v>3000</v>
      </c>
      <c r="H16" s="10">
        <f t="shared" si="4"/>
        <v>7205</v>
      </c>
      <c r="I16" s="10">
        <f t="shared" si="4"/>
        <v>10895</v>
      </c>
      <c r="J16" s="22" t="s">
        <v>22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5.75" customHeight="1" x14ac:dyDescent="0.2">
      <c r="A17" s="12">
        <v>4140</v>
      </c>
      <c r="B17" s="13" t="s">
        <v>23</v>
      </c>
      <c r="C17" s="14"/>
      <c r="D17" s="14">
        <v>0</v>
      </c>
      <c r="E17" s="14">
        <f>F17/7*12</f>
        <v>1645.7142857142858</v>
      </c>
      <c r="F17" s="14">
        <v>960</v>
      </c>
      <c r="G17" s="14">
        <v>0</v>
      </c>
      <c r="H17" s="14">
        <v>0</v>
      </c>
      <c r="I17" s="14">
        <v>10895</v>
      </c>
      <c r="J17" s="17"/>
    </row>
    <row r="18" spans="1:30" ht="15.75" customHeight="1" x14ac:dyDescent="0.2">
      <c r="A18" s="12">
        <v>4140.1000000000004</v>
      </c>
      <c r="B18" s="13" t="s">
        <v>77</v>
      </c>
      <c r="C18" s="14"/>
      <c r="D18" s="14">
        <v>0</v>
      </c>
      <c r="E18" s="14">
        <v>0</v>
      </c>
      <c r="F18" s="14">
        <v>0</v>
      </c>
      <c r="G18" s="14">
        <v>0</v>
      </c>
      <c r="H18" s="14">
        <v>2000</v>
      </c>
      <c r="I18" s="14">
        <v>0</v>
      </c>
      <c r="J18" s="17"/>
    </row>
    <row r="19" spans="1:30" ht="15.75" customHeight="1" x14ac:dyDescent="0.2">
      <c r="A19" s="12">
        <v>4140.1099999999997</v>
      </c>
      <c r="B19" s="13" t="s">
        <v>71</v>
      </c>
      <c r="C19" s="14"/>
      <c r="D19" s="14">
        <v>1200</v>
      </c>
      <c r="E19" s="14">
        <v>0</v>
      </c>
      <c r="F19" s="14">
        <v>0</v>
      </c>
      <c r="G19" s="14">
        <v>1200</v>
      </c>
      <c r="H19" s="14">
        <v>2205</v>
      </c>
      <c r="I19" s="14">
        <v>0</v>
      </c>
      <c r="J19" s="8"/>
    </row>
    <row r="20" spans="1:30" ht="15.75" customHeight="1" x14ac:dyDescent="0.2">
      <c r="A20" s="12">
        <v>4140.12</v>
      </c>
      <c r="B20" s="13" t="s">
        <v>68</v>
      </c>
      <c r="C20" s="14"/>
      <c r="D20" s="14">
        <v>2000</v>
      </c>
      <c r="E20" s="14">
        <v>0</v>
      </c>
      <c r="F20" s="14">
        <v>0</v>
      </c>
      <c r="G20" s="14">
        <v>1800</v>
      </c>
      <c r="H20" s="14">
        <v>3000</v>
      </c>
      <c r="I20" s="14">
        <v>0</v>
      </c>
      <c r="J20" s="8"/>
    </row>
    <row r="21" spans="1:30" ht="15.75" customHeight="1" x14ac:dyDescent="0.2">
      <c r="I21" s="7"/>
      <c r="J21" s="8"/>
    </row>
    <row r="22" spans="1:30" ht="15" x14ac:dyDescent="0.25">
      <c r="A22" s="6" t="s">
        <v>24</v>
      </c>
      <c r="B22" s="9"/>
      <c r="C22" s="11">
        <f>(D22-G22)/G22</f>
        <v>-0.1394658753709199</v>
      </c>
      <c r="D22" s="10">
        <f t="shared" ref="D22:I22" si="5">SUM(D23:D29)</f>
        <v>2900</v>
      </c>
      <c r="E22" s="10">
        <f t="shared" si="5"/>
        <v>4594.1899999999996</v>
      </c>
      <c r="F22" s="10">
        <f t="shared" si="5"/>
        <v>3193.24</v>
      </c>
      <c r="G22" s="10">
        <f t="shared" si="5"/>
        <v>3370</v>
      </c>
      <c r="H22" s="10">
        <f t="shared" si="5"/>
        <v>12016.3</v>
      </c>
      <c r="I22" s="10">
        <f t="shared" si="5"/>
        <v>7957.37</v>
      </c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ht="15.75" customHeight="1" x14ac:dyDescent="0.2">
      <c r="A23" s="12">
        <v>4150</v>
      </c>
      <c r="B23" s="13" t="s">
        <v>92</v>
      </c>
      <c r="C23" s="14"/>
      <c r="D23" s="14">
        <v>0</v>
      </c>
      <c r="E23" s="14">
        <f>F23</f>
        <v>289.8</v>
      </c>
      <c r="F23" s="14">
        <v>289.8</v>
      </c>
      <c r="G23" s="14">
        <v>0</v>
      </c>
      <c r="H23" s="14">
        <v>0</v>
      </c>
      <c r="I23" s="14">
        <v>0</v>
      </c>
      <c r="J23" s="8"/>
    </row>
    <row r="24" spans="1:30" ht="15.75" customHeight="1" x14ac:dyDescent="0.2">
      <c r="A24" s="12">
        <v>4170</v>
      </c>
      <c r="B24" s="13" t="s">
        <v>96</v>
      </c>
      <c r="C24" s="14"/>
      <c r="D24" s="14">
        <v>0</v>
      </c>
      <c r="E24" s="14">
        <v>0</v>
      </c>
      <c r="F24" s="14">
        <v>0</v>
      </c>
      <c r="G24" s="14">
        <v>0</v>
      </c>
      <c r="H24" s="14">
        <v>5000</v>
      </c>
      <c r="I24" s="14">
        <v>0</v>
      </c>
      <c r="J24" s="8"/>
    </row>
    <row r="25" spans="1:30" ht="15.75" customHeight="1" x14ac:dyDescent="0.2">
      <c r="A25" s="12">
        <v>4190</v>
      </c>
      <c r="B25" s="13" t="s">
        <v>27</v>
      </c>
      <c r="C25" s="14"/>
      <c r="D25" s="14">
        <v>400</v>
      </c>
      <c r="E25" s="14">
        <v>0</v>
      </c>
      <c r="F25" s="14">
        <v>0</v>
      </c>
      <c r="G25" s="14">
        <v>370</v>
      </c>
      <c r="H25" s="14">
        <v>370</v>
      </c>
      <c r="I25" s="14">
        <v>5000</v>
      </c>
      <c r="J25" s="17" t="s">
        <v>86</v>
      </c>
    </row>
    <row r="26" spans="1:30" ht="15.75" customHeight="1" x14ac:dyDescent="0.2">
      <c r="A26" s="12">
        <v>4950.2020000000002</v>
      </c>
      <c r="B26" s="13" t="s">
        <v>25</v>
      </c>
      <c r="C26" s="14"/>
      <c r="D26" s="14">
        <v>1200</v>
      </c>
      <c r="E26" s="14">
        <f>F26/7*12</f>
        <v>2402.2799999999997</v>
      </c>
      <c r="F26" s="14">
        <v>1401.33</v>
      </c>
      <c r="G26" s="14">
        <v>1800</v>
      </c>
      <c r="H26" s="14">
        <v>1791.7</v>
      </c>
      <c r="I26" s="14">
        <v>1085.17</v>
      </c>
      <c r="J26" s="17" t="s">
        <v>86</v>
      </c>
    </row>
    <row r="27" spans="1:30" ht="15.75" customHeight="1" x14ac:dyDescent="0.2">
      <c r="A27" s="12">
        <v>4950.2039999999997</v>
      </c>
      <c r="B27" s="13" t="s">
        <v>98</v>
      </c>
      <c r="C27" s="14"/>
      <c r="D27" s="14">
        <v>0</v>
      </c>
      <c r="E27" s="14">
        <f>F27</f>
        <v>125</v>
      </c>
      <c r="F27" s="14">
        <v>125</v>
      </c>
      <c r="G27" s="14">
        <v>0</v>
      </c>
      <c r="H27" s="14">
        <v>753</v>
      </c>
      <c r="I27" s="14">
        <v>817.2</v>
      </c>
      <c r="J27" s="8"/>
    </row>
    <row r="28" spans="1:30" ht="15.75" customHeight="1" x14ac:dyDescent="0.2">
      <c r="A28" s="12">
        <v>4950.299</v>
      </c>
      <c r="B28" s="13" t="s">
        <v>26</v>
      </c>
      <c r="C28" s="14"/>
      <c r="D28" s="14">
        <v>1300</v>
      </c>
      <c r="E28" s="14">
        <f>F28+400</f>
        <v>1777.11</v>
      </c>
      <c r="F28" s="14">
        <v>1377.11</v>
      </c>
      <c r="G28" s="14">
        <v>1200</v>
      </c>
      <c r="H28" s="14">
        <v>861.6</v>
      </c>
      <c r="I28" s="14">
        <v>1055</v>
      </c>
      <c r="J28" s="17" t="s">
        <v>86</v>
      </c>
    </row>
    <row r="29" spans="1:30" ht="15.75" customHeight="1" x14ac:dyDescent="0.2">
      <c r="A29" s="13">
        <v>4950.607</v>
      </c>
      <c r="B29" s="13" t="s">
        <v>102</v>
      </c>
      <c r="C29" s="13"/>
      <c r="D29" s="13">
        <v>0</v>
      </c>
      <c r="E29" s="13">
        <v>0</v>
      </c>
      <c r="F29" s="13">
        <v>0</v>
      </c>
      <c r="G29" s="13">
        <v>0</v>
      </c>
      <c r="H29" s="13">
        <v>3240</v>
      </c>
      <c r="I29" s="14">
        <v>0</v>
      </c>
      <c r="J29" s="8"/>
    </row>
    <row r="30" spans="1:30" ht="15.75" customHeight="1" x14ac:dyDescent="0.2">
      <c r="I30" s="7"/>
      <c r="J30" s="8"/>
    </row>
    <row r="31" spans="1:30" ht="15" x14ac:dyDescent="0.25">
      <c r="A31" s="6" t="s">
        <v>28</v>
      </c>
      <c r="B31" s="9"/>
      <c r="C31" s="11"/>
      <c r="D31" s="10">
        <f t="shared" ref="D31:I31" si="6">SUM(D32:D33)</f>
        <v>3012</v>
      </c>
      <c r="E31" s="10">
        <f t="shared" si="6"/>
        <v>10.44</v>
      </c>
      <c r="F31" s="10">
        <f t="shared" si="6"/>
        <v>6.09</v>
      </c>
      <c r="G31" s="10">
        <f t="shared" si="6"/>
        <v>12</v>
      </c>
      <c r="H31" s="10">
        <f t="shared" si="6"/>
        <v>11.51</v>
      </c>
      <c r="I31" s="10">
        <f t="shared" si="6"/>
        <v>10004.49</v>
      </c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30" ht="15.75" customHeight="1" x14ac:dyDescent="0.2">
      <c r="A32" s="12">
        <v>4200</v>
      </c>
      <c r="B32" s="13" t="s">
        <v>29</v>
      </c>
      <c r="C32" s="14"/>
      <c r="D32" s="14">
        <v>12</v>
      </c>
      <c r="E32" s="14">
        <f>F32/7*12</f>
        <v>10.44</v>
      </c>
      <c r="F32" s="14">
        <v>6.09</v>
      </c>
      <c r="G32" s="14">
        <v>12</v>
      </c>
      <c r="H32" s="14">
        <v>11.51</v>
      </c>
      <c r="I32" s="14">
        <v>4.49</v>
      </c>
      <c r="J32" s="8"/>
    </row>
    <row r="33" spans="1:30" ht="15.75" customHeight="1" x14ac:dyDescent="0.2">
      <c r="A33" s="12">
        <v>4950.5</v>
      </c>
      <c r="B33" s="13" t="s">
        <v>111</v>
      </c>
      <c r="C33" s="14"/>
      <c r="D33" s="20">
        <v>3000</v>
      </c>
      <c r="E33" s="14"/>
      <c r="F33" s="14">
        <v>0</v>
      </c>
      <c r="G33" s="14">
        <v>0</v>
      </c>
      <c r="H33" s="14">
        <v>0</v>
      </c>
      <c r="I33" s="14">
        <v>10000</v>
      </c>
      <c r="J33" s="17" t="s">
        <v>112</v>
      </c>
    </row>
    <row r="34" spans="1:30" ht="15.75" customHeight="1" x14ac:dyDescent="0.2">
      <c r="A34" s="12"/>
      <c r="B34" s="13"/>
      <c r="C34" s="14"/>
      <c r="D34" s="14"/>
      <c r="E34" s="14"/>
      <c r="F34" s="14"/>
      <c r="G34" s="14"/>
      <c r="H34" s="14"/>
      <c r="I34" s="7"/>
      <c r="J34" s="8"/>
    </row>
    <row r="35" spans="1:30" x14ac:dyDescent="0.25">
      <c r="A35" s="18" t="s">
        <v>30</v>
      </c>
      <c r="B35" s="1"/>
      <c r="C35" s="23">
        <f>(D35-G35)/G35</f>
        <v>-6.8616681149677825E-2</v>
      </c>
      <c r="D35" s="19">
        <f t="shared" ref="D35:I35" si="7">D3+D7+D13+D16+D22+D31</f>
        <v>113612</v>
      </c>
      <c r="E35" s="19">
        <f t="shared" si="7"/>
        <v>115439.41857142857</v>
      </c>
      <c r="F35" s="19">
        <f t="shared" si="7"/>
        <v>66999.539999999994</v>
      </c>
      <c r="G35" s="19">
        <f t="shared" si="7"/>
        <v>121982</v>
      </c>
      <c r="H35" s="19">
        <f t="shared" si="7"/>
        <v>134230.82</v>
      </c>
      <c r="I35" s="19">
        <f t="shared" si="7"/>
        <v>134478.63999999998</v>
      </c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x14ac:dyDescent="0.2">
      <c r="H36" s="13"/>
      <c r="I36" s="7"/>
      <c r="J36" s="8"/>
    </row>
    <row r="37" spans="1:30" ht="18" x14ac:dyDescent="0.25">
      <c r="A37" s="4" t="s">
        <v>32</v>
      </c>
      <c r="I37" s="7"/>
      <c r="J37" s="8"/>
    </row>
    <row r="38" spans="1:30" ht="15" x14ac:dyDescent="0.25">
      <c r="A38" s="6" t="s">
        <v>115</v>
      </c>
      <c r="B38" s="9"/>
      <c r="C38" s="11">
        <f>(D38-G38)/G38</f>
        <v>-0.33019918023126382</v>
      </c>
      <c r="D38" s="10">
        <f t="shared" ref="D38:I38" si="8">SUM(D39:D51)</f>
        <v>51148</v>
      </c>
      <c r="E38" s="10">
        <f t="shared" si="8"/>
        <v>56480.136190476194</v>
      </c>
      <c r="F38" s="10">
        <f t="shared" si="8"/>
        <v>40963.580000000009</v>
      </c>
      <c r="G38" s="10">
        <f t="shared" si="8"/>
        <v>76363</v>
      </c>
      <c r="H38" s="10">
        <f t="shared" si="8"/>
        <v>67971.649999999994</v>
      </c>
      <c r="I38" s="10">
        <f t="shared" si="8"/>
        <v>68026.070000000007</v>
      </c>
      <c r="J38" s="15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0" ht="12.75" x14ac:dyDescent="0.2">
      <c r="A39" s="12">
        <v>5210.1009999999997</v>
      </c>
      <c r="B39" s="13" t="s">
        <v>34</v>
      </c>
      <c r="C39" s="14"/>
      <c r="D39" s="20">
        <f>15000/6*5</f>
        <v>12500</v>
      </c>
      <c r="E39" s="14">
        <f>G39/12*7</f>
        <v>20073.083333333336</v>
      </c>
      <c r="F39" s="14">
        <v>20072.990000000002</v>
      </c>
      <c r="G39" s="14">
        <v>34411</v>
      </c>
      <c r="H39" s="14">
        <v>34354.61</v>
      </c>
      <c r="I39" s="14">
        <v>33736.080000000002</v>
      </c>
      <c r="J39" s="27" t="s">
        <v>117</v>
      </c>
    </row>
    <row r="40" spans="1:30" ht="12.75" x14ac:dyDescent="0.2">
      <c r="A40" s="12">
        <v>5210.201</v>
      </c>
      <c r="B40" s="13" t="s">
        <v>51</v>
      </c>
      <c r="C40" s="14"/>
      <c r="D40" s="14">
        <v>9200</v>
      </c>
      <c r="E40" s="14">
        <f>F40+(13*14*26)</f>
        <v>8137.75</v>
      </c>
      <c r="F40" s="14">
        <v>3405.75</v>
      </c>
      <c r="G40" s="14">
        <v>6000</v>
      </c>
      <c r="H40" s="14">
        <v>3248.84</v>
      </c>
      <c r="I40" s="14">
        <v>7869.85</v>
      </c>
      <c r="J40" s="17" t="s">
        <v>118</v>
      </c>
    </row>
    <row r="41" spans="1:30" ht="12.75" x14ac:dyDescent="0.2">
      <c r="A41" s="12">
        <v>5210.3010000000004</v>
      </c>
      <c r="B41" s="13" t="s">
        <v>87</v>
      </c>
      <c r="C41" s="14"/>
      <c r="D41" s="14">
        <v>5300</v>
      </c>
      <c r="E41" s="14">
        <v>5400</v>
      </c>
      <c r="F41" s="14">
        <v>3015</v>
      </c>
      <c r="G41" s="14">
        <v>6600</v>
      </c>
      <c r="H41" s="14">
        <v>5005</v>
      </c>
      <c r="I41" s="14">
        <f>4387+225</f>
        <v>4612</v>
      </c>
      <c r="J41" s="17" t="s">
        <v>119</v>
      </c>
    </row>
    <row r="42" spans="1:30" ht="12.75" x14ac:dyDescent="0.2">
      <c r="A42" s="12">
        <v>5210.5010000000002</v>
      </c>
      <c r="B42" s="13" t="s">
        <v>66</v>
      </c>
      <c r="C42" s="14"/>
      <c r="D42" s="14">
        <v>12168</v>
      </c>
      <c r="E42" s="14">
        <v>10800</v>
      </c>
      <c r="F42" s="14">
        <v>6080</v>
      </c>
      <c r="G42" s="14">
        <v>10800</v>
      </c>
      <c r="H42" s="14">
        <v>10081.25</v>
      </c>
      <c r="I42" s="14">
        <v>11147.44</v>
      </c>
      <c r="J42" s="17" t="s">
        <v>116</v>
      </c>
    </row>
    <row r="43" spans="1:30" ht="12.75" x14ac:dyDescent="0.2">
      <c r="A43" s="12">
        <v>5210.6009999999997</v>
      </c>
      <c r="B43" s="13" t="s">
        <v>109</v>
      </c>
      <c r="C43" s="14"/>
      <c r="D43" s="14">
        <v>3200</v>
      </c>
      <c r="E43" s="14">
        <v>2500</v>
      </c>
      <c r="F43" s="14">
        <v>1100</v>
      </c>
      <c r="G43" s="14">
        <v>3600</v>
      </c>
      <c r="H43" s="14">
        <v>2214.7199999999998</v>
      </c>
      <c r="I43" s="14">
        <v>2475.35</v>
      </c>
      <c r="J43" s="17" t="s">
        <v>123</v>
      </c>
    </row>
    <row r="44" spans="1:30" ht="12.75" x14ac:dyDescent="0.2">
      <c r="A44" s="12">
        <v>5210.701</v>
      </c>
      <c r="B44" s="13" t="s">
        <v>124</v>
      </c>
      <c r="C44" s="14"/>
      <c r="D44" s="14">
        <v>0</v>
      </c>
      <c r="E44" s="14">
        <v>0</v>
      </c>
      <c r="F44" s="14">
        <v>0</v>
      </c>
      <c r="G44" s="14">
        <v>1800</v>
      </c>
      <c r="H44" s="14">
        <v>1890</v>
      </c>
      <c r="I44" s="14">
        <v>200</v>
      </c>
      <c r="J44" s="17" t="s">
        <v>125</v>
      </c>
    </row>
    <row r="45" spans="1:30" ht="12.75" x14ac:dyDescent="0.2">
      <c r="A45" s="12">
        <v>5210.9009999999998</v>
      </c>
      <c r="B45" s="13" t="s">
        <v>55</v>
      </c>
      <c r="C45" s="14"/>
      <c r="D45" s="14">
        <v>2800</v>
      </c>
      <c r="E45" s="14">
        <f>F45/7*12</f>
        <v>1937.1428571428569</v>
      </c>
      <c r="F45" s="14">
        <v>1130</v>
      </c>
      <c r="G45" s="14">
        <v>3600</v>
      </c>
      <c r="H45" s="14">
        <v>1250</v>
      </c>
      <c r="I45" s="14">
        <v>880</v>
      </c>
      <c r="J45" s="17" t="s">
        <v>126</v>
      </c>
    </row>
    <row r="46" spans="1:30" ht="12.75" x14ac:dyDescent="0.2">
      <c r="A46" s="12">
        <v>5211.1009999999997</v>
      </c>
      <c r="B46" s="13" t="s">
        <v>40</v>
      </c>
      <c r="C46" s="14"/>
      <c r="D46" s="14">
        <f>3000/6*5</f>
        <v>2500</v>
      </c>
      <c r="E46" s="14">
        <f t="shared" ref="E46:E47" si="9">F46</f>
        <v>4554.3599999999997</v>
      </c>
      <c r="F46" s="14">
        <v>4554.3599999999997</v>
      </c>
      <c r="G46" s="14">
        <v>6072</v>
      </c>
      <c r="H46" s="14">
        <v>7522.48</v>
      </c>
      <c r="I46" s="14">
        <v>4554.3599999999997</v>
      </c>
      <c r="J46" s="17" t="s">
        <v>127</v>
      </c>
    </row>
    <row r="47" spans="1:30" ht="12.75" x14ac:dyDescent="0.2">
      <c r="A47" s="12">
        <v>5212</v>
      </c>
      <c r="B47" s="13" t="s">
        <v>128</v>
      </c>
      <c r="C47" s="14"/>
      <c r="D47" s="14">
        <v>0</v>
      </c>
      <c r="E47" s="14">
        <f t="shared" si="9"/>
        <v>-542.20000000000005</v>
      </c>
      <c r="F47" s="14">
        <v>-542.20000000000005</v>
      </c>
      <c r="G47" s="14">
        <v>0</v>
      </c>
      <c r="H47" s="14">
        <v>-535.20000000000005</v>
      </c>
      <c r="I47" s="14">
        <v>-6</v>
      </c>
      <c r="J47" s="8"/>
    </row>
    <row r="48" spans="1:30" ht="12.75" x14ac:dyDescent="0.2">
      <c r="A48" s="12">
        <v>5213</v>
      </c>
      <c r="B48" s="13" t="s">
        <v>60</v>
      </c>
      <c r="C48" s="14"/>
      <c r="D48" s="14">
        <v>900</v>
      </c>
      <c r="E48" s="14">
        <f>G48</f>
        <v>900</v>
      </c>
      <c r="F48" s="14">
        <v>693</v>
      </c>
      <c r="G48" s="14">
        <v>900</v>
      </c>
      <c r="H48" s="14">
        <v>200.78</v>
      </c>
      <c r="I48" s="14">
        <v>0</v>
      </c>
      <c r="J48" s="8"/>
    </row>
    <row r="49" spans="1:30" ht="12.75" x14ac:dyDescent="0.2">
      <c r="A49" s="12">
        <v>5217</v>
      </c>
      <c r="B49" s="13" t="s">
        <v>57</v>
      </c>
      <c r="C49" s="14"/>
      <c r="D49" s="14">
        <v>2000</v>
      </c>
      <c r="E49" s="14">
        <v>2000</v>
      </c>
      <c r="F49" s="14">
        <v>1119.29</v>
      </c>
      <c r="G49" s="14">
        <v>2100</v>
      </c>
      <c r="H49" s="14">
        <v>1812.36</v>
      </c>
      <c r="I49" s="14">
        <v>2062.4899999999998</v>
      </c>
      <c r="J49" s="17" t="s">
        <v>129</v>
      </c>
    </row>
    <row r="50" spans="1:30" ht="12.75" x14ac:dyDescent="0.2">
      <c r="A50" s="12">
        <v>5218</v>
      </c>
      <c r="B50" s="13" t="s">
        <v>61</v>
      </c>
      <c r="C50" s="14"/>
      <c r="D50" s="14">
        <v>580</v>
      </c>
      <c r="E50" s="14">
        <v>520</v>
      </c>
      <c r="F50" s="14">
        <v>335.39</v>
      </c>
      <c r="G50" s="14">
        <v>480</v>
      </c>
      <c r="H50" s="14">
        <v>483.81</v>
      </c>
      <c r="I50" s="14">
        <v>494.5</v>
      </c>
      <c r="J50" s="8"/>
    </row>
    <row r="51" spans="1:30" ht="12.75" x14ac:dyDescent="0.2">
      <c r="A51" s="12">
        <v>5220</v>
      </c>
      <c r="B51" s="13" t="s">
        <v>130</v>
      </c>
      <c r="C51" s="13"/>
      <c r="D51" s="13">
        <v>0</v>
      </c>
      <c r="E51" s="13">
        <v>200</v>
      </c>
      <c r="F51" s="13">
        <v>0</v>
      </c>
      <c r="G51" s="13">
        <v>0</v>
      </c>
      <c r="H51" s="13">
        <v>443</v>
      </c>
      <c r="I51" s="14">
        <v>0</v>
      </c>
      <c r="J51" s="17"/>
    </row>
    <row r="52" spans="1:30" ht="12.75" x14ac:dyDescent="0.2">
      <c r="I52" s="7"/>
      <c r="J52" s="8"/>
    </row>
    <row r="53" spans="1:30" ht="15" x14ac:dyDescent="0.25">
      <c r="A53" s="6" t="s">
        <v>79</v>
      </c>
      <c r="B53" s="9"/>
      <c r="C53" s="11">
        <f>(D53-G53)/G53</f>
        <v>-4.8353909465020578E-2</v>
      </c>
      <c r="D53" s="10">
        <f t="shared" ref="D53:I53" si="10">SUM(D54:D58)</f>
        <v>13875</v>
      </c>
      <c r="E53" s="10">
        <f t="shared" si="10"/>
        <v>13428.045714285714</v>
      </c>
      <c r="F53" s="10">
        <f t="shared" si="10"/>
        <v>8210.65</v>
      </c>
      <c r="G53" s="10">
        <f t="shared" si="10"/>
        <v>14580</v>
      </c>
      <c r="H53" s="10">
        <f t="shared" si="10"/>
        <v>13248.13</v>
      </c>
      <c r="I53" s="10">
        <f t="shared" si="10"/>
        <v>13345.47</v>
      </c>
      <c r="J53" s="1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</row>
    <row r="54" spans="1:30" ht="12.75" x14ac:dyDescent="0.2">
      <c r="A54" s="12">
        <v>5820.1</v>
      </c>
      <c r="B54" s="13" t="s">
        <v>133</v>
      </c>
      <c r="C54" s="14"/>
      <c r="D54" s="14">
        <v>1700</v>
      </c>
      <c r="E54" s="14">
        <f>F54/7*12</f>
        <v>1288.0457142857144</v>
      </c>
      <c r="F54" s="14">
        <v>751.36</v>
      </c>
      <c r="G54" s="14">
        <v>1680</v>
      </c>
      <c r="H54" s="14">
        <v>1560.24</v>
      </c>
      <c r="I54" s="14">
        <v>2802.27</v>
      </c>
      <c r="J54" s="8"/>
    </row>
    <row r="55" spans="1:30" ht="12.75" x14ac:dyDescent="0.2">
      <c r="A55" s="12">
        <v>5860</v>
      </c>
      <c r="B55" s="13" t="s">
        <v>134</v>
      </c>
      <c r="C55" s="14"/>
      <c r="D55" s="14">
        <v>3600</v>
      </c>
      <c r="E55" s="14">
        <v>3600</v>
      </c>
      <c r="F55" s="14">
        <v>1655.17</v>
      </c>
      <c r="G55" s="14">
        <v>3960</v>
      </c>
      <c r="H55" s="14">
        <v>3390.56</v>
      </c>
      <c r="I55" s="14">
        <v>3109</v>
      </c>
      <c r="J55" s="17"/>
    </row>
    <row r="56" spans="1:30" ht="12.75" x14ac:dyDescent="0.2">
      <c r="A56" s="12">
        <v>5860.1</v>
      </c>
      <c r="B56" s="13" t="s">
        <v>80</v>
      </c>
      <c r="C56" s="14"/>
      <c r="D56" s="14">
        <v>5000</v>
      </c>
      <c r="E56" s="14">
        <v>5000</v>
      </c>
      <c r="F56" s="14">
        <v>2796.62</v>
      </c>
      <c r="G56" s="14">
        <v>5400</v>
      </c>
      <c r="H56" s="14">
        <v>4911.7299999999996</v>
      </c>
      <c r="I56" s="14">
        <v>4273.2299999999996</v>
      </c>
      <c r="J56" s="8"/>
    </row>
    <row r="57" spans="1:30" ht="12.75" x14ac:dyDescent="0.2">
      <c r="A57" s="12">
        <v>5860.2</v>
      </c>
      <c r="B57" s="13" t="s">
        <v>82</v>
      </c>
      <c r="C57" s="14"/>
      <c r="D57" s="14">
        <v>3000</v>
      </c>
      <c r="E57" s="14">
        <f t="shared" ref="E57:E58" si="11">G57</f>
        <v>3000</v>
      </c>
      <c r="F57" s="14">
        <v>2671.37</v>
      </c>
      <c r="G57" s="14">
        <v>3000</v>
      </c>
      <c r="H57" s="14">
        <v>2833.98</v>
      </c>
      <c r="I57" s="14">
        <v>2640.08</v>
      </c>
      <c r="J57" s="8"/>
    </row>
    <row r="58" spans="1:30" ht="12.75" x14ac:dyDescent="0.2">
      <c r="A58" s="12">
        <v>5860.3</v>
      </c>
      <c r="B58" s="13" t="s">
        <v>84</v>
      </c>
      <c r="C58" s="14"/>
      <c r="D58" s="14">
        <v>575</v>
      </c>
      <c r="E58" s="14">
        <f t="shared" si="11"/>
        <v>540</v>
      </c>
      <c r="F58" s="14">
        <v>336.13</v>
      </c>
      <c r="G58" s="14">
        <v>540</v>
      </c>
      <c r="H58" s="14">
        <v>551.62</v>
      </c>
      <c r="I58" s="14">
        <v>520.89</v>
      </c>
      <c r="J58" s="8"/>
    </row>
    <row r="59" spans="1:30" ht="12.75" x14ac:dyDescent="0.2">
      <c r="I59" s="7"/>
      <c r="J59" s="8"/>
    </row>
    <row r="60" spans="1:30" ht="15" x14ac:dyDescent="0.25">
      <c r="A60" s="6" t="s">
        <v>65</v>
      </c>
      <c r="B60" s="9"/>
      <c r="C60" s="11">
        <f>(D60-G60)/G60</f>
        <v>6.1504550625711037E-2</v>
      </c>
      <c r="D60" s="10">
        <f t="shared" ref="D60:I60" si="12">SUM(D61:D69)</f>
        <v>14929</v>
      </c>
      <c r="E60" s="10">
        <f t="shared" si="12"/>
        <v>12182.331428571428</v>
      </c>
      <c r="F60" s="10">
        <f t="shared" si="12"/>
        <v>7861.11</v>
      </c>
      <c r="G60" s="10">
        <f t="shared" si="12"/>
        <v>14064</v>
      </c>
      <c r="H60" s="10">
        <f t="shared" si="12"/>
        <v>12686.77</v>
      </c>
      <c r="I60" s="10">
        <f t="shared" si="12"/>
        <v>24437.320000000003</v>
      </c>
      <c r="J60" s="15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1:30" ht="12.75" x14ac:dyDescent="0.2">
      <c r="A61" s="12">
        <v>5575</v>
      </c>
      <c r="B61" s="13" t="s">
        <v>121</v>
      </c>
      <c r="C61" s="14"/>
      <c r="D61" s="14">
        <v>0</v>
      </c>
      <c r="E61" s="14">
        <v>0</v>
      </c>
      <c r="F61" s="14">
        <v>0</v>
      </c>
      <c r="G61" s="14">
        <v>900</v>
      </c>
      <c r="H61" s="14">
        <v>0</v>
      </c>
      <c r="I61" s="14">
        <v>0</v>
      </c>
      <c r="J61" s="17"/>
    </row>
    <row r="62" spans="1:30" ht="12.75" x14ac:dyDescent="0.2">
      <c r="A62" s="12">
        <v>5575.1</v>
      </c>
      <c r="B62" s="13" t="s">
        <v>73</v>
      </c>
      <c r="C62" s="14"/>
      <c r="D62" s="14">
        <v>600</v>
      </c>
      <c r="E62" s="14">
        <f>F62/7*12</f>
        <v>369.42857142857144</v>
      </c>
      <c r="F62" s="14">
        <v>215.5</v>
      </c>
      <c r="G62" s="14">
        <v>600</v>
      </c>
      <c r="H62" s="14">
        <v>575.03</v>
      </c>
      <c r="I62" s="14">
        <v>1317.38</v>
      </c>
      <c r="J62" s="8"/>
    </row>
    <row r="63" spans="1:30" ht="12.75" x14ac:dyDescent="0.2">
      <c r="A63" s="12">
        <v>5575.11</v>
      </c>
      <c r="B63" s="13" t="s">
        <v>74</v>
      </c>
      <c r="C63" s="14"/>
      <c r="D63" s="14">
        <v>600</v>
      </c>
      <c r="E63" s="14">
        <f>G63</f>
        <v>600</v>
      </c>
      <c r="F63" s="14">
        <v>0</v>
      </c>
      <c r="G63" s="14">
        <v>600</v>
      </c>
      <c r="H63" s="14">
        <v>41.96</v>
      </c>
      <c r="I63" s="14">
        <v>611</v>
      </c>
      <c r="J63" s="17"/>
    </row>
    <row r="64" spans="1:30" ht="12.75" x14ac:dyDescent="0.2">
      <c r="A64" s="12">
        <v>5575.12</v>
      </c>
      <c r="B64" s="13" t="s">
        <v>70</v>
      </c>
      <c r="C64" s="14"/>
      <c r="D64" s="14">
        <v>1500</v>
      </c>
      <c r="E64" s="14">
        <f>F64/7*12</f>
        <v>2166.6171428571424</v>
      </c>
      <c r="F64" s="14">
        <v>1263.8599999999999</v>
      </c>
      <c r="G64" s="14">
        <v>480</v>
      </c>
      <c r="H64" s="14">
        <v>93.42</v>
      </c>
      <c r="I64" s="14">
        <v>2519.41</v>
      </c>
      <c r="J64" s="17"/>
    </row>
    <row r="65" spans="1:30" ht="12.75" x14ac:dyDescent="0.2">
      <c r="A65" s="12">
        <v>5575.13</v>
      </c>
      <c r="B65" s="13" t="s">
        <v>76</v>
      </c>
      <c r="C65" s="14"/>
      <c r="D65" s="14">
        <v>400</v>
      </c>
      <c r="E65" s="14">
        <v>550</v>
      </c>
      <c r="F65" s="14">
        <v>442.5</v>
      </c>
      <c r="G65" s="14">
        <v>720</v>
      </c>
      <c r="H65" s="14">
        <v>290</v>
      </c>
      <c r="I65" s="14">
        <v>430</v>
      </c>
      <c r="J65" s="17"/>
    </row>
    <row r="66" spans="1:30" ht="12.75" x14ac:dyDescent="0.2">
      <c r="A66" s="12">
        <v>5575.14</v>
      </c>
      <c r="B66" s="13" t="s">
        <v>75</v>
      </c>
      <c r="C66" s="14"/>
      <c r="D66" s="14">
        <v>500</v>
      </c>
      <c r="E66" s="14">
        <v>450</v>
      </c>
      <c r="F66" s="14">
        <v>0</v>
      </c>
      <c r="G66" s="14">
        <v>480</v>
      </c>
      <c r="H66" s="14">
        <v>442.8</v>
      </c>
      <c r="I66" s="14">
        <v>331.29</v>
      </c>
      <c r="J66" s="8"/>
    </row>
    <row r="67" spans="1:30" ht="51" x14ac:dyDescent="0.2">
      <c r="A67" s="12">
        <v>5575.2</v>
      </c>
      <c r="B67" s="13" t="s">
        <v>78</v>
      </c>
      <c r="C67" s="14"/>
      <c r="D67" s="14">
        <v>5229</v>
      </c>
      <c r="E67" s="14">
        <v>3500</v>
      </c>
      <c r="F67" s="20">
        <v>3287.25</v>
      </c>
      <c r="G67" s="14">
        <v>4800</v>
      </c>
      <c r="H67" s="14">
        <v>5263</v>
      </c>
      <c r="I67" s="14">
        <v>13442.86</v>
      </c>
      <c r="J67" s="17" t="s">
        <v>120</v>
      </c>
    </row>
    <row r="68" spans="1:30" ht="12.75" x14ac:dyDescent="0.2">
      <c r="A68" s="12">
        <v>5390</v>
      </c>
      <c r="B68" s="13" t="s">
        <v>69</v>
      </c>
      <c r="C68" s="14"/>
      <c r="D68" s="14">
        <v>5100</v>
      </c>
      <c r="E68" s="14">
        <f t="shared" ref="E68:E69" si="13">F68/7*12</f>
        <v>4083.4285714285716</v>
      </c>
      <c r="F68" s="14">
        <v>2382</v>
      </c>
      <c r="G68" s="14">
        <v>4764</v>
      </c>
      <c r="H68" s="14">
        <v>5105.5600000000004</v>
      </c>
      <c r="I68" s="14">
        <v>4483.38</v>
      </c>
      <c r="J68" s="8"/>
    </row>
    <row r="69" spans="1:30" ht="12.75" x14ac:dyDescent="0.2">
      <c r="A69" s="12">
        <v>5575.5</v>
      </c>
      <c r="B69" s="13" t="s">
        <v>90</v>
      </c>
      <c r="C69" s="14"/>
      <c r="D69" s="14">
        <v>1000</v>
      </c>
      <c r="E69" s="14">
        <f t="shared" si="13"/>
        <v>462.85714285714283</v>
      </c>
      <c r="F69" s="14">
        <v>270</v>
      </c>
      <c r="G69" s="14">
        <v>720</v>
      </c>
      <c r="H69" s="14">
        <v>875</v>
      </c>
      <c r="I69" s="14">
        <v>1302</v>
      </c>
      <c r="J69" s="8"/>
    </row>
    <row r="70" spans="1:30" ht="12.75" x14ac:dyDescent="0.2">
      <c r="I70" s="7"/>
      <c r="J70" s="8"/>
    </row>
    <row r="71" spans="1:30" ht="15" x14ac:dyDescent="0.25">
      <c r="A71" s="6" t="s">
        <v>50</v>
      </c>
      <c r="B71" s="9"/>
      <c r="C71" s="11">
        <f>(D71-G71)/G71</f>
        <v>-0.14035087719298245</v>
      </c>
      <c r="D71" s="10">
        <f t="shared" ref="D71:I71" si="14">SUM(D72:D78)</f>
        <v>4900</v>
      </c>
      <c r="E71" s="10">
        <f t="shared" si="14"/>
        <v>5102.4742857142855</v>
      </c>
      <c r="F71" s="10">
        <f t="shared" si="14"/>
        <v>3132.46</v>
      </c>
      <c r="G71" s="10">
        <f t="shared" si="14"/>
        <v>5700</v>
      </c>
      <c r="H71" s="10">
        <f t="shared" si="14"/>
        <v>4652.46</v>
      </c>
      <c r="I71" s="10">
        <f t="shared" si="14"/>
        <v>5052.4400000000005</v>
      </c>
      <c r="J71" s="15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1:30" ht="12.75" x14ac:dyDescent="0.2">
      <c r="A72" s="12">
        <v>5050</v>
      </c>
      <c r="B72" s="13" t="s">
        <v>63</v>
      </c>
      <c r="C72" s="14"/>
      <c r="D72" s="14">
        <v>200</v>
      </c>
      <c r="E72" s="14">
        <v>828</v>
      </c>
      <c r="F72" s="20">
        <v>827.93</v>
      </c>
      <c r="G72" s="14">
        <v>240</v>
      </c>
      <c r="H72" s="14">
        <v>49.6</v>
      </c>
      <c r="I72" s="14">
        <v>0</v>
      </c>
      <c r="J72" s="17" t="s">
        <v>131</v>
      </c>
    </row>
    <row r="73" spans="1:30" ht="12.75" x14ac:dyDescent="0.2">
      <c r="A73" s="12">
        <v>5475</v>
      </c>
      <c r="B73" s="13" t="s">
        <v>64</v>
      </c>
      <c r="C73" s="14"/>
      <c r="D73" s="14">
        <v>200</v>
      </c>
      <c r="E73" s="14">
        <v>180</v>
      </c>
      <c r="F73" s="14">
        <v>0</v>
      </c>
      <c r="G73" s="14">
        <v>300</v>
      </c>
      <c r="H73" s="14">
        <v>156.66</v>
      </c>
      <c r="I73" s="14">
        <v>95.06</v>
      </c>
      <c r="J73" s="8"/>
    </row>
    <row r="74" spans="1:30" ht="12.75" x14ac:dyDescent="0.2">
      <c r="A74" s="12">
        <v>5550.1</v>
      </c>
      <c r="B74" s="13" t="s">
        <v>53</v>
      </c>
      <c r="C74" s="14"/>
      <c r="D74" s="14">
        <v>3000</v>
      </c>
      <c r="E74" s="14">
        <f>F74/7*12</f>
        <v>3005.4171428571431</v>
      </c>
      <c r="F74" s="14">
        <v>1753.16</v>
      </c>
      <c r="G74" s="14">
        <v>3300</v>
      </c>
      <c r="H74" s="14">
        <v>2948.21</v>
      </c>
      <c r="I74" s="14">
        <v>2566.98</v>
      </c>
      <c r="J74" s="17"/>
    </row>
    <row r="75" spans="1:30" ht="12.75" x14ac:dyDescent="0.2">
      <c r="A75" s="12">
        <v>5575.3</v>
      </c>
      <c r="B75" s="13" t="s">
        <v>132</v>
      </c>
      <c r="C75" s="14"/>
      <c r="D75" s="14">
        <v>0</v>
      </c>
      <c r="E75" s="14">
        <v>0</v>
      </c>
      <c r="F75" s="14">
        <v>0</v>
      </c>
      <c r="G75" s="14">
        <v>360</v>
      </c>
      <c r="H75" s="14">
        <v>0</v>
      </c>
      <c r="I75" s="14">
        <v>163.28</v>
      </c>
      <c r="J75" s="8"/>
    </row>
    <row r="76" spans="1:30" ht="12.75" x14ac:dyDescent="0.2">
      <c r="A76" s="12">
        <v>5625</v>
      </c>
      <c r="B76" s="13" t="s">
        <v>58</v>
      </c>
      <c r="C76" s="14"/>
      <c r="D76" s="14">
        <v>1000</v>
      </c>
      <c r="E76" s="14">
        <f>F76/7*12</f>
        <v>659.05714285714282</v>
      </c>
      <c r="F76" s="14">
        <v>384.45</v>
      </c>
      <c r="G76" s="14">
        <v>1080</v>
      </c>
      <c r="H76" s="14">
        <v>1023.99</v>
      </c>
      <c r="I76" s="14">
        <v>805.93</v>
      </c>
      <c r="J76" s="17"/>
    </row>
    <row r="77" spans="1:30" ht="12.75" x14ac:dyDescent="0.2">
      <c r="A77" s="12">
        <v>5720</v>
      </c>
      <c r="B77" s="13" t="s">
        <v>62</v>
      </c>
      <c r="C77" s="14"/>
      <c r="D77" s="14">
        <v>500</v>
      </c>
      <c r="E77" s="14">
        <f>G77</f>
        <v>420</v>
      </c>
      <c r="F77" s="14">
        <f>35.16+121.76</f>
        <v>156.92000000000002</v>
      </c>
      <c r="G77" s="14">
        <v>420</v>
      </c>
      <c r="H77" s="14">
        <f>371.91+102.09</f>
        <v>474</v>
      </c>
      <c r="I77" s="7">
        <f>949.43+451.76</f>
        <v>1401.19</v>
      </c>
      <c r="J77" s="17"/>
    </row>
    <row r="78" spans="1:30" ht="12.75" x14ac:dyDescent="0.2">
      <c r="A78" s="12">
        <v>5950.5</v>
      </c>
      <c r="B78" s="13" t="s">
        <v>122</v>
      </c>
      <c r="C78" s="13"/>
      <c r="D78" s="13">
        <v>0</v>
      </c>
      <c r="E78" s="13">
        <f>F78</f>
        <v>10</v>
      </c>
      <c r="F78" s="13">
        <v>10</v>
      </c>
      <c r="G78" s="13">
        <v>0</v>
      </c>
      <c r="H78" s="13">
        <v>0</v>
      </c>
      <c r="I78" s="14">
        <v>20</v>
      </c>
      <c r="J78" s="8"/>
    </row>
    <row r="79" spans="1:30" ht="12.75" x14ac:dyDescent="0.2">
      <c r="I79" s="7"/>
      <c r="J79" s="8"/>
    </row>
    <row r="80" spans="1:30" ht="15" x14ac:dyDescent="0.25">
      <c r="A80" s="6" t="s">
        <v>143</v>
      </c>
      <c r="B80" s="9"/>
      <c r="C80" s="11">
        <f>(D80-G80)/G80</f>
        <v>-6.2998405103668262E-2</v>
      </c>
      <c r="D80" s="10">
        <f t="shared" ref="D80:I80" si="15">SUM(D81:D95)</f>
        <v>9400</v>
      </c>
      <c r="E80" s="10">
        <f t="shared" si="15"/>
        <v>11409.76</v>
      </c>
      <c r="F80" s="10">
        <f t="shared" si="15"/>
        <v>6956.47</v>
      </c>
      <c r="G80" s="10">
        <f t="shared" si="15"/>
        <v>10032</v>
      </c>
      <c r="H80" s="10">
        <f t="shared" si="15"/>
        <v>8897.1899999999987</v>
      </c>
      <c r="I80" s="10">
        <f t="shared" si="15"/>
        <v>7161.0400000000009</v>
      </c>
      <c r="J80" s="15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1:10" ht="12.75" x14ac:dyDescent="0.2">
      <c r="A81" s="12">
        <v>5025</v>
      </c>
      <c r="B81" s="13" t="s">
        <v>37</v>
      </c>
      <c r="C81" s="14"/>
      <c r="D81" s="14">
        <v>4500</v>
      </c>
      <c r="E81" s="14">
        <f>G81</f>
        <v>4464</v>
      </c>
      <c r="F81" s="14">
        <v>2603.16</v>
      </c>
      <c r="G81" s="14">
        <v>4464</v>
      </c>
      <c r="H81" s="14">
        <v>5251.44</v>
      </c>
      <c r="I81" s="14">
        <v>4773.96</v>
      </c>
      <c r="J81" s="8"/>
    </row>
    <row r="82" spans="1:10" ht="12.75" x14ac:dyDescent="0.2">
      <c r="A82" s="12">
        <v>5075.1000000000004</v>
      </c>
      <c r="B82" s="13" t="s">
        <v>46</v>
      </c>
      <c r="C82" s="14"/>
      <c r="D82" s="14">
        <v>600</v>
      </c>
      <c r="E82" s="14">
        <f>F82</f>
        <v>567</v>
      </c>
      <c r="F82" s="14">
        <v>567</v>
      </c>
      <c r="G82" s="14">
        <v>300</v>
      </c>
      <c r="H82" s="14">
        <v>250</v>
      </c>
      <c r="I82" s="14">
        <v>300</v>
      </c>
      <c r="J82" s="8"/>
    </row>
    <row r="83" spans="1:10" ht="12.75" x14ac:dyDescent="0.2">
      <c r="A83" s="12">
        <v>5035</v>
      </c>
      <c r="B83" s="13" t="s">
        <v>41</v>
      </c>
      <c r="C83" s="14"/>
      <c r="D83" s="14">
        <v>750</v>
      </c>
      <c r="E83" s="14">
        <v>500</v>
      </c>
      <c r="F83" s="14">
        <v>259.25</v>
      </c>
      <c r="G83" s="14">
        <v>750</v>
      </c>
      <c r="H83" s="14">
        <v>753</v>
      </c>
      <c r="I83" s="14">
        <v>769.56</v>
      </c>
      <c r="J83" s="17"/>
    </row>
    <row r="84" spans="1:10" ht="12.75" x14ac:dyDescent="0.2">
      <c r="A84" s="12">
        <v>5035.1000000000004</v>
      </c>
      <c r="B84" s="13" t="s">
        <v>43</v>
      </c>
      <c r="C84" s="14"/>
      <c r="D84" s="14">
        <v>750</v>
      </c>
      <c r="E84" s="14">
        <f>G84</f>
        <v>750</v>
      </c>
      <c r="F84" s="14">
        <v>0</v>
      </c>
      <c r="G84" s="14">
        <v>750</v>
      </c>
      <c r="H84" s="14">
        <v>0</v>
      </c>
      <c r="I84" s="14">
        <v>0</v>
      </c>
      <c r="J84" s="8"/>
    </row>
    <row r="85" spans="1:10" ht="12.75" x14ac:dyDescent="0.2">
      <c r="A85" s="12">
        <v>5100</v>
      </c>
      <c r="B85" s="13" t="s">
        <v>44</v>
      </c>
      <c r="C85" s="14"/>
      <c r="D85" s="14">
        <v>600</v>
      </c>
      <c r="E85" s="14">
        <v>600</v>
      </c>
      <c r="F85" s="14">
        <v>0</v>
      </c>
      <c r="G85" s="14">
        <v>600</v>
      </c>
      <c r="H85" s="14">
        <v>0</v>
      </c>
      <c r="I85" s="14">
        <v>0</v>
      </c>
      <c r="J85" s="17"/>
    </row>
    <row r="86" spans="1:10" ht="12.75" x14ac:dyDescent="0.2">
      <c r="A86" s="12">
        <v>5216</v>
      </c>
      <c r="B86" s="13" t="s">
        <v>45</v>
      </c>
      <c r="C86" s="14"/>
      <c r="D86" s="14">
        <v>600</v>
      </c>
      <c r="E86" s="14">
        <f>G86</f>
        <v>600</v>
      </c>
      <c r="F86" s="14">
        <v>0</v>
      </c>
      <c r="G86" s="14">
        <v>600</v>
      </c>
      <c r="H86" s="14">
        <v>0</v>
      </c>
      <c r="I86" s="14">
        <v>0</v>
      </c>
      <c r="J86" s="8"/>
    </row>
    <row r="87" spans="1:10" ht="12.75" x14ac:dyDescent="0.2">
      <c r="A87" s="12">
        <v>5075</v>
      </c>
      <c r="B87" s="13" t="s">
        <v>146</v>
      </c>
      <c r="C87" s="14"/>
      <c r="D87" s="14">
        <v>600</v>
      </c>
      <c r="E87" s="14">
        <v>0</v>
      </c>
      <c r="F87" s="14">
        <v>0</v>
      </c>
      <c r="G87" s="14">
        <v>1200</v>
      </c>
      <c r="H87" s="14">
        <v>1787.34</v>
      </c>
      <c r="I87" s="14">
        <v>0</v>
      </c>
      <c r="J87" s="17" t="s">
        <v>147</v>
      </c>
    </row>
    <row r="88" spans="1:10" ht="12.75" x14ac:dyDescent="0.2">
      <c r="A88" s="12">
        <v>5425</v>
      </c>
      <c r="B88" s="13" t="s">
        <v>148</v>
      </c>
      <c r="C88" s="14"/>
      <c r="D88" s="14">
        <v>250</v>
      </c>
      <c r="E88" s="14">
        <f t="shared" ref="E88:E89" si="16">F88</f>
        <v>50</v>
      </c>
      <c r="F88" s="14">
        <v>50</v>
      </c>
      <c r="G88" s="14">
        <v>240</v>
      </c>
      <c r="H88" s="14">
        <v>220.5</v>
      </c>
      <c r="I88" s="14">
        <v>198.93</v>
      </c>
      <c r="J88" s="8"/>
    </row>
    <row r="89" spans="1:10" ht="12.75" x14ac:dyDescent="0.2">
      <c r="A89" s="12">
        <v>5400</v>
      </c>
      <c r="B89" s="13" t="s">
        <v>47</v>
      </c>
      <c r="C89" s="14"/>
      <c r="D89" s="14">
        <v>400</v>
      </c>
      <c r="E89" s="14">
        <f t="shared" si="16"/>
        <v>228.76</v>
      </c>
      <c r="F89" s="14">
        <v>228.76</v>
      </c>
      <c r="G89" s="14">
        <v>600</v>
      </c>
      <c r="H89" s="14">
        <v>94.4</v>
      </c>
      <c r="I89" s="14">
        <v>407.09</v>
      </c>
      <c r="J89" s="17"/>
    </row>
    <row r="90" spans="1:10" ht="12.75" x14ac:dyDescent="0.2">
      <c r="A90" s="12">
        <v>5400.1</v>
      </c>
      <c r="B90" s="13" t="s">
        <v>49</v>
      </c>
      <c r="C90" s="14"/>
      <c r="D90" s="14">
        <v>50</v>
      </c>
      <c r="E90" s="14">
        <v>50</v>
      </c>
      <c r="F90" s="14">
        <v>0</v>
      </c>
      <c r="G90" s="14">
        <v>48</v>
      </c>
      <c r="H90" s="14">
        <v>0</v>
      </c>
      <c r="I90" s="14">
        <v>50</v>
      </c>
      <c r="J90" s="8"/>
    </row>
    <row r="91" spans="1:10" ht="12.75" x14ac:dyDescent="0.2">
      <c r="A91" s="12">
        <v>5840</v>
      </c>
      <c r="B91" s="13" t="s">
        <v>149</v>
      </c>
      <c r="C91" s="14"/>
      <c r="D91" s="14">
        <v>0</v>
      </c>
      <c r="E91" s="14">
        <v>0</v>
      </c>
      <c r="F91" s="14">
        <v>0</v>
      </c>
      <c r="G91" s="14">
        <v>300</v>
      </c>
      <c r="H91" s="14">
        <v>0</v>
      </c>
      <c r="I91" s="14">
        <v>0</v>
      </c>
      <c r="J91" s="17"/>
    </row>
    <row r="92" spans="1:10" ht="12.75" x14ac:dyDescent="0.2">
      <c r="A92" s="12">
        <v>5730.7</v>
      </c>
      <c r="B92" s="13" t="s">
        <v>48</v>
      </c>
      <c r="C92" s="14"/>
      <c r="D92" s="14">
        <v>300</v>
      </c>
      <c r="E92" s="14">
        <v>3400</v>
      </c>
      <c r="F92" s="20">
        <v>3248.3</v>
      </c>
      <c r="G92" s="14">
        <v>180</v>
      </c>
      <c r="H92" s="14">
        <v>140.51</v>
      </c>
      <c r="I92" s="14">
        <v>0</v>
      </c>
      <c r="J92" s="17" t="s">
        <v>138</v>
      </c>
    </row>
    <row r="93" spans="1:10" ht="12.75" x14ac:dyDescent="0.2">
      <c r="A93" s="12">
        <v>5600</v>
      </c>
      <c r="B93" s="13" t="s">
        <v>150</v>
      </c>
      <c r="C93" s="14"/>
      <c r="D93" s="14">
        <v>0</v>
      </c>
      <c r="E93" s="13">
        <v>200</v>
      </c>
      <c r="F93" s="13">
        <v>0</v>
      </c>
      <c r="G93" s="13">
        <v>0</v>
      </c>
      <c r="H93" s="13">
        <v>400</v>
      </c>
      <c r="I93" s="14">
        <v>0</v>
      </c>
      <c r="J93" s="17" t="s">
        <v>151</v>
      </c>
    </row>
    <row r="94" spans="1:10" ht="12.75" x14ac:dyDescent="0.2">
      <c r="A94" s="12">
        <v>5125</v>
      </c>
      <c r="B94" s="13" t="s">
        <v>135</v>
      </c>
      <c r="C94" s="14"/>
      <c r="D94" s="14">
        <v>0</v>
      </c>
      <c r="E94" s="13">
        <v>0</v>
      </c>
      <c r="F94" s="13">
        <v>0</v>
      </c>
      <c r="G94" s="13">
        <v>0</v>
      </c>
      <c r="H94" s="13">
        <v>0</v>
      </c>
      <c r="I94" s="14">
        <v>540</v>
      </c>
      <c r="J94" s="17"/>
    </row>
    <row r="95" spans="1:10" ht="12.75" x14ac:dyDescent="0.2">
      <c r="A95" s="12">
        <v>5525</v>
      </c>
      <c r="B95" s="13" t="s">
        <v>136</v>
      </c>
      <c r="C95" s="14"/>
      <c r="D95" s="14">
        <v>0</v>
      </c>
      <c r="E95" s="13">
        <v>0</v>
      </c>
      <c r="F95" s="13">
        <v>0</v>
      </c>
      <c r="G95" s="13">
        <v>0</v>
      </c>
      <c r="H95" s="13">
        <v>0</v>
      </c>
      <c r="I95" s="14">
        <v>121.5</v>
      </c>
      <c r="J95" s="17"/>
    </row>
    <row r="96" spans="1:10" ht="12.75" x14ac:dyDescent="0.2">
      <c r="I96" s="7"/>
      <c r="J96" s="8"/>
    </row>
    <row r="97" spans="1:30" ht="15" x14ac:dyDescent="0.25">
      <c r="A97" s="6" t="s">
        <v>91</v>
      </c>
      <c r="B97" s="9"/>
      <c r="C97" s="11">
        <f>(D97-G97)/G97</f>
        <v>0.48888888888888887</v>
      </c>
      <c r="D97" s="10">
        <f t="shared" ref="D97:I97" si="17">SUM(D98:D105)</f>
        <v>5360</v>
      </c>
      <c r="E97" s="10">
        <f t="shared" si="17"/>
        <v>4696.17</v>
      </c>
      <c r="F97" s="10">
        <f t="shared" si="17"/>
        <v>1304.03</v>
      </c>
      <c r="G97" s="10">
        <f t="shared" si="17"/>
        <v>3600</v>
      </c>
      <c r="H97" s="10">
        <f t="shared" si="17"/>
        <v>1557.9299999999998</v>
      </c>
      <c r="I97" s="10">
        <f t="shared" si="17"/>
        <v>2336.38</v>
      </c>
      <c r="J97" s="15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</row>
    <row r="98" spans="1:30" ht="12.75" x14ac:dyDescent="0.2">
      <c r="A98" s="12">
        <v>5740</v>
      </c>
      <c r="B98" s="13" t="s">
        <v>93</v>
      </c>
      <c r="C98" s="14"/>
      <c r="D98" s="14">
        <v>360</v>
      </c>
      <c r="E98" s="14">
        <v>300</v>
      </c>
      <c r="F98" s="14">
        <v>0</v>
      </c>
      <c r="G98" s="14">
        <v>360</v>
      </c>
      <c r="H98" s="14">
        <v>317.24</v>
      </c>
      <c r="I98" s="14">
        <v>503.97</v>
      </c>
      <c r="J98" s="8"/>
    </row>
    <row r="99" spans="1:30" ht="12.75" x14ac:dyDescent="0.2">
      <c r="A99" s="12">
        <v>5740.1</v>
      </c>
      <c r="B99" s="13" t="s">
        <v>140</v>
      </c>
      <c r="C99" s="14"/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8"/>
    </row>
    <row r="100" spans="1:30" ht="12.75" x14ac:dyDescent="0.2">
      <c r="A100" s="12">
        <v>5740.3</v>
      </c>
      <c r="B100" s="13" t="s">
        <v>141</v>
      </c>
      <c r="C100" s="14"/>
      <c r="D100" s="14">
        <v>0</v>
      </c>
      <c r="E100" s="14">
        <v>0</v>
      </c>
      <c r="F100" s="14">
        <v>0</v>
      </c>
      <c r="G100" s="14">
        <v>180</v>
      </c>
      <c r="H100" s="14">
        <v>0</v>
      </c>
      <c r="I100" s="14">
        <v>0</v>
      </c>
      <c r="J100" s="8"/>
    </row>
    <row r="101" spans="1:30" ht="12.75" x14ac:dyDescent="0.2">
      <c r="A101" s="12">
        <v>5740.32</v>
      </c>
      <c r="B101" s="13" t="s">
        <v>94</v>
      </c>
      <c r="C101" s="14"/>
      <c r="D101" s="14">
        <v>400</v>
      </c>
      <c r="E101" s="14">
        <f>F101</f>
        <v>296.16999999999996</v>
      </c>
      <c r="F101" s="14">
        <f>224.7+71.47</f>
        <v>296.16999999999996</v>
      </c>
      <c r="G101" s="14">
        <v>540</v>
      </c>
      <c r="H101" s="14">
        <f>227.26+130</f>
        <v>357.26</v>
      </c>
      <c r="I101" s="7">
        <f>82.41+138</f>
        <v>220.41</v>
      </c>
      <c r="J101" s="8"/>
    </row>
    <row r="102" spans="1:30" ht="12.75" x14ac:dyDescent="0.2">
      <c r="A102" s="12">
        <v>5740.33</v>
      </c>
      <c r="B102" s="13" t="s">
        <v>95</v>
      </c>
      <c r="C102" s="14"/>
      <c r="D102" s="14">
        <v>500</v>
      </c>
      <c r="E102" s="14">
        <v>500</v>
      </c>
      <c r="F102" s="14">
        <v>140</v>
      </c>
      <c r="G102" s="14">
        <v>600</v>
      </c>
      <c r="H102" s="14">
        <v>534.83000000000004</v>
      </c>
      <c r="I102" s="7">
        <f>143.31</f>
        <v>143.31</v>
      </c>
      <c r="J102" s="8"/>
    </row>
    <row r="103" spans="1:30" ht="12.75" x14ac:dyDescent="0.2">
      <c r="A103" s="12">
        <v>5740.4</v>
      </c>
      <c r="B103" s="13" t="s">
        <v>139</v>
      </c>
      <c r="C103" s="14"/>
      <c r="D103" s="14">
        <v>300</v>
      </c>
      <c r="E103" s="14">
        <v>0</v>
      </c>
      <c r="F103" s="14">
        <v>0</v>
      </c>
      <c r="G103" s="14">
        <v>300</v>
      </c>
      <c r="H103" s="14">
        <v>0</v>
      </c>
      <c r="I103" s="14">
        <v>302.25</v>
      </c>
      <c r="J103" s="17"/>
    </row>
    <row r="104" spans="1:30" ht="12.75" x14ac:dyDescent="0.2">
      <c r="A104" s="12">
        <v>5740.6</v>
      </c>
      <c r="B104" s="13" t="s">
        <v>142</v>
      </c>
      <c r="C104" s="14"/>
      <c r="D104" s="14">
        <v>0</v>
      </c>
      <c r="E104" s="14">
        <v>0</v>
      </c>
      <c r="F104" s="14">
        <v>0</v>
      </c>
      <c r="G104" s="14">
        <v>420</v>
      </c>
      <c r="H104" s="14">
        <v>0</v>
      </c>
      <c r="I104" s="14">
        <v>0</v>
      </c>
      <c r="J104" s="17"/>
    </row>
    <row r="105" spans="1:30" ht="12.75" x14ac:dyDescent="0.2">
      <c r="A105" s="12">
        <v>5800</v>
      </c>
      <c r="B105" s="13" t="s">
        <v>38</v>
      </c>
      <c r="C105" s="14"/>
      <c r="D105" s="14">
        <v>3800</v>
      </c>
      <c r="E105" s="14">
        <v>3600</v>
      </c>
      <c r="F105" s="14">
        <v>867.86</v>
      </c>
      <c r="G105" s="14">
        <v>1200</v>
      </c>
      <c r="H105" s="14">
        <v>348.6</v>
      </c>
      <c r="I105" s="14">
        <v>1166.44</v>
      </c>
      <c r="J105" s="17" t="s">
        <v>159</v>
      </c>
    </row>
    <row r="106" spans="1:30" ht="12.75" x14ac:dyDescent="0.2">
      <c r="I106" s="7"/>
      <c r="J106" s="8"/>
    </row>
    <row r="107" spans="1:30" ht="15" x14ac:dyDescent="0.25">
      <c r="A107" s="6" t="s">
        <v>85</v>
      </c>
      <c r="B107" s="9"/>
      <c r="C107" s="11">
        <f>(D107-G107)/G107</f>
        <v>-0.46153846153846156</v>
      </c>
      <c r="D107" s="10">
        <f t="shared" ref="D107:I107" si="18">SUM(D108:D111)</f>
        <v>4200</v>
      </c>
      <c r="E107" s="10">
        <f t="shared" si="18"/>
        <v>3525</v>
      </c>
      <c r="F107" s="10">
        <f t="shared" si="18"/>
        <v>2330</v>
      </c>
      <c r="G107" s="10">
        <f t="shared" si="18"/>
        <v>7800</v>
      </c>
      <c r="H107" s="10">
        <f t="shared" si="18"/>
        <v>4302.33</v>
      </c>
      <c r="I107" s="10">
        <f t="shared" si="18"/>
        <v>5870.23</v>
      </c>
      <c r="J107" s="15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ht="12.75" x14ac:dyDescent="0.2">
      <c r="A108" s="12">
        <v>5740.2</v>
      </c>
      <c r="B108" s="13" t="s">
        <v>144</v>
      </c>
      <c r="C108" s="14"/>
      <c r="D108" s="14">
        <v>0</v>
      </c>
      <c r="E108" s="14">
        <f>F108</f>
        <v>125</v>
      </c>
      <c r="F108" s="14">
        <v>125</v>
      </c>
      <c r="G108" s="14">
        <v>3000</v>
      </c>
      <c r="H108" s="14">
        <v>1342.12</v>
      </c>
      <c r="I108" s="14">
        <v>1480</v>
      </c>
      <c r="J108" s="17"/>
    </row>
    <row r="109" spans="1:30" ht="12.75" x14ac:dyDescent="0.2">
      <c r="A109" s="12">
        <v>5740.5</v>
      </c>
      <c r="B109" s="13" t="s">
        <v>88</v>
      </c>
      <c r="C109" s="14"/>
      <c r="D109" s="14">
        <v>3000</v>
      </c>
      <c r="E109" s="14">
        <v>2000</v>
      </c>
      <c r="F109" s="14">
        <v>1250</v>
      </c>
      <c r="G109" s="14">
        <v>2400</v>
      </c>
      <c r="H109" s="14">
        <v>1735</v>
      </c>
      <c r="I109" s="14">
        <v>590</v>
      </c>
      <c r="J109" s="8"/>
    </row>
    <row r="110" spans="1:30" ht="12.75" x14ac:dyDescent="0.2">
      <c r="A110" s="12">
        <v>5810.1</v>
      </c>
      <c r="B110" s="13" t="s">
        <v>89</v>
      </c>
      <c r="C110" s="14"/>
      <c r="D110" s="14">
        <v>1200</v>
      </c>
      <c r="E110" s="14">
        <v>1400</v>
      </c>
      <c r="F110" s="14">
        <f>65+890</f>
        <v>955</v>
      </c>
      <c r="G110" s="14">
        <v>2400</v>
      </c>
      <c r="H110" s="14">
        <f>235.21+990</f>
        <v>1225.21</v>
      </c>
      <c r="I110" s="7">
        <f>103.5+2020</f>
        <v>2123.5</v>
      </c>
      <c r="J110" s="17"/>
    </row>
    <row r="111" spans="1:30" ht="12.75" x14ac:dyDescent="0.2">
      <c r="A111" s="13">
        <v>5950.6019999999999</v>
      </c>
      <c r="B111" s="13" t="s">
        <v>145</v>
      </c>
      <c r="C111" s="13"/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v>1676.73</v>
      </c>
      <c r="J111" s="8"/>
    </row>
    <row r="112" spans="1:30" ht="12.75" x14ac:dyDescent="0.2">
      <c r="I112" s="7"/>
      <c r="J112" s="8"/>
    </row>
    <row r="113" spans="1:30" ht="15" x14ac:dyDescent="0.25">
      <c r="A113" s="6" t="s">
        <v>97</v>
      </c>
      <c r="B113" s="9"/>
      <c r="C113" s="11">
        <f>(D113-G113)/G113</f>
        <v>-0.25925925925925924</v>
      </c>
      <c r="D113" s="10">
        <f t="shared" ref="D113:I113" si="19">SUM(D114:D117)</f>
        <v>800</v>
      </c>
      <c r="E113" s="10">
        <f t="shared" si="19"/>
        <v>100</v>
      </c>
      <c r="F113" s="10">
        <f t="shared" si="19"/>
        <v>64.95</v>
      </c>
      <c r="G113" s="10">
        <f t="shared" si="19"/>
        <v>1080</v>
      </c>
      <c r="H113" s="10">
        <f t="shared" si="19"/>
        <v>621.4</v>
      </c>
      <c r="I113" s="10">
        <f t="shared" si="19"/>
        <v>182.52</v>
      </c>
      <c r="J113" s="15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:30" ht="12.75" x14ac:dyDescent="0.2">
      <c r="A114" s="12">
        <v>5730.1</v>
      </c>
      <c r="B114" s="13" t="s">
        <v>152</v>
      </c>
      <c r="C114" s="14"/>
      <c r="D114" s="14">
        <v>100</v>
      </c>
      <c r="E114" s="14">
        <v>0</v>
      </c>
      <c r="F114" s="14">
        <v>0</v>
      </c>
      <c r="G114" s="14">
        <v>240</v>
      </c>
      <c r="H114" s="14">
        <v>0</v>
      </c>
      <c r="I114" s="14">
        <v>41.46</v>
      </c>
      <c r="J114" s="17"/>
    </row>
    <row r="115" spans="1:30" ht="12.75" x14ac:dyDescent="0.2">
      <c r="A115" s="12">
        <v>5730.2</v>
      </c>
      <c r="B115" s="13" t="s">
        <v>100</v>
      </c>
      <c r="C115" s="14"/>
      <c r="D115" s="14">
        <v>400</v>
      </c>
      <c r="E115" s="14">
        <v>100</v>
      </c>
      <c r="F115" s="14">
        <v>64.95</v>
      </c>
      <c r="G115" s="14">
        <v>600</v>
      </c>
      <c r="H115" s="14">
        <v>621.4</v>
      </c>
      <c r="I115" s="14">
        <v>141.06</v>
      </c>
      <c r="J115" s="17"/>
    </row>
    <row r="116" spans="1:30" ht="12.75" x14ac:dyDescent="0.2">
      <c r="A116" s="12">
        <v>5730.4</v>
      </c>
      <c r="B116" s="13" t="s">
        <v>153</v>
      </c>
      <c r="C116" s="14"/>
      <c r="D116" s="14">
        <v>100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8"/>
    </row>
    <row r="117" spans="1:30" ht="12.75" x14ac:dyDescent="0.2">
      <c r="A117" s="12">
        <v>5730.5</v>
      </c>
      <c r="B117" s="13" t="s">
        <v>101</v>
      </c>
      <c r="C117" s="14"/>
      <c r="D117" s="14">
        <v>200</v>
      </c>
      <c r="E117" s="14">
        <v>0</v>
      </c>
      <c r="F117" s="14">
        <v>0</v>
      </c>
      <c r="G117" s="14">
        <v>240</v>
      </c>
      <c r="H117" s="14">
        <v>0</v>
      </c>
      <c r="I117" s="14">
        <v>0</v>
      </c>
      <c r="J117" s="8"/>
    </row>
    <row r="118" spans="1:30" ht="12.75" x14ac:dyDescent="0.2">
      <c r="I118" s="7"/>
      <c r="J118" s="8"/>
    </row>
    <row r="119" spans="1:30" ht="15" x14ac:dyDescent="0.25">
      <c r="A119" s="6" t="s">
        <v>104</v>
      </c>
      <c r="B119" s="9"/>
      <c r="C119" s="11">
        <f>(D119-G119)/G119</f>
        <v>-0.16666666666666666</v>
      </c>
      <c r="D119" s="10">
        <f t="shared" ref="D119:I119" si="20">SUM(D120:D125)</f>
        <v>2850</v>
      </c>
      <c r="E119" s="10">
        <f t="shared" si="20"/>
        <v>2350</v>
      </c>
      <c r="F119" s="10">
        <f t="shared" si="20"/>
        <v>1502.03</v>
      </c>
      <c r="G119" s="10">
        <f t="shared" si="20"/>
        <v>3420</v>
      </c>
      <c r="H119" s="10">
        <f t="shared" si="20"/>
        <v>2267.2599999999998</v>
      </c>
      <c r="I119" s="10">
        <f t="shared" si="20"/>
        <v>2307.33</v>
      </c>
      <c r="J119" s="15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</row>
    <row r="120" spans="1:30" ht="12.75" x14ac:dyDescent="0.2">
      <c r="A120" s="12">
        <v>5710</v>
      </c>
      <c r="B120" s="13" t="s">
        <v>72</v>
      </c>
      <c r="C120" s="14"/>
      <c r="D120" s="14">
        <v>1800</v>
      </c>
      <c r="E120" s="14">
        <v>1900</v>
      </c>
      <c r="F120" s="14">
        <v>1479.25</v>
      </c>
      <c r="G120" s="14">
        <v>2400</v>
      </c>
      <c r="H120" s="14">
        <v>1439.43</v>
      </c>
      <c r="I120" s="14">
        <v>1691.79</v>
      </c>
      <c r="J120" s="17"/>
    </row>
    <row r="121" spans="1:30" ht="12.75" x14ac:dyDescent="0.2">
      <c r="A121" s="12">
        <v>5350.1</v>
      </c>
      <c r="B121" s="13" t="s">
        <v>105</v>
      </c>
      <c r="C121" s="14"/>
      <c r="D121" s="14">
        <v>600</v>
      </c>
      <c r="E121" s="14">
        <v>100</v>
      </c>
      <c r="F121" s="14">
        <v>22.78</v>
      </c>
      <c r="G121" s="14">
        <v>600</v>
      </c>
      <c r="H121" s="14">
        <v>552.49</v>
      </c>
      <c r="I121" s="14">
        <f>-16+144.08</f>
        <v>128.08000000000001</v>
      </c>
      <c r="J121" s="8"/>
    </row>
    <row r="122" spans="1:30" ht="12.75" x14ac:dyDescent="0.2">
      <c r="A122" s="12">
        <v>5350.2</v>
      </c>
      <c r="B122" s="13" t="s">
        <v>106</v>
      </c>
      <c r="C122" s="14"/>
      <c r="D122" s="14">
        <v>350</v>
      </c>
      <c r="E122" s="14">
        <v>350</v>
      </c>
      <c r="F122" s="14">
        <v>0</v>
      </c>
      <c r="G122" s="14">
        <v>300</v>
      </c>
      <c r="H122" s="14">
        <v>224.35</v>
      </c>
      <c r="I122" s="14">
        <v>309.20999999999998</v>
      </c>
      <c r="J122" s="8"/>
    </row>
    <row r="123" spans="1:30" ht="12.75" x14ac:dyDescent="0.2">
      <c r="A123" s="12">
        <v>5350.4</v>
      </c>
      <c r="B123" s="13" t="s">
        <v>155</v>
      </c>
      <c r="C123" s="14"/>
      <c r="D123" s="14">
        <v>0</v>
      </c>
      <c r="E123" s="14">
        <v>0</v>
      </c>
      <c r="F123" s="14">
        <v>0</v>
      </c>
      <c r="G123" s="14">
        <v>0</v>
      </c>
      <c r="H123" s="14">
        <v>49.91</v>
      </c>
      <c r="I123" s="14">
        <v>87.25</v>
      </c>
      <c r="J123" s="8"/>
    </row>
    <row r="124" spans="1:30" ht="12.75" x14ac:dyDescent="0.2">
      <c r="A124" s="12">
        <v>5350.6</v>
      </c>
      <c r="B124" s="13" t="s">
        <v>107</v>
      </c>
      <c r="C124" s="14"/>
      <c r="D124" s="14">
        <v>100</v>
      </c>
      <c r="E124" s="14">
        <v>0</v>
      </c>
      <c r="F124" s="14">
        <v>0</v>
      </c>
      <c r="G124" s="14">
        <v>0</v>
      </c>
      <c r="H124" s="14">
        <v>1.08</v>
      </c>
      <c r="I124" s="14">
        <v>91</v>
      </c>
      <c r="J124" s="8"/>
    </row>
    <row r="125" spans="1:30" ht="12.75" x14ac:dyDescent="0.2">
      <c r="A125" s="12">
        <v>5950.2089999999998</v>
      </c>
      <c r="B125" s="13" t="s">
        <v>157</v>
      </c>
      <c r="C125" s="14"/>
      <c r="D125" s="14">
        <v>0</v>
      </c>
      <c r="E125" s="14">
        <v>0</v>
      </c>
      <c r="F125" s="14">
        <v>0</v>
      </c>
      <c r="G125" s="14">
        <v>120</v>
      </c>
      <c r="H125" s="14">
        <v>0</v>
      </c>
      <c r="I125" s="14">
        <v>0</v>
      </c>
      <c r="J125" s="8"/>
    </row>
    <row r="126" spans="1:30" ht="12.75" x14ac:dyDescent="0.2">
      <c r="I126" s="7"/>
      <c r="J126" s="8"/>
    </row>
    <row r="127" spans="1:30" ht="15" x14ac:dyDescent="0.25">
      <c r="A127" s="6" t="s">
        <v>165</v>
      </c>
      <c r="B127" s="9"/>
      <c r="C127" s="11">
        <f>(D127-G127)/G127</f>
        <v>-0.13793103448275862</v>
      </c>
      <c r="D127" s="10">
        <f t="shared" ref="D127:I127" si="21">SUM(D128:D129)</f>
        <v>3000</v>
      </c>
      <c r="E127" s="10">
        <f t="shared" si="21"/>
        <v>2400</v>
      </c>
      <c r="F127" s="10">
        <f t="shared" si="21"/>
        <v>1327.77</v>
      </c>
      <c r="G127" s="10">
        <f t="shared" si="21"/>
        <v>3480</v>
      </c>
      <c r="H127" s="10">
        <f t="shared" si="21"/>
        <v>3257.55</v>
      </c>
      <c r="I127" s="10">
        <f t="shared" si="21"/>
        <v>1607.6</v>
      </c>
      <c r="J127" s="15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1:30" ht="12.75" x14ac:dyDescent="0.2">
      <c r="A128" s="12">
        <v>5000</v>
      </c>
      <c r="B128" s="13" t="s">
        <v>59</v>
      </c>
      <c r="C128" s="14"/>
      <c r="D128" s="14">
        <v>1000</v>
      </c>
      <c r="E128" s="14">
        <v>400</v>
      </c>
      <c r="F128" s="14">
        <v>166.27</v>
      </c>
      <c r="G128" s="14">
        <v>480</v>
      </c>
      <c r="H128" s="14">
        <v>20.05</v>
      </c>
      <c r="I128" s="14">
        <v>193</v>
      </c>
      <c r="J128" s="17"/>
    </row>
    <row r="129" spans="1:30" ht="12.75" x14ac:dyDescent="0.2">
      <c r="A129" s="12">
        <v>5740.4139999999998</v>
      </c>
      <c r="B129" s="13" t="s">
        <v>21</v>
      </c>
      <c r="C129" s="14"/>
      <c r="D129" s="14">
        <v>2000</v>
      </c>
      <c r="E129" s="14">
        <v>2000</v>
      </c>
      <c r="F129" s="14">
        <v>1161.5</v>
      </c>
      <c r="G129" s="14">
        <v>3000</v>
      </c>
      <c r="H129" s="14">
        <v>3237.5</v>
      </c>
      <c r="I129" s="14">
        <v>1414.6</v>
      </c>
      <c r="J129" s="17"/>
    </row>
    <row r="130" spans="1:30" ht="12.75" x14ac:dyDescent="0.2">
      <c r="I130" s="7"/>
      <c r="J130" s="8"/>
    </row>
    <row r="131" spans="1:30" ht="15" x14ac:dyDescent="0.25">
      <c r="A131" s="6" t="s">
        <v>110</v>
      </c>
      <c r="B131" s="9"/>
      <c r="C131" s="11">
        <f>(D131-G131)/G131</f>
        <v>-0.22043010752688172</v>
      </c>
      <c r="D131" s="10">
        <f t="shared" ref="D131:I131" si="22">SUM(D132:D134)</f>
        <v>2900</v>
      </c>
      <c r="E131" s="10">
        <f t="shared" si="22"/>
        <v>3465.1899999999996</v>
      </c>
      <c r="F131" s="10">
        <f t="shared" si="22"/>
        <v>1842.64</v>
      </c>
      <c r="G131" s="10">
        <f t="shared" si="22"/>
        <v>3720</v>
      </c>
      <c r="H131" s="10">
        <f t="shared" si="22"/>
        <v>5527.4999999999991</v>
      </c>
      <c r="I131" s="10">
        <f t="shared" si="22"/>
        <v>2300.7200000000003</v>
      </c>
      <c r="J131" s="15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</row>
    <row r="132" spans="1:30" ht="25.5" x14ac:dyDescent="0.2">
      <c r="A132" s="12">
        <v>5950.2020000000002</v>
      </c>
      <c r="B132" s="13" t="s">
        <v>25</v>
      </c>
      <c r="C132" s="14"/>
      <c r="D132" s="14">
        <f t="shared" ref="D132:E132" si="23">D26</f>
        <v>1200</v>
      </c>
      <c r="E132" s="14">
        <f t="shared" si="23"/>
        <v>2402.2799999999997</v>
      </c>
      <c r="F132" s="14">
        <v>370</v>
      </c>
      <c r="G132" s="14">
        <v>1800</v>
      </c>
      <c r="H132" s="14">
        <v>4107.03</v>
      </c>
      <c r="I132" s="14">
        <v>327.86</v>
      </c>
      <c r="J132" s="17" t="s">
        <v>86</v>
      </c>
    </row>
    <row r="133" spans="1:30" ht="25.5" x14ac:dyDescent="0.2">
      <c r="A133" s="12">
        <v>5950.299</v>
      </c>
      <c r="B133" s="13" t="s">
        <v>26</v>
      </c>
      <c r="C133" s="14"/>
      <c r="D133" s="14">
        <f>D28</f>
        <v>1300</v>
      </c>
      <c r="E133" s="14">
        <v>1000</v>
      </c>
      <c r="F133" s="14">
        <v>1409.73</v>
      </c>
      <c r="G133" s="14">
        <v>1200</v>
      </c>
      <c r="H133" s="14">
        <v>768.9</v>
      </c>
      <c r="I133" s="14">
        <v>579.48</v>
      </c>
      <c r="J133" s="17" t="s">
        <v>86</v>
      </c>
    </row>
    <row r="134" spans="1:30" ht="25.5" x14ac:dyDescent="0.2">
      <c r="A134" s="12">
        <v>5954</v>
      </c>
      <c r="B134" s="13" t="s">
        <v>27</v>
      </c>
      <c r="C134" s="14"/>
      <c r="D134" s="14">
        <f>D25</f>
        <v>400</v>
      </c>
      <c r="E134" s="14">
        <f>F134</f>
        <v>62.91</v>
      </c>
      <c r="F134" s="14">
        <v>62.91</v>
      </c>
      <c r="G134" s="14">
        <v>720</v>
      </c>
      <c r="H134" s="14">
        <v>651.57000000000005</v>
      </c>
      <c r="I134" s="14">
        <v>1393.38</v>
      </c>
      <c r="J134" s="17" t="s">
        <v>86</v>
      </c>
    </row>
    <row r="135" spans="1:30" ht="12.75" x14ac:dyDescent="0.2">
      <c r="I135" s="7"/>
      <c r="J135" s="8"/>
    </row>
    <row r="136" spans="1:30" ht="15" x14ac:dyDescent="0.25">
      <c r="A136" s="28" t="s">
        <v>161</v>
      </c>
      <c r="B136" s="6"/>
      <c r="C136" s="11">
        <f>(D136-G136)/G136</f>
        <v>-0.58333333333333337</v>
      </c>
      <c r="D136" s="10">
        <f t="shared" ref="D136:I136" si="24">SUM(D137:D140)</f>
        <v>250</v>
      </c>
      <c r="E136" s="10">
        <f t="shared" si="24"/>
        <v>300</v>
      </c>
      <c r="F136" s="10">
        <f t="shared" si="24"/>
        <v>299.3</v>
      </c>
      <c r="G136" s="10">
        <f t="shared" si="24"/>
        <v>600</v>
      </c>
      <c r="H136" s="10">
        <f t="shared" si="24"/>
        <v>172.96</v>
      </c>
      <c r="I136" s="10">
        <f t="shared" si="24"/>
        <v>737.71</v>
      </c>
      <c r="J136" s="15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</row>
    <row r="137" spans="1:30" ht="12.75" x14ac:dyDescent="0.2">
      <c r="A137" s="12">
        <v>5375</v>
      </c>
      <c r="B137" s="13" t="s">
        <v>162</v>
      </c>
      <c r="C137" s="14"/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128</v>
      </c>
      <c r="J137" s="17"/>
    </row>
    <row r="138" spans="1:30" ht="12.75" x14ac:dyDescent="0.2">
      <c r="A138" s="12">
        <v>5020.1000000000004</v>
      </c>
      <c r="B138" s="13" t="s">
        <v>163</v>
      </c>
      <c r="C138" s="14"/>
      <c r="D138" s="14">
        <v>250</v>
      </c>
      <c r="E138" s="14">
        <v>300</v>
      </c>
      <c r="F138" s="14">
        <v>299.3</v>
      </c>
      <c r="G138" s="14">
        <v>0</v>
      </c>
      <c r="H138" s="14">
        <v>172.96</v>
      </c>
      <c r="I138" s="14">
        <v>300.35000000000002</v>
      </c>
      <c r="J138" s="17"/>
    </row>
    <row r="139" spans="1:30" ht="12.75" x14ac:dyDescent="0.2">
      <c r="A139" s="12">
        <v>5450</v>
      </c>
      <c r="B139" s="13" t="s">
        <v>161</v>
      </c>
      <c r="C139" s="14"/>
      <c r="D139" s="14">
        <v>0</v>
      </c>
      <c r="E139" s="14">
        <v>0</v>
      </c>
      <c r="F139" s="14">
        <v>0</v>
      </c>
      <c r="G139" s="14">
        <v>600</v>
      </c>
      <c r="H139" s="14">
        <v>0</v>
      </c>
      <c r="I139" s="14">
        <v>309.36</v>
      </c>
      <c r="J139" s="17"/>
    </row>
    <row r="140" spans="1:30" ht="12.75" x14ac:dyDescent="0.2">
      <c r="A140" s="12">
        <v>5950.5</v>
      </c>
      <c r="B140" s="13" t="s">
        <v>164</v>
      </c>
      <c r="C140" s="13"/>
      <c r="D140" s="13">
        <v>0</v>
      </c>
      <c r="E140" s="13">
        <v>0</v>
      </c>
      <c r="F140" s="14">
        <v>0</v>
      </c>
      <c r="G140" s="13">
        <v>0</v>
      </c>
      <c r="H140" s="13">
        <v>0</v>
      </c>
      <c r="I140" s="14">
        <v>0</v>
      </c>
      <c r="J140" s="8"/>
    </row>
    <row r="141" spans="1:30" ht="12.75" x14ac:dyDescent="0.2">
      <c r="I141" s="7"/>
      <c r="J141" s="8"/>
    </row>
    <row r="142" spans="1:30" x14ac:dyDescent="0.25">
      <c r="A142" s="18" t="s">
        <v>113</v>
      </c>
      <c r="B142" s="1"/>
      <c r="C142" s="23">
        <f>(D142-G142)/G142</f>
        <v>-0.21342573681623384</v>
      </c>
      <c r="D142" s="19">
        <f t="shared" ref="D142:I142" si="25">D38+D53+D60+D71+D80+D97+D107+D113+D119+D127+D131+D136</f>
        <v>113612</v>
      </c>
      <c r="E142" s="19">
        <f t="shared" si="25"/>
        <v>115439.10761904762</v>
      </c>
      <c r="F142" s="19">
        <f t="shared" si="25"/>
        <v>75794.990000000005</v>
      </c>
      <c r="G142" s="19">
        <f t="shared" si="25"/>
        <v>144439</v>
      </c>
      <c r="H142" s="19">
        <f t="shared" si="25"/>
        <v>125163.13</v>
      </c>
      <c r="I142" s="19">
        <f t="shared" si="25"/>
        <v>133364.83000000002</v>
      </c>
      <c r="J142" s="2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x14ac:dyDescent="0.2">
      <c r="I143" s="7"/>
      <c r="J143" s="8"/>
    </row>
    <row r="144" spans="1:30" ht="26.25" x14ac:dyDescent="0.25">
      <c r="A144" s="4" t="s">
        <v>114</v>
      </c>
      <c r="B144" s="24"/>
      <c r="C144" s="29"/>
      <c r="D144" s="25">
        <f t="shared" ref="D144:I144" si="26">D35-D142</f>
        <v>0</v>
      </c>
      <c r="E144" s="25">
        <f t="shared" si="26"/>
        <v>0.31095238095440436</v>
      </c>
      <c r="F144" s="25">
        <f t="shared" si="26"/>
        <v>-8795.4500000000116</v>
      </c>
      <c r="G144" s="25">
        <f t="shared" si="26"/>
        <v>-22457</v>
      </c>
      <c r="H144" s="25">
        <f t="shared" si="26"/>
        <v>9067.6900000000023</v>
      </c>
      <c r="I144" s="25">
        <f t="shared" si="26"/>
        <v>1113.8099999999686</v>
      </c>
      <c r="J144" s="21" t="s">
        <v>166</v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9:10" ht="12.75" x14ac:dyDescent="0.2">
      <c r="I145" s="7"/>
      <c r="J145" s="8"/>
    </row>
    <row r="146" spans="9:10" ht="12.75" x14ac:dyDescent="0.2">
      <c r="I146" s="7"/>
      <c r="J146" s="8"/>
    </row>
    <row r="147" spans="9:10" ht="12.75" x14ac:dyDescent="0.2">
      <c r="I147" s="7"/>
      <c r="J147" s="8"/>
    </row>
    <row r="148" spans="9:10" ht="12.75" x14ac:dyDescent="0.2">
      <c r="I148" s="7"/>
      <c r="J148" s="8"/>
    </row>
    <row r="149" spans="9:10" ht="12.75" x14ac:dyDescent="0.2">
      <c r="I149" s="7"/>
      <c r="J149" s="8"/>
    </row>
    <row r="150" spans="9:10" ht="12.75" x14ac:dyDescent="0.2">
      <c r="I150" s="7"/>
      <c r="J150" s="8"/>
    </row>
    <row r="151" spans="9:10" ht="12.75" x14ac:dyDescent="0.2">
      <c r="I151" s="7"/>
      <c r="J151" s="8"/>
    </row>
    <row r="152" spans="9:10" ht="12.75" x14ac:dyDescent="0.2">
      <c r="I152" s="7"/>
      <c r="J152" s="8"/>
    </row>
    <row r="153" spans="9:10" ht="12.75" x14ac:dyDescent="0.2">
      <c r="I153" s="7"/>
      <c r="J153" s="8"/>
    </row>
    <row r="154" spans="9:10" ht="12.75" x14ac:dyDescent="0.2">
      <c r="I154" s="7"/>
      <c r="J154" s="8"/>
    </row>
    <row r="155" spans="9:10" ht="12.75" x14ac:dyDescent="0.2">
      <c r="I155" s="7"/>
      <c r="J155" s="8"/>
    </row>
    <row r="156" spans="9:10" ht="12.75" x14ac:dyDescent="0.2">
      <c r="I156" s="7"/>
      <c r="J156" s="8"/>
    </row>
    <row r="157" spans="9:10" ht="12.75" x14ac:dyDescent="0.2">
      <c r="I157" s="7"/>
      <c r="J157" s="8"/>
    </row>
    <row r="158" spans="9:10" ht="12.75" x14ac:dyDescent="0.2">
      <c r="I158" s="7"/>
      <c r="J158" s="8"/>
    </row>
    <row r="159" spans="9:10" ht="12.75" x14ac:dyDescent="0.2">
      <c r="I159" s="7"/>
      <c r="J159" s="8"/>
    </row>
    <row r="160" spans="9:10" ht="12.75" x14ac:dyDescent="0.2">
      <c r="I160" s="7"/>
      <c r="J160" s="8"/>
    </row>
    <row r="161" spans="9:10" ht="12.75" x14ac:dyDescent="0.2">
      <c r="I161" s="7"/>
      <c r="J161" s="8"/>
    </row>
    <row r="162" spans="9:10" ht="12.75" x14ac:dyDescent="0.2">
      <c r="I162" s="7"/>
      <c r="J162" s="8"/>
    </row>
    <row r="163" spans="9:10" ht="12.75" x14ac:dyDescent="0.2">
      <c r="I163" s="7"/>
      <c r="J163" s="8"/>
    </row>
    <row r="164" spans="9:10" ht="12.75" x14ac:dyDescent="0.2">
      <c r="I164" s="7"/>
      <c r="J164" s="8"/>
    </row>
    <row r="165" spans="9:10" ht="12.75" x14ac:dyDescent="0.2">
      <c r="I165" s="7"/>
      <c r="J165" s="8"/>
    </row>
    <row r="166" spans="9:10" ht="12.75" x14ac:dyDescent="0.2">
      <c r="I166" s="7"/>
      <c r="J166" s="8"/>
    </row>
    <row r="167" spans="9:10" ht="12.75" x14ac:dyDescent="0.2">
      <c r="I167" s="7"/>
      <c r="J167" s="8"/>
    </row>
    <row r="168" spans="9:10" ht="12.75" x14ac:dyDescent="0.2">
      <c r="I168" s="7"/>
      <c r="J168" s="8"/>
    </row>
    <row r="169" spans="9:10" ht="12.75" x14ac:dyDescent="0.2">
      <c r="I169" s="7"/>
      <c r="J169" s="8"/>
    </row>
    <row r="170" spans="9:10" ht="12.75" x14ac:dyDescent="0.2">
      <c r="I170" s="7"/>
      <c r="J170" s="8"/>
    </row>
    <row r="171" spans="9:10" ht="12.75" x14ac:dyDescent="0.2">
      <c r="I171" s="7"/>
      <c r="J171" s="8"/>
    </row>
    <row r="172" spans="9:10" ht="12.75" x14ac:dyDescent="0.2">
      <c r="I172" s="7"/>
      <c r="J172" s="8"/>
    </row>
    <row r="173" spans="9:10" ht="12.75" x14ac:dyDescent="0.2">
      <c r="I173" s="7"/>
      <c r="J173" s="8"/>
    </row>
    <row r="174" spans="9:10" ht="12.75" x14ac:dyDescent="0.2">
      <c r="I174" s="7"/>
      <c r="J174" s="8"/>
    </row>
    <row r="175" spans="9:10" ht="12.75" x14ac:dyDescent="0.2">
      <c r="I175" s="7"/>
      <c r="J175" s="8"/>
    </row>
    <row r="176" spans="9:10" ht="12.75" x14ac:dyDescent="0.2">
      <c r="I176" s="7"/>
      <c r="J176" s="8"/>
    </row>
    <row r="177" spans="9:10" ht="12.75" x14ac:dyDescent="0.2">
      <c r="I177" s="7"/>
      <c r="J177" s="8"/>
    </row>
    <row r="178" spans="9:10" ht="12.75" x14ac:dyDescent="0.2">
      <c r="I178" s="7"/>
      <c r="J178" s="8"/>
    </row>
    <row r="179" spans="9:10" ht="12.75" x14ac:dyDescent="0.2">
      <c r="I179" s="7"/>
      <c r="J179" s="8"/>
    </row>
    <row r="180" spans="9:10" ht="12.75" x14ac:dyDescent="0.2">
      <c r="I180" s="7"/>
      <c r="J180" s="8"/>
    </row>
    <row r="181" spans="9:10" ht="12.75" x14ac:dyDescent="0.2">
      <c r="I181" s="7"/>
      <c r="J181" s="8"/>
    </row>
    <row r="182" spans="9:10" ht="12.75" x14ac:dyDescent="0.2">
      <c r="I182" s="7"/>
      <c r="J182" s="8"/>
    </row>
    <row r="183" spans="9:10" ht="12.75" x14ac:dyDescent="0.2">
      <c r="I183" s="7"/>
      <c r="J183" s="8"/>
    </row>
    <row r="184" spans="9:10" ht="12.75" x14ac:dyDescent="0.2">
      <c r="I184" s="7"/>
      <c r="J184" s="8"/>
    </row>
    <row r="185" spans="9:10" ht="12.75" x14ac:dyDescent="0.2">
      <c r="I185" s="7"/>
      <c r="J185" s="8"/>
    </row>
    <row r="186" spans="9:10" ht="12.75" x14ac:dyDescent="0.2">
      <c r="I186" s="7"/>
      <c r="J186" s="8"/>
    </row>
    <row r="187" spans="9:10" ht="12.75" x14ac:dyDescent="0.2">
      <c r="I187" s="7"/>
      <c r="J187" s="8"/>
    </row>
    <row r="188" spans="9:10" ht="12.75" x14ac:dyDescent="0.2">
      <c r="I188" s="7"/>
      <c r="J188" s="8"/>
    </row>
    <row r="189" spans="9:10" ht="12.75" x14ac:dyDescent="0.2">
      <c r="I189" s="7"/>
      <c r="J189" s="8"/>
    </row>
    <row r="190" spans="9:10" ht="12.75" x14ac:dyDescent="0.2">
      <c r="I190" s="7"/>
      <c r="J190" s="8"/>
    </row>
    <row r="191" spans="9:10" ht="12.75" x14ac:dyDescent="0.2">
      <c r="I191" s="7"/>
      <c r="J191" s="8"/>
    </row>
    <row r="192" spans="9:10" ht="12.75" x14ac:dyDescent="0.2">
      <c r="I192" s="7"/>
      <c r="J192" s="8"/>
    </row>
    <row r="193" spans="9:10" ht="12.75" x14ac:dyDescent="0.2">
      <c r="I193" s="7"/>
      <c r="J193" s="8"/>
    </row>
    <row r="194" spans="9:10" ht="12.75" x14ac:dyDescent="0.2">
      <c r="I194" s="7"/>
      <c r="J194" s="8"/>
    </row>
    <row r="195" spans="9:10" ht="12.75" x14ac:dyDescent="0.2">
      <c r="I195" s="7"/>
      <c r="J195" s="8"/>
    </row>
    <row r="196" spans="9:10" ht="12.75" x14ac:dyDescent="0.2">
      <c r="I196" s="7"/>
      <c r="J196" s="8"/>
    </row>
    <row r="197" spans="9:10" ht="12.75" x14ac:dyDescent="0.2">
      <c r="I197" s="7"/>
      <c r="J197" s="8"/>
    </row>
    <row r="198" spans="9:10" ht="12.75" x14ac:dyDescent="0.2">
      <c r="I198" s="7"/>
      <c r="J198" s="8"/>
    </row>
    <row r="199" spans="9:10" ht="12.75" x14ac:dyDescent="0.2">
      <c r="I199" s="7"/>
      <c r="J199" s="8"/>
    </row>
    <row r="200" spans="9:10" ht="12.75" x14ac:dyDescent="0.2">
      <c r="I200" s="7"/>
      <c r="J200" s="8"/>
    </row>
    <row r="201" spans="9:10" ht="12.75" x14ac:dyDescent="0.2">
      <c r="I201" s="7"/>
      <c r="J201" s="8"/>
    </row>
    <row r="202" spans="9:10" ht="12.75" x14ac:dyDescent="0.2">
      <c r="I202" s="7"/>
      <c r="J202" s="8"/>
    </row>
    <row r="203" spans="9:10" ht="12.75" x14ac:dyDescent="0.2">
      <c r="I203" s="7"/>
      <c r="J203" s="8"/>
    </row>
    <row r="204" spans="9:10" ht="12.75" x14ac:dyDescent="0.2">
      <c r="I204" s="7"/>
      <c r="J204" s="8"/>
    </row>
    <row r="205" spans="9:10" ht="12.75" x14ac:dyDescent="0.2">
      <c r="I205" s="7"/>
      <c r="J205" s="8"/>
    </row>
    <row r="206" spans="9:10" ht="12.75" x14ac:dyDescent="0.2">
      <c r="I206" s="7"/>
      <c r="J206" s="8"/>
    </row>
    <row r="207" spans="9:10" ht="12.75" x14ac:dyDescent="0.2">
      <c r="I207" s="7"/>
      <c r="J207" s="8"/>
    </row>
    <row r="208" spans="9:10" ht="12.75" x14ac:dyDescent="0.2">
      <c r="I208" s="7"/>
      <c r="J208" s="8"/>
    </row>
    <row r="209" spans="9:10" ht="12.75" x14ac:dyDescent="0.2">
      <c r="I209" s="7"/>
      <c r="J209" s="8"/>
    </row>
    <row r="210" spans="9:10" ht="12.75" x14ac:dyDescent="0.2">
      <c r="I210" s="7"/>
      <c r="J210" s="8"/>
    </row>
    <row r="211" spans="9:10" ht="12.75" x14ac:dyDescent="0.2">
      <c r="I211" s="7"/>
      <c r="J211" s="8"/>
    </row>
    <row r="212" spans="9:10" ht="12.75" x14ac:dyDescent="0.2">
      <c r="I212" s="7"/>
      <c r="J212" s="8"/>
    </row>
    <row r="213" spans="9:10" ht="12.75" x14ac:dyDescent="0.2">
      <c r="I213" s="7"/>
      <c r="J213" s="8"/>
    </row>
    <row r="214" spans="9:10" ht="12.75" x14ac:dyDescent="0.2">
      <c r="I214" s="7"/>
      <c r="J214" s="8"/>
    </row>
    <row r="215" spans="9:10" ht="12.75" x14ac:dyDescent="0.2">
      <c r="I215" s="7"/>
      <c r="J215" s="8"/>
    </row>
    <row r="216" spans="9:10" ht="12.75" x14ac:dyDescent="0.2">
      <c r="I216" s="7"/>
      <c r="J216" s="8"/>
    </row>
    <row r="217" spans="9:10" ht="12.75" x14ac:dyDescent="0.2">
      <c r="I217" s="7"/>
      <c r="J217" s="8"/>
    </row>
    <row r="218" spans="9:10" ht="12.75" x14ac:dyDescent="0.2">
      <c r="I218" s="7"/>
      <c r="J218" s="8"/>
    </row>
    <row r="219" spans="9:10" ht="12.75" x14ac:dyDescent="0.2">
      <c r="I219" s="7"/>
      <c r="J219" s="8"/>
    </row>
    <row r="220" spans="9:10" ht="12.75" x14ac:dyDescent="0.2">
      <c r="I220" s="7"/>
      <c r="J220" s="8"/>
    </row>
    <row r="221" spans="9:10" ht="12.75" x14ac:dyDescent="0.2">
      <c r="I221" s="7"/>
      <c r="J221" s="8"/>
    </row>
    <row r="222" spans="9:10" ht="12.75" x14ac:dyDescent="0.2">
      <c r="I222" s="7"/>
      <c r="J222" s="8"/>
    </row>
    <row r="223" spans="9:10" ht="12.75" x14ac:dyDescent="0.2">
      <c r="I223" s="7"/>
      <c r="J223" s="8"/>
    </row>
    <row r="224" spans="9:10" ht="12.75" x14ac:dyDescent="0.2">
      <c r="I224" s="7"/>
      <c r="J224" s="8"/>
    </row>
    <row r="225" spans="9:10" ht="12.75" x14ac:dyDescent="0.2">
      <c r="I225" s="7"/>
      <c r="J225" s="8"/>
    </row>
    <row r="226" spans="9:10" ht="12.75" x14ac:dyDescent="0.2">
      <c r="I226" s="7"/>
      <c r="J226" s="8"/>
    </row>
    <row r="227" spans="9:10" ht="12.75" x14ac:dyDescent="0.2">
      <c r="I227" s="7"/>
      <c r="J227" s="8"/>
    </row>
    <row r="228" spans="9:10" ht="12.75" x14ac:dyDescent="0.2">
      <c r="I228" s="7"/>
      <c r="J228" s="8"/>
    </row>
    <row r="229" spans="9:10" ht="12.75" x14ac:dyDescent="0.2">
      <c r="I229" s="7"/>
      <c r="J229" s="8"/>
    </row>
    <row r="230" spans="9:10" ht="12.75" x14ac:dyDescent="0.2">
      <c r="I230" s="7"/>
      <c r="J230" s="8"/>
    </row>
    <row r="231" spans="9:10" ht="12.75" x14ac:dyDescent="0.2">
      <c r="I231" s="7"/>
      <c r="J231" s="8"/>
    </row>
    <row r="232" spans="9:10" ht="12.75" x14ac:dyDescent="0.2">
      <c r="I232" s="7"/>
      <c r="J232" s="8"/>
    </row>
    <row r="233" spans="9:10" ht="12.75" x14ac:dyDescent="0.2">
      <c r="I233" s="7"/>
      <c r="J233" s="8"/>
    </row>
    <row r="234" spans="9:10" ht="12.75" x14ac:dyDescent="0.2">
      <c r="I234" s="7"/>
      <c r="J234" s="8"/>
    </row>
    <row r="235" spans="9:10" ht="12.75" x14ac:dyDescent="0.2">
      <c r="I235" s="7"/>
      <c r="J235" s="8"/>
    </row>
    <row r="236" spans="9:10" ht="12.75" x14ac:dyDescent="0.2">
      <c r="I236" s="7"/>
      <c r="J236" s="8"/>
    </row>
    <row r="237" spans="9:10" ht="12.75" x14ac:dyDescent="0.2">
      <c r="I237" s="7"/>
      <c r="J237" s="8"/>
    </row>
    <row r="238" spans="9:10" ht="12.75" x14ac:dyDescent="0.2">
      <c r="I238" s="7"/>
      <c r="J238" s="8"/>
    </row>
    <row r="239" spans="9:10" ht="12.75" x14ac:dyDescent="0.2">
      <c r="I239" s="7"/>
      <c r="J239" s="8"/>
    </row>
    <row r="240" spans="9:10" ht="12.75" x14ac:dyDescent="0.2">
      <c r="I240" s="7"/>
      <c r="J240" s="8"/>
    </row>
    <row r="241" spans="9:10" ht="12.75" x14ac:dyDescent="0.2">
      <c r="I241" s="7"/>
      <c r="J241" s="8"/>
    </row>
    <row r="242" spans="9:10" ht="12.75" x14ac:dyDescent="0.2">
      <c r="I242" s="7"/>
      <c r="J242" s="8"/>
    </row>
    <row r="243" spans="9:10" ht="12.75" x14ac:dyDescent="0.2">
      <c r="I243" s="7"/>
      <c r="J243" s="8"/>
    </row>
    <row r="244" spans="9:10" ht="12.75" x14ac:dyDescent="0.2">
      <c r="I244" s="7"/>
      <c r="J244" s="8"/>
    </row>
    <row r="245" spans="9:10" ht="12.75" x14ac:dyDescent="0.2">
      <c r="I245" s="7"/>
      <c r="J245" s="8"/>
    </row>
    <row r="246" spans="9:10" ht="12.75" x14ac:dyDescent="0.2">
      <c r="I246" s="7"/>
      <c r="J246" s="8"/>
    </row>
    <row r="247" spans="9:10" ht="12.75" x14ac:dyDescent="0.2">
      <c r="I247" s="7"/>
      <c r="J247" s="8"/>
    </row>
    <row r="248" spans="9:10" ht="12.75" x14ac:dyDescent="0.2">
      <c r="I248" s="7"/>
      <c r="J248" s="8"/>
    </row>
    <row r="249" spans="9:10" ht="12.75" x14ac:dyDescent="0.2">
      <c r="I249" s="7"/>
      <c r="J249" s="8"/>
    </row>
    <row r="250" spans="9:10" ht="12.75" x14ac:dyDescent="0.2">
      <c r="I250" s="7"/>
      <c r="J250" s="8"/>
    </row>
    <row r="251" spans="9:10" ht="12.75" x14ac:dyDescent="0.2">
      <c r="I251" s="7"/>
      <c r="J251" s="8"/>
    </row>
    <row r="252" spans="9:10" ht="12.75" x14ac:dyDescent="0.2">
      <c r="I252" s="7"/>
      <c r="J252" s="8"/>
    </row>
    <row r="253" spans="9:10" ht="12.75" x14ac:dyDescent="0.2">
      <c r="I253" s="7"/>
      <c r="J253" s="8"/>
    </row>
    <row r="254" spans="9:10" ht="12.75" x14ac:dyDescent="0.2">
      <c r="I254" s="7"/>
      <c r="J254" s="8"/>
    </row>
    <row r="255" spans="9:10" ht="12.75" x14ac:dyDescent="0.2">
      <c r="I255" s="7"/>
      <c r="J255" s="8"/>
    </row>
    <row r="256" spans="9:10" ht="12.75" x14ac:dyDescent="0.2">
      <c r="I256" s="7"/>
      <c r="J256" s="8"/>
    </row>
    <row r="257" spans="9:10" ht="12.75" x14ac:dyDescent="0.2">
      <c r="I257" s="7"/>
      <c r="J257" s="8"/>
    </row>
    <row r="258" spans="9:10" ht="12.75" x14ac:dyDescent="0.2">
      <c r="I258" s="7"/>
      <c r="J258" s="8"/>
    </row>
    <row r="259" spans="9:10" ht="12.75" x14ac:dyDescent="0.2">
      <c r="I259" s="7"/>
      <c r="J259" s="8"/>
    </row>
    <row r="260" spans="9:10" ht="12.75" x14ac:dyDescent="0.2">
      <c r="I260" s="7"/>
      <c r="J260" s="8"/>
    </row>
    <row r="261" spans="9:10" ht="12.75" x14ac:dyDescent="0.2">
      <c r="I261" s="7"/>
      <c r="J261" s="8"/>
    </row>
    <row r="262" spans="9:10" ht="12.75" x14ac:dyDescent="0.2">
      <c r="I262" s="7"/>
      <c r="J262" s="8"/>
    </row>
    <row r="263" spans="9:10" ht="12.75" x14ac:dyDescent="0.2">
      <c r="I263" s="7"/>
      <c r="J263" s="8"/>
    </row>
    <row r="264" spans="9:10" ht="12.75" x14ac:dyDescent="0.2">
      <c r="I264" s="7"/>
      <c r="J264" s="8"/>
    </row>
    <row r="265" spans="9:10" ht="12.75" x14ac:dyDescent="0.2">
      <c r="I265" s="7"/>
      <c r="J265" s="8"/>
    </row>
    <row r="266" spans="9:10" ht="12.75" x14ac:dyDescent="0.2">
      <c r="I266" s="7"/>
      <c r="J266" s="8"/>
    </row>
    <row r="267" spans="9:10" ht="12.75" x14ac:dyDescent="0.2">
      <c r="I267" s="7"/>
      <c r="J267" s="8"/>
    </row>
    <row r="268" spans="9:10" ht="12.75" x14ac:dyDescent="0.2">
      <c r="I268" s="7"/>
      <c r="J268" s="8"/>
    </row>
    <row r="269" spans="9:10" ht="12.75" x14ac:dyDescent="0.2">
      <c r="I269" s="7"/>
      <c r="J269" s="8"/>
    </row>
    <row r="270" spans="9:10" ht="12.75" x14ac:dyDescent="0.2">
      <c r="I270" s="7"/>
      <c r="J270" s="8"/>
    </row>
    <row r="271" spans="9:10" ht="12.75" x14ac:dyDescent="0.2">
      <c r="I271" s="7"/>
      <c r="J271" s="8"/>
    </row>
    <row r="272" spans="9:10" ht="12.75" x14ac:dyDescent="0.2">
      <c r="I272" s="7"/>
      <c r="J272" s="8"/>
    </row>
    <row r="273" spans="9:10" ht="12.75" x14ac:dyDescent="0.2">
      <c r="I273" s="7"/>
      <c r="J273" s="8"/>
    </row>
    <row r="274" spans="9:10" ht="12.75" x14ac:dyDescent="0.2">
      <c r="I274" s="7"/>
      <c r="J274" s="8"/>
    </row>
    <row r="275" spans="9:10" ht="12.75" x14ac:dyDescent="0.2">
      <c r="I275" s="7"/>
      <c r="J275" s="8"/>
    </row>
    <row r="276" spans="9:10" ht="12.75" x14ac:dyDescent="0.2">
      <c r="I276" s="7"/>
      <c r="J276" s="8"/>
    </row>
    <row r="277" spans="9:10" ht="12.75" x14ac:dyDescent="0.2">
      <c r="I277" s="7"/>
      <c r="J277" s="8"/>
    </row>
    <row r="278" spans="9:10" ht="12.75" x14ac:dyDescent="0.2">
      <c r="I278" s="7"/>
      <c r="J278" s="8"/>
    </row>
    <row r="279" spans="9:10" ht="12.75" x14ac:dyDescent="0.2">
      <c r="I279" s="7"/>
      <c r="J279" s="8"/>
    </row>
    <row r="280" spans="9:10" ht="12.75" x14ac:dyDescent="0.2">
      <c r="I280" s="7"/>
      <c r="J280" s="8"/>
    </row>
    <row r="281" spans="9:10" ht="12.75" x14ac:dyDescent="0.2">
      <c r="I281" s="7"/>
      <c r="J281" s="8"/>
    </row>
    <row r="282" spans="9:10" ht="12.75" x14ac:dyDescent="0.2">
      <c r="I282" s="7"/>
      <c r="J282" s="8"/>
    </row>
    <row r="283" spans="9:10" ht="12.75" x14ac:dyDescent="0.2">
      <c r="I283" s="7"/>
      <c r="J283" s="8"/>
    </row>
    <row r="284" spans="9:10" ht="12.75" x14ac:dyDescent="0.2">
      <c r="I284" s="7"/>
      <c r="J284" s="8"/>
    </row>
    <row r="285" spans="9:10" ht="12.75" x14ac:dyDescent="0.2">
      <c r="I285" s="7"/>
      <c r="J285" s="8"/>
    </row>
    <row r="286" spans="9:10" ht="12.75" x14ac:dyDescent="0.2">
      <c r="I286" s="7"/>
      <c r="J286" s="8"/>
    </row>
    <row r="287" spans="9:10" ht="12.75" x14ac:dyDescent="0.2">
      <c r="I287" s="7"/>
      <c r="J287" s="8"/>
    </row>
    <row r="288" spans="9:10" ht="12.75" x14ac:dyDescent="0.2">
      <c r="I288" s="7"/>
      <c r="J288" s="8"/>
    </row>
    <row r="289" spans="9:10" ht="12.75" x14ac:dyDescent="0.2">
      <c r="I289" s="7"/>
      <c r="J289" s="8"/>
    </row>
    <row r="290" spans="9:10" ht="12.75" x14ac:dyDescent="0.2">
      <c r="I290" s="7"/>
      <c r="J290" s="8"/>
    </row>
    <row r="291" spans="9:10" ht="12.75" x14ac:dyDescent="0.2">
      <c r="I291" s="7"/>
      <c r="J291" s="8"/>
    </row>
    <row r="292" spans="9:10" ht="12.75" x14ac:dyDescent="0.2">
      <c r="I292" s="7"/>
      <c r="J292" s="8"/>
    </row>
    <row r="293" spans="9:10" ht="12.75" x14ac:dyDescent="0.2">
      <c r="I293" s="7"/>
      <c r="J293" s="8"/>
    </row>
    <row r="294" spans="9:10" ht="12.75" x14ac:dyDescent="0.2">
      <c r="I294" s="7"/>
      <c r="J294" s="8"/>
    </row>
    <row r="295" spans="9:10" ht="12.75" x14ac:dyDescent="0.2">
      <c r="I295" s="7"/>
      <c r="J295" s="8"/>
    </row>
    <row r="296" spans="9:10" ht="12.75" x14ac:dyDescent="0.2">
      <c r="I296" s="7"/>
      <c r="J296" s="8"/>
    </row>
    <row r="297" spans="9:10" ht="12.75" x14ac:dyDescent="0.2">
      <c r="I297" s="7"/>
      <c r="J297" s="8"/>
    </row>
    <row r="298" spans="9:10" ht="12.75" x14ac:dyDescent="0.2">
      <c r="I298" s="7"/>
      <c r="J298" s="8"/>
    </row>
    <row r="299" spans="9:10" ht="12.75" x14ac:dyDescent="0.2">
      <c r="I299" s="7"/>
      <c r="J299" s="8"/>
    </row>
    <row r="300" spans="9:10" ht="12.75" x14ac:dyDescent="0.2">
      <c r="I300" s="7"/>
      <c r="J300" s="8"/>
    </row>
    <row r="301" spans="9:10" ht="12.75" x14ac:dyDescent="0.2">
      <c r="I301" s="7"/>
      <c r="J301" s="8"/>
    </row>
    <row r="302" spans="9:10" ht="12.75" x14ac:dyDescent="0.2">
      <c r="I302" s="7"/>
      <c r="J302" s="8"/>
    </row>
    <row r="303" spans="9:10" ht="12.75" x14ac:dyDescent="0.2">
      <c r="I303" s="7"/>
      <c r="J303" s="8"/>
    </row>
    <row r="304" spans="9:10" ht="12.75" x14ac:dyDescent="0.2">
      <c r="I304" s="7"/>
      <c r="J304" s="8"/>
    </row>
    <row r="305" spans="9:10" ht="12.75" x14ac:dyDescent="0.2">
      <c r="I305" s="7"/>
      <c r="J305" s="8"/>
    </row>
    <row r="306" spans="9:10" ht="12.75" x14ac:dyDescent="0.2">
      <c r="I306" s="7"/>
      <c r="J306" s="8"/>
    </row>
    <row r="307" spans="9:10" ht="12.75" x14ac:dyDescent="0.2">
      <c r="I307" s="7"/>
      <c r="J307" s="8"/>
    </row>
    <row r="308" spans="9:10" ht="12.75" x14ac:dyDescent="0.2">
      <c r="I308" s="7"/>
      <c r="J308" s="8"/>
    </row>
    <row r="309" spans="9:10" ht="12.75" x14ac:dyDescent="0.2">
      <c r="I309" s="7"/>
      <c r="J309" s="8"/>
    </row>
    <row r="310" spans="9:10" ht="12.75" x14ac:dyDescent="0.2">
      <c r="I310" s="7"/>
      <c r="J310" s="8"/>
    </row>
    <row r="311" spans="9:10" ht="12.75" x14ac:dyDescent="0.2">
      <c r="I311" s="7"/>
      <c r="J311" s="8"/>
    </row>
    <row r="312" spans="9:10" ht="12.75" x14ac:dyDescent="0.2">
      <c r="I312" s="7"/>
      <c r="J312" s="8"/>
    </row>
    <row r="313" spans="9:10" ht="12.75" x14ac:dyDescent="0.2">
      <c r="I313" s="7"/>
      <c r="J313" s="8"/>
    </row>
    <row r="314" spans="9:10" ht="12.75" x14ac:dyDescent="0.2">
      <c r="I314" s="7"/>
      <c r="J314" s="8"/>
    </row>
    <row r="315" spans="9:10" ht="12.75" x14ac:dyDescent="0.2">
      <c r="I315" s="7"/>
      <c r="J315" s="8"/>
    </row>
    <row r="316" spans="9:10" ht="12.75" x14ac:dyDescent="0.2">
      <c r="I316" s="7"/>
      <c r="J316" s="8"/>
    </row>
    <row r="317" spans="9:10" ht="12.75" x14ac:dyDescent="0.2">
      <c r="I317" s="7"/>
      <c r="J317" s="8"/>
    </row>
    <row r="318" spans="9:10" ht="12.75" x14ac:dyDescent="0.2">
      <c r="I318" s="7"/>
      <c r="J318" s="8"/>
    </row>
    <row r="319" spans="9:10" ht="12.75" x14ac:dyDescent="0.2">
      <c r="I319" s="7"/>
      <c r="J319" s="8"/>
    </row>
    <row r="320" spans="9:10" ht="12.75" x14ac:dyDescent="0.2">
      <c r="I320" s="7"/>
      <c r="J320" s="8"/>
    </row>
    <row r="321" spans="9:10" ht="12.75" x14ac:dyDescent="0.2">
      <c r="I321" s="7"/>
      <c r="J321" s="8"/>
    </row>
    <row r="322" spans="9:10" ht="12.75" x14ac:dyDescent="0.2">
      <c r="I322" s="7"/>
      <c r="J322" s="8"/>
    </row>
    <row r="323" spans="9:10" ht="12.75" x14ac:dyDescent="0.2">
      <c r="I323" s="7"/>
      <c r="J323" s="8"/>
    </row>
    <row r="324" spans="9:10" ht="12.75" x14ac:dyDescent="0.2">
      <c r="I324" s="7"/>
      <c r="J324" s="8"/>
    </row>
    <row r="325" spans="9:10" ht="12.75" x14ac:dyDescent="0.2">
      <c r="I325" s="7"/>
      <c r="J325" s="8"/>
    </row>
    <row r="326" spans="9:10" ht="12.75" x14ac:dyDescent="0.2">
      <c r="I326" s="7"/>
      <c r="J326" s="8"/>
    </row>
    <row r="327" spans="9:10" ht="12.75" x14ac:dyDescent="0.2">
      <c r="I327" s="7"/>
      <c r="J327" s="8"/>
    </row>
    <row r="328" spans="9:10" ht="12.75" x14ac:dyDescent="0.2">
      <c r="I328" s="7"/>
      <c r="J328" s="8"/>
    </row>
    <row r="329" spans="9:10" ht="12.75" x14ac:dyDescent="0.2">
      <c r="I329" s="7"/>
      <c r="J329" s="8"/>
    </row>
    <row r="330" spans="9:10" ht="12.75" x14ac:dyDescent="0.2">
      <c r="I330" s="7"/>
      <c r="J330" s="8"/>
    </row>
    <row r="331" spans="9:10" ht="12.75" x14ac:dyDescent="0.2">
      <c r="I331" s="7"/>
      <c r="J331" s="8"/>
    </row>
    <row r="332" spans="9:10" ht="12.75" x14ac:dyDescent="0.2">
      <c r="I332" s="7"/>
      <c r="J332" s="8"/>
    </row>
    <row r="333" spans="9:10" ht="12.75" x14ac:dyDescent="0.2">
      <c r="I333" s="7"/>
      <c r="J333" s="8"/>
    </row>
    <row r="334" spans="9:10" ht="12.75" x14ac:dyDescent="0.2">
      <c r="I334" s="7"/>
      <c r="J334" s="8"/>
    </row>
    <row r="335" spans="9:10" ht="12.75" x14ac:dyDescent="0.2">
      <c r="I335" s="7"/>
      <c r="J335" s="8"/>
    </row>
    <row r="336" spans="9:10" ht="12.75" x14ac:dyDescent="0.2">
      <c r="I336" s="7"/>
      <c r="J336" s="8"/>
    </row>
    <row r="337" spans="9:10" ht="12.75" x14ac:dyDescent="0.2">
      <c r="I337" s="7"/>
      <c r="J337" s="8"/>
    </row>
    <row r="338" spans="9:10" ht="12.75" x14ac:dyDescent="0.2">
      <c r="I338" s="7"/>
      <c r="J338" s="8"/>
    </row>
    <row r="339" spans="9:10" ht="12.75" x14ac:dyDescent="0.2">
      <c r="I339" s="7"/>
      <c r="J339" s="8"/>
    </row>
    <row r="340" spans="9:10" ht="12.75" x14ac:dyDescent="0.2">
      <c r="I340" s="7"/>
      <c r="J340" s="8"/>
    </row>
    <row r="341" spans="9:10" ht="12.75" x14ac:dyDescent="0.2">
      <c r="I341" s="7"/>
      <c r="J341" s="8"/>
    </row>
    <row r="342" spans="9:10" ht="12.75" x14ac:dyDescent="0.2">
      <c r="I342" s="7"/>
      <c r="J342" s="8"/>
    </row>
    <row r="343" spans="9:10" ht="12.75" x14ac:dyDescent="0.2">
      <c r="I343" s="7"/>
      <c r="J343" s="8"/>
    </row>
    <row r="344" spans="9:10" ht="12.75" x14ac:dyDescent="0.2">
      <c r="I344" s="7"/>
      <c r="J344" s="8"/>
    </row>
    <row r="345" spans="9:10" ht="12.75" x14ac:dyDescent="0.2">
      <c r="I345" s="7"/>
      <c r="J345" s="8"/>
    </row>
    <row r="346" spans="9:10" ht="12.75" x14ac:dyDescent="0.2">
      <c r="I346" s="7"/>
      <c r="J346" s="8"/>
    </row>
    <row r="347" spans="9:10" ht="12.75" x14ac:dyDescent="0.2">
      <c r="I347" s="7"/>
      <c r="J347" s="8"/>
    </row>
    <row r="348" spans="9:10" ht="12.75" x14ac:dyDescent="0.2">
      <c r="I348" s="7"/>
      <c r="J348" s="8"/>
    </row>
    <row r="349" spans="9:10" ht="12.75" x14ac:dyDescent="0.2">
      <c r="I349" s="7"/>
      <c r="J349" s="8"/>
    </row>
    <row r="350" spans="9:10" ht="12.75" x14ac:dyDescent="0.2">
      <c r="I350" s="7"/>
      <c r="J350" s="8"/>
    </row>
    <row r="351" spans="9:10" ht="12.75" x14ac:dyDescent="0.2">
      <c r="I351" s="7"/>
      <c r="J351" s="8"/>
    </row>
    <row r="352" spans="9:10" ht="12.75" x14ac:dyDescent="0.2">
      <c r="I352" s="7"/>
      <c r="J352" s="8"/>
    </row>
    <row r="353" spans="9:10" ht="12.75" x14ac:dyDescent="0.2">
      <c r="I353" s="7"/>
      <c r="J353" s="8"/>
    </row>
    <row r="354" spans="9:10" ht="12.75" x14ac:dyDescent="0.2">
      <c r="I354" s="7"/>
      <c r="J354" s="8"/>
    </row>
    <row r="355" spans="9:10" ht="12.75" x14ac:dyDescent="0.2">
      <c r="I355" s="7"/>
      <c r="J355" s="8"/>
    </row>
    <row r="356" spans="9:10" ht="12.75" x14ac:dyDescent="0.2">
      <c r="I356" s="7"/>
      <c r="J356" s="8"/>
    </row>
    <row r="357" spans="9:10" ht="12.75" x14ac:dyDescent="0.2">
      <c r="I357" s="7"/>
      <c r="J357" s="8"/>
    </row>
    <row r="358" spans="9:10" ht="12.75" x14ac:dyDescent="0.2">
      <c r="I358" s="7"/>
      <c r="J358" s="8"/>
    </row>
    <row r="359" spans="9:10" ht="12.75" x14ac:dyDescent="0.2">
      <c r="I359" s="7"/>
      <c r="J359" s="8"/>
    </row>
    <row r="360" spans="9:10" ht="12.75" x14ac:dyDescent="0.2">
      <c r="I360" s="7"/>
      <c r="J360" s="8"/>
    </row>
    <row r="361" spans="9:10" ht="12.75" x14ac:dyDescent="0.2">
      <c r="I361" s="7"/>
      <c r="J361" s="8"/>
    </row>
    <row r="362" spans="9:10" ht="12.75" x14ac:dyDescent="0.2">
      <c r="I362" s="7"/>
      <c r="J362" s="8"/>
    </row>
    <row r="363" spans="9:10" ht="12.75" x14ac:dyDescent="0.2">
      <c r="I363" s="7"/>
      <c r="J363" s="8"/>
    </row>
    <row r="364" spans="9:10" ht="12.75" x14ac:dyDescent="0.2">
      <c r="I364" s="7"/>
      <c r="J364" s="8"/>
    </row>
    <row r="365" spans="9:10" ht="12.75" x14ac:dyDescent="0.2">
      <c r="I365" s="7"/>
      <c r="J365" s="8"/>
    </row>
    <row r="366" spans="9:10" ht="12.75" x14ac:dyDescent="0.2">
      <c r="I366" s="7"/>
      <c r="J366" s="8"/>
    </row>
    <row r="367" spans="9:10" ht="12.75" x14ac:dyDescent="0.2">
      <c r="I367" s="7"/>
      <c r="J367" s="8"/>
    </row>
    <row r="368" spans="9:10" ht="12.75" x14ac:dyDescent="0.2">
      <c r="I368" s="7"/>
      <c r="J368" s="8"/>
    </row>
    <row r="369" spans="9:10" ht="12.75" x14ac:dyDescent="0.2">
      <c r="I369" s="7"/>
      <c r="J369" s="8"/>
    </row>
    <row r="370" spans="9:10" ht="12.75" x14ac:dyDescent="0.2">
      <c r="I370" s="7"/>
      <c r="J370" s="8"/>
    </row>
    <row r="371" spans="9:10" ht="12.75" x14ac:dyDescent="0.2">
      <c r="I371" s="7"/>
      <c r="J371" s="8"/>
    </row>
    <row r="372" spans="9:10" ht="12.75" x14ac:dyDescent="0.2">
      <c r="I372" s="7"/>
      <c r="J372" s="8"/>
    </row>
    <row r="373" spans="9:10" ht="12.75" x14ac:dyDescent="0.2">
      <c r="I373" s="7"/>
      <c r="J373" s="8"/>
    </row>
    <row r="374" spans="9:10" ht="12.75" x14ac:dyDescent="0.2">
      <c r="I374" s="7"/>
      <c r="J374" s="8"/>
    </row>
    <row r="375" spans="9:10" ht="12.75" x14ac:dyDescent="0.2">
      <c r="I375" s="7"/>
      <c r="J375" s="8"/>
    </row>
    <row r="376" spans="9:10" ht="12.75" x14ac:dyDescent="0.2">
      <c r="I376" s="7"/>
      <c r="J376" s="8"/>
    </row>
    <row r="377" spans="9:10" ht="12.75" x14ac:dyDescent="0.2">
      <c r="I377" s="7"/>
      <c r="J377" s="8"/>
    </row>
    <row r="378" spans="9:10" ht="12.75" x14ac:dyDescent="0.2">
      <c r="I378" s="7"/>
      <c r="J378" s="8"/>
    </row>
    <row r="379" spans="9:10" ht="12.75" x14ac:dyDescent="0.2">
      <c r="I379" s="7"/>
      <c r="J379" s="8"/>
    </row>
    <row r="380" spans="9:10" ht="12.75" x14ac:dyDescent="0.2">
      <c r="I380" s="7"/>
      <c r="J380" s="8"/>
    </row>
    <row r="381" spans="9:10" ht="12.75" x14ac:dyDescent="0.2">
      <c r="I381" s="7"/>
      <c r="J381" s="8"/>
    </row>
    <row r="382" spans="9:10" ht="12.75" x14ac:dyDescent="0.2">
      <c r="I382" s="7"/>
      <c r="J382" s="8"/>
    </row>
    <row r="383" spans="9:10" ht="12.75" x14ac:dyDescent="0.2">
      <c r="I383" s="7"/>
      <c r="J383" s="8"/>
    </row>
    <row r="384" spans="9:10" ht="12.75" x14ac:dyDescent="0.2">
      <c r="I384" s="7"/>
      <c r="J384" s="8"/>
    </row>
    <row r="385" spans="9:10" ht="12.75" x14ac:dyDescent="0.2">
      <c r="I385" s="7"/>
      <c r="J385" s="8"/>
    </row>
    <row r="386" spans="9:10" ht="12.75" x14ac:dyDescent="0.2">
      <c r="I386" s="7"/>
      <c r="J386" s="8"/>
    </row>
    <row r="387" spans="9:10" ht="12.75" x14ac:dyDescent="0.2">
      <c r="I387" s="7"/>
      <c r="J387" s="8"/>
    </row>
    <row r="388" spans="9:10" ht="12.75" x14ac:dyDescent="0.2">
      <c r="I388" s="7"/>
      <c r="J388" s="8"/>
    </row>
    <row r="389" spans="9:10" ht="12.75" x14ac:dyDescent="0.2">
      <c r="I389" s="7"/>
      <c r="J389" s="8"/>
    </row>
    <row r="390" spans="9:10" ht="12.75" x14ac:dyDescent="0.2">
      <c r="I390" s="7"/>
      <c r="J390" s="8"/>
    </row>
    <row r="391" spans="9:10" ht="12.75" x14ac:dyDescent="0.2">
      <c r="I391" s="7"/>
      <c r="J391" s="8"/>
    </row>
    <row r="392" spans="9:10" ht="12.75" x14ac:dyDescent="0.2">
      <c r="I392" s="7"/>
      <c r="J392" s="8"/>
    </row>
    <row r="393" spans="9:10" ht="12.75" x14ac:dyDescent="0.2">
      <c r="I393" s="7"/>
      <c r="J393" s="8"/>
    </row>
    <row r="394" spans="9:10" ht="12.75" x14ac:dyDescent="0.2">
      <c r="I394" s="7"/>
      <c r="J394" s="8"/>
    </row>
    <row r="395" spans="9:10" ht="12.75" x14ac:dyDescent="0.2">
      <c r="I395" s="7"/>
      <c r="J395" s="8"/>
    </row>
    <row r="396" spans="9:10" ht="12.75" x14ac:dyDescent="0.2">
      <c r="I396" s="7"/>
      <c r="J396" s="8"/>
    </row>
    <row r="397" spans="9:10" ht="12.75" x14ac:dyDescent="0.2">
      <c r="I397" s="7"/>
      <c r="J397" s="8"/>
    </row>
    <row r="398" spans="9:10" ht="12.75" x14ac:dyDescent="0.2">
      <c r="I398" s="7"/>
      <c r="J398" s="8"/>
    </row>
    <row r="399" spans="9:10" ht="12.75" x14ac:dyDescent="0.2">
      <c r="I399" s="7"/>
      <c r="J399" s="8"/>
    </row>
    <row r="400" spans="9:10" ht="12.75" x14ac:dyDescent="0.2">
      <c r="I400" s="7"/>
      <c r="J400" s="8"/>
    </row>
    <row r="401" spans="9:10" ht="12.75" x14ac:dyDescent="0.2">
      <c r="I401" s="7"/>
      <c r="J401" s="8"/>
    </row>
    <row r="402" spans="9:10" ht="12.75" x14ac:dyDescent="0.2">
      <c r="I402" s="7"/>
      <c r="J402" s="8"/>
    </row>
    <row r="403" spans="9:10" ht="12.75" x14ac:dyDescent="0.2">
      <c r="I403" s="7"/>
      <c r="J403" s="8"/>
    </row>
    <row r="404" spans="9:10" ht="12.75" x14ac:dyDescent="0.2">
      <c r="I404" s="7"/>
      <c r="J404" s="8"/>
    </row>
    <row r="405" spans="9:10" ht="12.75" x14ac:dyDescent="0.2">
      <c r="I405" s="7"/>
      <c r="J405" s="8"/>
    </row>
    <row r="406" spans="9:10" ht="12.75" x14ac:dyDescent="0.2">
      <c r="I406" s="7"/>
      <c r="J406" s="8"/>
    </row>
    <row r="407" spans="9:10" ht="12.75" x14ac:dyDescent="0.2">
      <c r="I407" s="7"/>
      <c r="J407" s="8"/>
    </row>
    <row r="408" spans="9:10" ht="12.75" x14ac:dyDescent="0.2">
      <c r="I408" s="7"/>
      <c r="J408" s="8"/>
    </row>
    <row r="409" spans="9:10" ht="12.75" x14ac:dyDescent="0.2">
      <c r="I409" s="7"/>
      <c r="J409" s="8"/>
    </row>
    <row r="410" spans="9:10" ht="12.75" x14ac:dyDescent="0.2">
      <c r="I410" s="7"/>
      <c r="J410" s="8"/>
    </row>
    <row r="411" spans="9:10" ht="12.75" x14ac:dyDescent="0.2">
      <c r="I411" s="7"/>
      <c r="J411" s="8"/>
    </row>
    <row r="412" spans="9:10" ht="12.75" x14ac:dyDescent="0.2">
      <c r="I412" s="7"/>
      <c r="J412" s="8"/>
    </row>
    <row r="413" spans="9:10" ht="12.75" x14ac:dyDescent="0.2">
      <c r="I413" s="7"/>
      <c r="J413" s="8"/>
    </row>
    <row r="414" spans="9:10" ht="12.75" x14ac:dyDescent="0.2">
      <c r="I414" s="7"/>
      <c r="J414" s="8"/>
    </row>
    <row r="415" spans="9:10" ht="12.75" x14ac:dyDescent="0.2">
      <c r="I415" s="7"/>
      <c r="J415" s="8"/>
    </row>
    <row r="416" spans="9:10" ht="12.75" x14ac:dyDescent="0.2">
      <c r="I416" s="7"/>
      <c r="J416" s="8"/>
    </row>
    <row r="417" spans="9:10" ht="12.75" x14ac:dyDescent="0.2">
      <c r="I417" s="7"/>
      <c r="J417" s="8"/>
    </row>
    <row r="418" spans="9:10" ht="12.75" x14ac:dyDescent="0.2">
      <c r="I418" s="7"/>
      <c r="J418" s="8"/>
    </row>
    <row r="419" spans="9:10" ht="12.75" x14ac:dyDescent="0.2">
      <c r="I419" s="7"/>
      <c r="J419" s="8"/>
    </row>
    <row r="420" spans="9:10" ht="12.75" x14ac:dyDescent="0.2">
      <c r="I420" s="7"/>
      <c r="J420" s="8"/>
    </row>
    <row r="421" spans="9:10" ht="12.75" x14ac:dyDescent="0.2">
      <c r="I421" s="7"/>
      <c r="J421" s="8"/>
    </row>
    <row r="422" spans="9:10" ht="12.75" x14ac:dyDescent="0.2">
      <c r="I422" s="7"/>
      <c r="J422" s="8"/>
    </row>
    <row r="423" spans="9:10" ht="12.75" x14ac:dyDescent="0.2">
      <c r="I423" s="7"/>
      <c r="J423" s="8"/>
    </row>
    <row r="424" spans="9:10" ht="12.75" x14ac:dyDescent="0.2">
      <c r="I424" s="7"/>
      <c r="J424" s="8"/>
    </row>
    <row r="425" spans="9:10" ht="12.75" x14ac:dyDescent="0.2">
      <c r="I425" s="7"/>
      <c r="J425" s="8"/>
    </row>
    <row r="426" spans="9:10" ht="12.75" x14ac:dyDescent="0.2">
      <c r="I426" s="7"/>
      <c r="J426" s="8"/>
    </row>
    <row r="427" spans="9:10" ht="12.75" x14ac:dyDescent="0.2">
      <c r="I427" s="7"/>
      <c r="J427" s="8"/>
    </row>
    <row r="428" spans="9:10" ht="12.75" x14ac:dyDescent="0.2">
      <c r="I428" s="7"/>
      <c r="J428" s="8"/>
    </row>
    <row r="429" spans="9:10" ht="12.75" x14ac:dyDescent="0.2">
      <c r="I429" s="7"/>
      <c r="J429" s="8"/>
    </row>
    <row r="430" spans="9:10" ht="12.75" x14ac:dyDescent="0.2">
      <c r="I430" s="7"/>
      <c r="J430" s="8"/>
    </row>
    <row r="431" spans="9:10" ht="12.75" x14ac:dyDescent="0.2">
      <c r="I431" s="7"/>
      <c r="J431" s="8"/>
    </row>
    <row r="432" spans="9:10" ht="12.75" x14ac:dyDescent="0.2">
      <c r="I432" s="7"/>
      <c r="J432" s="8"/>
    </row>
    <row r="433" spans="9:10" ht="12.75" x14ac:dyDescent="0.2">
      <c r="I433" s="7"/>
      <c r="J433" s="8"/>
    </row>
    <row r="434" spans="9:10" ht="12.75" x14ac:dyDescent="0.2">
      <c r="I434" s="7"/>
      <c r="J434" s="8"/>
    </row>
    <row r="435" spans="9:10" ht="12.75" x14ac:dyDescent="0.2">
      <c r="I435" s="7"/>
      <c r="J435" s="8"/>
    </row>
    <row r="436" spans="9:10" ht="12.75" x14ac:dyDescent="0.2">
      <c r="I436" s="7"/>
      <c r="J436" s="8"/>
    </row>
    <row r="437" spans="9:10" ht="12.75" x14ac:dyDescent="0.2">
      <c r="I437" s="7"/>
      <c r="J437" s="8"/>
    </row>
    <row r="438" spans="9:10" ht="12.75" x14ac:dyDescent="0.2">
      <c r="I438" s="7"/>
      <c r="J438" s="8"/>
    </row>
    <row r="439" spans="9:10" ht="12.75" x14ac:dyDescent="0.2">
      <c r="I439" s="7"/>
      <c r="J439" s="8"/>
    </row>
    <row r="440" spans="9:10" ht="12.75" x14ac:dyDescent="0.2">
      <c r="I440" s="7"/>
      <c r="J440" s="8"/>
    </row>
    <row r="441" spans="9:10" ht="12.75" x14ac:dyDescent="0.2">
      <c r="I441" s="7"/>
      <c r="J441" s="8"/>
    </row>
    <row r="442" spans="9:10" ht="12.75" x14ac:dyDescent="0.2">
      <c r="I442" s="7"/>
      <c r="J442" s="8"/>
    </row>
    <row r="443" spans="9:10" ht="12.75" x14ac:dyDescent="0.2">
      <c r="I443" s="7"/>
      <c r="J443" s="8"/>
    </row>
    <row r="444" spans="9:10" ht="12.75" x14ac:dyDescent="0.2">
      <c r="I444" s="7"/>
      <c r="J444" s="8"/>
    </row>
    <row r="445" spans="9:10" ht="12.75" x14ac:dyDescent="0.2">
      <c r="I445" s="7"/>
      <c r="J445" s="8"/>
    </row>
    <row r="446" spans="9:10" ht="12.75" x14ac:dyDescent="0.2">
      <c r="I446" s="7"/>
      <c r="J446" s="8"/>
    </row>
    <row r="447" spans="9:10" ht="12.75" x14ac:dyDescent="0.2">
      <c r="I447" s="7"/>
      <c r="J447" s="8"/>
    </row>
    <row r="448" spans="9:10" ht="12.75" x14ac:dyDescent="0.2">
      <c r="I448" s="7"/>
      <c r="J448" s="8"/>
    </row>
    <row r="449" spans="9:10" ht="12.75" x14ac:dyDescent="0.2">
      <c r="I449" s="7"/>
      <c r="J449" s="8"/>
    </row>
    <row r="450" spans="9:10" ht="12.75" x14ac:dyDescent="0.2">
      <c r="I450" s="7"/>
      <c r="J450" s="8"/>
    </row>
    <row r="451" spans="9:10" ht="12.75" x14ac:dyDescent="0.2">
      <c r="I451" s="7"/>
      <c r="J451" s="8"/>
    </row>
    <row r="452" spans="9:10" ht="12.75" x14ac:dyDescent="0.2">
      <c r="I452" s="7"/>
      <c r="J452" s="8"/>
    </row>
    <row r="453" spans="9:10" ht="12.75" x14ac:dyDescent="0.2">
      <c r="I453" s="7"/>
      <c r="J453" s="8"/>
    </row>
    <row r="454" spans="9:10" ht="12.75" x14ac:dyDescent="0.2">
      <c r="I454" s="7"/>
      <c r="J454" s="8"/>
    </row>
    <row r="455" spans="9:10" ht="12.75" x14ac:dyDescent="0.2">
      <c r="I455" s="7"/>
      <c r="J455" s="8"/>
    </row>
    <row r="456" spans="9:10" ht="12.75" x14ac:dyDescent="0.2">
      <c r="I456" s="7"/>
      <c r="J456" s="8"/>
    </row>
    <row r="457" spans="9:10" ht="12.75" x14ac:dyDescent="0.2">
      <c r="I457" s="7"/>
      <c r="J457" s="8"/>
    </row>
    <row r="458" spans="9:10" ht="12.75" x14ac:dyDescent="0.2">
      <c r="I458" s="7"/>
      <c r="J458" s="8"/>
    </row>
    <row r="459" spans="9:10" ht="12.75" x14ac:dyDescent="0.2">
      <c r="I459" s="7"/>
      <c r="J459" s="8"/>
    </row>
    <row r="460" spans="9:10" ht="12.75" x14ac:dyDescent="0.2">
      <c r="I460" s="7"/>
      <c r="J460" s="8"/>
    </row>
    <row r="461" spans="9:10" ht="12.75" x14ac:dyDescent="0.2">
      <c r="I461" s="7"/>
      <c r="J461" s="8"/>
    </row>
    <row r="462" spans="9:10" ht="12.75" x14ac:dyDescent="0.2">
      <c r="I462" s="7"/>
      <c r="J462" s="8"/>
    </row>
    <row r="463" spans="9:10" ht="12.75" x14ac:dyDescent="0.2">
      <c r="I463" s="7"/>
      <c r="J463" s="8"/>
    </row>
    <row r="464" spans="9:10" ht="12.75" x14ac:dyDescent="0.2">
      <c r="I464" s="7"/>
      <c r="J464" s="8"/>
    </row>
    <row r="465" spans="9:10" ht="12.75" x14ac:dyDescent="0.2">
      <c r="I465" s="7"/>
      <c r="J465" s="8"/>
    </row>
    <row r="466" spans="9:10" ht="12.75" x14ac:dyDescent="0.2">
      <c r="I466" s="7"/>
      <c r="J466" s="8"/>
    </row>
    <row r="467" spans="9:10" ht="12.75" x14ac:dyDescent="0.2">
      <c r="I467" s="7"/>
      <c r="J467" s="8"/>
    </row>
    <row r="468" spans="9:10" ht="12.75" x14ac:dyDescent="0.2">
      <c r="I468" s="7"/>
      <c r="J468" s="8"/>
    </row>
    <row r="469" spans="9:10" ht="12.75" x14ac:dyDescent="0.2">
      <c r="I469" s="7"/>
      <c r="J469" s="8"/>
    </row>
    <row r="470" spans="9:10" ht="12.75" x14ac:dyDescent="0.2">
      <c r="I470" s="7"/>
      <c r="J470" s="8"/>
    </row>
    <row r="471" spans="9:10" ht="12.75" x14ac:dyDescent="0.2">
      <c r="I471" s="7"/>
      <c r="J471" s="8"/>
    </row>
    <row r="472" spans="9:10" ht="12.75" x14ac:dyDescent="0.2">
      <c r="I472" s="7"/>
      <c r="J472" s="8"/>
    </row>
    <row r="473" spans="9:10" ht="12.75" x14ac:dyDescent="0.2">
      <c r="I473" s="7"/>
      <c r="J473" s="8"/>
    </row>
    <row r="474" spans="9:10" ht="12.75" x14ac:dyDescent="0.2">
      <c r="I474" s="7"/>
      <c r="J474" s="8"/>
    </row>
    <row r="475" spans="9:10" ht="12.75" x14ac:dyDescent="0.2">
      <c r="I475" s="7"/>
      <c r="J475" s="8"/>
    </row>
    <row r="476" spans="9:10" ht="12.75" x14ac:dyDescent="0.2">
      <c r="I476" s="7"/>
      <c r="J476" s="8"/>
    </row>
    <row r="477" spans="9:10" ht="12.75" x14ac:dyDescent="0.2">
      <c r="I477" s="7"/>
      <c r="J477" s="8"/>
    </row>
    <row r="478" spans="9:10" ht="12.75" x14ac:dyDescent="0.2">
      <c r="I478" s="7"/>
      <c r="J478" s="8"/>
    </row>
    <row r="479" spans="9:10" ht="12.75" x14ac:dyDescent="0.2">
      <c r="I479" s="7"/>
      <c r="J479" s="8"/>
    </row>
    <row r="480" spans="9:10" ht="12.75" x14ac:dyDescent="0.2">
      <c r="I480" s="7"/>
      <c r="J480" s="8"/>
    </row>
    <row r="481" spans="9:10" ht="12.75" x14ac:dyDescent="0.2">
      <c r="I481" s="7"/>
      <c r="J481" s="8"/>
    </row>
    <row r="482" spans="9:10" ht="12.75" x14ac:dyDescent="0.2">
      <c r="I482" s="7"/>
      <c r="J482" s="8"/>
    </row>
    <row r="483" spans="9:10" ht="12.75" x14ac:dyDescent="0.2">
      <c r="I483" s="7"/>
      <c r="J483" s="8"/>
    </row>
    <row r="484" spans="9:10" ht="12.75" x14ac:dyDescent="0.2">
      <c r="I484" s="7"/>
      <c r="J484" s="8"/>
    </row>
    <row r="485" spans="9:10" ht="12.75" x14ac:dyDescent="0.2">
      <c r="I485" s="7"/>
      <c r="J485" s="8"/>
    </row>
    <row r="486" spans="9:10" ht="12.75" x14ac:dyDescent="0.2">
      <c r="I486" s="7"/>
      <c r="J486" s="8"/>
    </row>
    <row r="487" spans="9:10" ht="12.75" x14ac:dyDescent="0.2">
      <c r="I487" s="7"/>
      <c r="J487" s="8"/>
    </row>
    <row r="488" spans="9:10" ht="12.75" x14ac:dyDescent="0.2">
      <c r="I488" s="7"/>
      <c r="J488" s="8"/>
    </row>
    <row r="489" spans="9:10" ht="12.75" x14ac:dyDescent="0.2">
      <c r="I489" s="7"/>
      <c r="J489" s="8"/>
    </row>
    <row r="490" spans="9:10" ht="12.75" x14ac:dyDescent="0.2">
      <c r="I490" s="7"/>
      <c r="J490" s="8"/>
    </row>
    <row r="491" spans="9:10" ht="12.75" x14ac:dyDescent="0.2">
      <c r="I491" s="7"/>
      <c r="J491" s="8"/>
    </row>
    <row r="492" spans="9:10" ht="12.75" x14ac:dyDescent="0.2">
      <c r="I492" s="7"/>
      <c r="J492" s="8"/>
    </row>
    <row r="493" spans="9:10" ht="12.75" x14ac:dyDescent="0.2">
      <c r="I493" s="7"/>
      <c r="J493" s="8"/>
    </row>
    <row r="494" spans="9:10" ht="12.75" x14ac:dyDescent="0.2">
      <c r="I494" s="7"/>
      <c r="J494" s="8"/>
    </row>
    <row r="495" spans="9:10" ht="12.75" x14ac:dyDescent="0.2">
      <c r="I495" s="7"/>
      <c r="J495" s="8"/>
    </row>
    <row r="496" spans="9:10" ht="12.75" x14ac:dyDescent="0.2">
      <c r="I496" s="7"/>
      <c r="J496" s="8"/>
    </row>
    <row r="497" spans="9:10" ht="12.75" x14ac:dyDescent="0.2">
      <c r="I497" s="7"/>
      <c r="J497" s="8"/>
    </row>
    <row r="498" spans="9:10" ht="12.75" x14ac:dyDescent="0.2">
      <c r="I498" s="7"/>
      <c r="J498" s="8"/>
    </row>
    <row r="499" spans="9:10" ht="12.75" x14ac:dyDescent="0.2">
      <c r="I499" s="7"/>
      <c r="J499" s="8"/>
    </row>
    <row r="500" spans="9:10" ht="12.75" x14ac:dyDescent="0.2">
      <c r="I500" s="7"/>
      <c r="J500" s="8"/>
    </row>
    <row r="501" spans="9:10" ht="12.75" x14ac:dyDescent="0.2">
      <c r="I501" s="7"/>
      <c r="J501" s="8"/>
    </row>
    <row r="502" spans="9:10" ht="12.75" x14ac:dyDescent="0.2">
      <c r="I502" s="7"/>
      <c r="J502" s="8"/>
    </row>
    <row r="503" spans="9:10" ht="12.75" x14ac:dyDescent="0.2">
      <c r="I503" s="7"/>
      <c r="J503" s="8"/>
    </row>
    <row r="504" spans="9:10" ht="12.75" x14ac:dyDescent="0.2">
      <c r="I504" s="7"/>
      <c r="J504" s="8"/>
    </row>
    <row r="505" spans="9:10" ht="12.75" x14ac:dyDescent="0.2">
      <c r="I505" s="7"/>
      <c r="J505" s="8"/>
    </row>
    <row r="506" spans="9:10" ht="12.75" x14ac:dyDescent="0.2">
      <c r="I506" s="7"/>
      <c r="J506" s="8"/>
    </row>
    <row r="507" spans="9:10" ht="12.75" x14ac:dyDescent="0.2">
      <c r="I507" s="7"/>
      <c r="J507" s="8"/>
    </row>
    <row r="508" spans="9:10" ht="12.75" x14ac:dyDescent="0.2">
      <c r="I508" s="7"/>
      <c r="J508" s="8"/>
    </row>
    <row r="509" spans="9:10" ht="12.75" x14ac:dyDescent="0.2">
      <c r="I509" s="7"/>
      <c r="J509" s="8"/>
    </row>
    <row r="510" spans="9:10" ht="12.75" x14ac:dyDescent="0.2">
      <c r="I510" s="7"/>
      <c r="J510" s="8"/>
    </row>
    <row r="511" spans="9:10" ht="12.75" x14ac:dyDescent="0.2">
      <c r="I511" s="7"/>
      <c r="J511" s="8"/>
    </row>
    <row r="512" spans="9:10" ht="12.75" x14ac:dyDescent="0.2">
      <c r="I512" s="7"/>
      <c r="J512" s="8"/>
    </row>
    <row r="513" spans="9:10" ht="12.75" x14ac:dyDescent="0.2">
      <c r="I513" s="7"/>
      <c r="J513" s="8"/>
    </row>
    <row r="514" spans="9:10" ht="12.75" x14ac:dyDescent="0.2">
      <c r="I514" s="7"/>
      <c r="J514" s="8"/>
    </row>
    <row r="515" spans="9:10" ht="12.75" x14ac:dyDescent="0.2">
      <c r="I515" s="7"/>
      <c r="J515" s="8"/>
    </row>
    <row r="516" spans="9:10" ht="12.75" x14ac:dyDescent="0.2">
      <c r="I516" s="7"/>
      <c r="J516" s="8"/>
    </row>
    <row r="517" spans="9:10" ht="12.75" x14ac:dyDescent="0.2">
      <c r="I517" s="7"/>
      <c r="J517" s="8"/>
    </row>
    <row r="518" spans="9:10" ht="12.75" x14ac:dyDescent="0.2">
      <c r="I518" s="7"/>
      <c r="J518" s="8"/>
    </row>
    <row r="519" spans="9:10" ht="12.75" x14ac:dyDescent="0.2">
      <c r="I519" s="7"/>
      <c r="J519" s="8"/>
    </row>
    <row r="520" spans="9:10" ht="12.75" x14ac:dyDescent="0.2">
      <c r="I520" s="7"/>
      <c r="J520" s="8"/>
    </row>
    <row r="521" spans="9:10" ht="12.75" x14ac:dyDescent="0.2">
      <c r="I521" s="7"/>
      <c r="J521" s="8"/>
    </row>
    <row r="522" spans="9:10" ht="12.75" x14ac:dyDescent="0.2">
      <c r="I522" s="7"/>
      <c r="J522" s="8"/>
    </row>
    <row r="523" spans="9:10" ht="12.75" x14ac:dyDescent="0.2">
      <c r="I523" s="7"/>
      <c r="J523" s="8"/>
    </row>
    <row r="524" spans="9:10" ht="12.75" x14ac:dyDescent="0.2">
      <c r="I524" s="7"/>
      <c r="J524" s="8"/>
    </row>
    <row r="525" spans="9:10" ht="12.75" x14ac:dyDescent="0.2">
      <c r="I525" s="7"/>
      <c r="J525" s="8"/>
    </row>
    <row r="526" spans="9:10" ht="12.75" x14ac:dyDescent="0.2">
      <c r="I526" s="7"/>
      <c r="J526" s="8"/>
    </row>
    <row r="527" spans="9:10" ht="12.75" x14ac:dyDescent="0.2">
      <c r="I527" s="7"/>
      <c r="J527" s="8"/>
    </row>
    <row r="528" spans="9:10" ht="12.75" x14ac:dyDescent="0.2">
      <c r="I528" s="7"/>
      <c r="J528" s="8"/>
    </row>
    <row r="529" spans="9:10" ht="12.75" x14ac:dyDescent="0.2">
      <c r="I529" s="7"/>
      <c r="J529" s="8"/>
    </row>
    <row r="530" spans="9:10" ht="12.75" x14ac:dyDescent="0.2">
      <c r="I530" s="7"/>
      <c r="J530" s="8"/>
    </row>
    <row r="531" spans="9:10" ht="12.75" x14ac:dyDescent="0.2">
      <c r="I531" s="7"/>
      <c r="J531" s="8"/>
    </row>
    <row r="532" spans="9:10" ht="12.75" x14ac:dyDescent="0.2">
      <c r="I532" s="7"/>
      <c r="J532" s="8"/>
    </row>
    <row r="533" spans="9:10" ht="12.75" x14ac:dyDescent="0.2">
      <c r="I533" s="7"/>
      <c r="J533" s="8"/>
    </row>
    <row r="534" spans="9:10" ht="12.75" x14ac:dyDescent="0.2">
      <c r="I534" s="7"/>
      <c r="J534" s="8"/>
    </row>
    <row r="535" spans="9:10" ht="12.75" x14ac:dyDescent="0.2">
      <c r="I535" s="7"/>
      <c r="J535" s="8"/>
    </row>
    <row r="536" spans="9:10" ht="12.75" x14ac:dyDescent="0.2">
      <c r="I536" s="7"/>
      <c r="J536" s="8"/>
    </row>
    <row r="537" spans="9:10" ht="12.75" x14ac:dyDescent="0.2">
      <c r="I537" s="7"/>
      <c r="J537" s="8"/>
    </row>
    <row r="538" spans="9:10" ht="12.75" x14ac:dyDescent="0.2">
      <c r="I538" s="7"/>
      <c r="J538" s="8"/>
    </row>
    <row r="539" spans="9:10" ht="12.75" x14ac:dyDescent="0.2">
      <c r="I539" s="7"/>
      <c r="J539" s="8"/>
    </row>
    <row r="540" spans="9:10" ht="12.75" x14ac:dyDescent="0.2">
      <c r="I540" s="7"/>
      <c r="J540" s="8"/>
    </row>
    <row r="541" spans="9:10" ht="12.75" x14ac:dyDescent="0.2">
      <c r="I541" s="7"/>
      <c r="J541" s="8"/>
    </row>
    <row r="542" spans="9:10" ht="12.75" x14ac:dyDescent="0.2">
      <c r="I542" s="7"/>
      <c r="J542" s="8"/>
    </row>
    <row r="543" spans="9:10" ht="12.75" x14ac:dyDescent="0.2">
      <c r="I543" s="7"/>
      <c r="J543" s="8"/>
    </row>
    <row r="544" spans="9:10" ht="12.75" x14ac:dyDescent="0.2">
      <c r="I544" s="7"/>
      <c r="J544" s="8"/>
    </row>
    <row r="545" spans="9:10" ht="12.75" x14ac:dyDescent="0.2">
      <c r="I545" s="7"/>
      <c r="J545" s="8"/>
    </row>
    <row r="546" spans="9:10" ht="12.75" x14ac:dyDescent="0.2">
      <c r="I546" s="7"/>
      <c r="J546" s="8"/>
    </row>
    <row r="547" spans="9:10" ht="12.75" x14ac:dyDescent="0.2">
      <c r="I547" s="7"/>
      <c r="J547" s="8"/>
    </row>
    <row r="548" spans="9:10" ht="12.75" x14ac:dyDescent="0.2">
      <c r="I548" s="7"/>
      <c r="J548" s="8"/>
    </row>
    <row r="549" spans="9:10" ht="12.75" x14ac:dyDescent="0.2">
      <c r="I549" s="7"/>
      <c r="J549" s="8"/>
    </row>
    <row r="550" spans="9:10" ht="12.75" x14ac:dyDescent="0.2">
      <c r="I550" s="7"/>
      <c r="J550" s="8"/>
    </row>
    <row r="551" spans="9:10" ht="12.75" x14ac:dyDescent="0.2">
      <c r="I551" s="7"/>
      <c r="J551" s="8"/>
    </row>
    <row r="552" spans="9:10" ht="12.75" x14ac:dyDescent="0.2">
      <c r="I552" s="7"/>
      <c r="J552" s="8"/>
    </row>
    <row r="553" spans="9:10" ht="12.75" x14ac:dyDescent="0.2">
      <c r="I553" s="7"/>
      <c r="J553" s="8"/>
    </row>
    <row r="554" spans="9:10" ht="12.75" x14ac:dyDescent="0.2">
      <c r="I554" s="7"/>
      <c r="J554" s="8"/>
    </row>
    <row r="555" spans="9:10" ht="12.75" x14ac:dyDescent="0.2">
      <c r="I555" s="7"/>
      <c r="J555" s="8"/>
    </row>
    <row r="556" spans="9:10" ht="12.75" x14ac:dyDescent="0.2">
      <c r="I556" s="7"/>
      <c r="J556" s="8"/>
    </row>
    <row r="557" spans="9:10" ht="12.75" x14ac:dyDescent="0.2">
      <c r="I557" s="7"/>
      <c r="J557" s="8"/>
    </row>
    <row r="558" spans="9:10" ht="12.75" x14ac:dyDescent="0.2">
      <c r="I558" s="7"/>
      <c r="J558" s="8"/>
    </row>
    <row r="559" spans="9:10" ht="12.75" x14ac:dyDescent="0.2">
      <c r="I559" s="7"/>
      <c r="J559" s="8"/>
    </row>
    <row r="560" spans="9:10" ht="12.75" x14ac:dyDescent="0.2">
      <c r="I560" s="7"/>
      <c r="J560" s="8"/>
    </row>
    <row r="561" spans="9:10" ht="12.75" x14ac:dyDescent="0.2">
      <c r="I561" s="7"/>
      <c r="J561" s="8"/>
    </row>
    <row r="562" spans="9:10" ht="12.75" x14ac:dyDescent="0.2">
      <c r="I562" s="7"/>
      <c r="J562" s="8"/>
    </row>
    <row r="563" spans="9:10" ht="12.75" x14ac:dyDescent="0.2">
      <c r="I563" s="7"/>
      <c r="J563" s="8"/>
    </row>
    <row r="564" spans="9:10" ht="12.75" x14ac:dyDescent="0.2">
      <c r="I564" s="7"/>
      <c r="J564" s="8"/>
    </row>
    <row r="565" spans="9:10" ht="12.75" x14ac:dyDescent="0.2">
      <c r="I565" s="7"/>
      <c r="J565" s="8"/>
    </row>
    <row r="566" spans="9:10" ht="12.75" x14ac:dyDescent="0.2">
      <c r="I566" s="7"/>
      <c r="J566" s="8"/>
    </row>
    <row r="567" spans="9:10" ht="12.75" x14ac:dyDescent="0.2">
      <c r="I567" s="7"/>
      <c r="J567" s="8"/>
    </row>
    <row r="568" spans="9:10" ht="12.75" x14ac:dyDescent="0.2">
      <c r="I568" s="7"/>
      <c r="J568" s="8"/>
    </row>
    <row r="569" spans="9:10" ht="12.75" x14ac:dyDescent="0.2">
      <c r="I569" s="7"/>
      <c r="J569" s="8"/>
    </row>
    <row r="570" spans="9:10" ht="12.75" x14ac:dyDescent="0.2">
      <c r="I570" s="7"/>
      <c r="J570" s="8"/>
    </row>
    <row r="571" spans="9:10" ht="12.75" x14ac:dyDescent="0.2">
      <c r="I571" s="7"/>
      <c r="J571" s="8"/>
    </row>
    <row r="572" spans="9:10" ht="12.75" x14ac:dyDescent="0.2">
      <c r="I572" s="7"/>
      <c r="J572" s="8"/>
    </row>
    <row r="573" spans="9:10" ht="12.75" x14ac:dyDescent="0.2">
      <c r="I573" s="7"/>
      <c r="J573" s="8"/>
    </row>
    <row r="574" spans="9:10" ht="12.75" x14ac:dyDescent="0.2">
      <c r="I574" s="7"/>
      <c r="J574" s="8"/>
    </row>
    <row r="575" spans="9:10" ht="12.75" x14ac:dyDescent="0.2">
      <c r="I575" s="7"/>
      <c r="J575" s="8"/>
    </row>
    <row r="576" spans="9:10" ht="12.75" x14ac:dyDescent="0.2">
      <c r="I576" s="7"/>
      <c r="J576" s="8"/>
    </row>
    <row r="577" spans="9:10" ht="12.75" x14ac:dyDescent="0.2">
      <c r="I577" s="7"/>
      <c r="J577" s="8"/>
    </row>
    <row r="578" spans="9:10" ht="12.75" x14ac:dyDescent="0.2">
      <c r="I578" s="7"/>
      <c r="J578" s="8"/>
    </row>
    <row r="579" spans="9:10" ht="12.75" x14ac:dyDescent="0.2">
      <c r="I579" s="7"/>
      <c r="J579" s="8"/>
    </row>
    <row r="580" spans="9:10" ht="12.75" x14ac:dyDescent="0.2">
      <c r="I580" s="7"/>
      <c r="J580" s="8"/>
    </row>
    <row r="581" spans="9:10" ht="12.75" x14ac:dyDescent="0.2">
      <c r="I581" s="7"/>
      <c r="J581" s="8"/>
    </row>
    <row r="582" spans="9:10" ht="12.75" x14ac:dyDescent="0.2">
      <c r="I582" s="7"/>
      <c r="J582" s="8"/>
    </row>
    <row r="583" spans="9:10" ht="12.75" x14ac:dyDescent="0.2">
      <c r="I583" s="7"/>
      <c r="J583" s="8"/>
    </row>
    <row r="584" spans="9:10" ht="12.75" x14ac:dyDescent="0.2">
      <c r="I584" s="7"/>
      <c r="J584" s="8"/>
    </row>
    <row r="585" spans="9:10" ht="12.75" x14ac:dyDescent="0.2">
      <c r="I585" s="7"/>
      <c r="J585" s="8"/>
    </row>
    <row r="586" spans="9:10" ht="12.75" x14ac:dyDescent="0.2">
      <c r="I586" s="7"/>
      <c r="J586" s="8"/>
    </row>
    <row r="587" spans="9:10" ht="12.75" x14ac:dyDescent="0.2">
      <c r="I587" s="7"/>
      <c r="J587" s="8"/>
    </row>
    <row r="588" spans="9:10" ht="12.75" x14ac:dyDescent="0.2">
      <c r="I588" s="7"/>
      <c r="J588" s="8"/>
    </row>
    <row r="589" spans="9:10" ht="12.75" x14ac:dyDescent="0.2">
      <c r="I589" s="7"/>
      <c r="J589" s="8"/>
    </row>
    <row r="590" spans="9:10" ht="12.75" x14ac:dyDescent="0.2">
      <c r="I590" s="7"/>
      <c r="J590" s="8"/>
    </row>
    <row r="591" spans="9:10" ht="12.75" x14ac:dyDescent="0.2">
      <c r="I591" s="7"/>
      <c r="J591" s="8"/>
    </row>
    <row r="592" spans="9:10" ht="12.75" x14ac:dyDescent="0.2">
      <c r="I592" s="7"/>
      <c r="J592" s="8"/>
    </row>
    <row r="593" spans="9:10" ht="12.75" x14ac:dyDescent="0.2">
      <c r="I593" s="7"/>
      <c r="J593" s="8"/>
    </row>
    <row r="594" spans="9:10" ht="12.75" x14ac:dyDescent="0.2">
      <c r="I594" s="7"/>
      <c r="J594" s="8"/>
    </row>
    <row r="595" spans="9:10" ht="12.75" x14ac:dyDescent="0.2">
      <c r="I595" s="7"/>
      <c r="J595" s="8"/>
    </row>
    <row r="596" spans="9:10" ht="12.75" x14ac:dyDescent="0.2">
      <c r="I596" s="7"/>
      <c r="J596" s="8"/>
    </row>
    <row r="597" spans="9:10" ht="12.75" x14ac:dyDescent="0.2">
      <c r="I597" s="7"/>
      <c r="J597" s="8"/>
    </row>
    <row r="598" spans="9:10" ht="12.75" x14ac:dyDescent="0.2">
      <c r="I598" s="7"/>
      <c r="J598" s="8"/>
    </row>
    <row r="599" spans="9:10" ht="12.75" x14ac:dyDescent="0.2">
      <c r="I599" s="7"/>
      <c r="J599" s="8"/>
    </row>
    <row r="600" spans="9:10" ht="12.75" x14ac:dyDescent="0.2">
      <c r="I600" s="7"/>
      <c r="J600" s="8"/>
    </row>
    <row r="601" spans="9:10" ht="12.75" x14ac:dyDescent="0.2">
      <c r="I601" s="7"/>
      <c r="J601" s="8"/>
    </row>
    <row r="602" spans="9:10" ht="12.75" x14ac:dyDescent="0.2">
      <c r="I602" s="7"/>
      <c r="J602" s="8"/>
    </row>
    <row r="603" spans="9:10" ht="12.75" x14ac:dyDescent="0.2">
      <c r="I603" s="7"/>
      <c r="J603" s="8"/>
    </row>
    <row r="604" spans="9:10" ht="12.75" x14ac:dyDescent="0.2">
      <c r="I604" s="7"/>
      <c r="J604" s="8"/>
    </row>
    <row r="605" spans="9:10" ht="12.75" x14ac:dyDescent="0.2">
      <c r="I605" s="7"/>
      <c r="J605" s="8"/>
    </row>
    <row r="606" spans="9:10" ht="12.75" x14ac:dyDescent="0.2">
      <c r="I606" s="7"/>
      <c r="J606" s="8"/>
    </row>
    <row r="607" spans="9:10" ht="12.75" x14ac:dyDescent="0.2">
      <c r="I607" s="7"/>
      <c r="J607" s="8"/>
    </row>
    <row r="608" spans="9:10" ht="12.75" x14ac:dyDescent="0.2">
      <c r="I608" s="7"/>
      <c r="J608" s="8"/>
    </row>
    <row r="609" spans="9:10" ht="12.75" x14ac:dyDescent="0.2">
      <c r="I609" s="7"/>
      <c r="J609" s="8"/>
    </row>
    <row r="610" spans="9:10" ht="12.75" x14ac:dyDescent="0.2">
      <c r="I610" s="7"/>
      <c r="J610" s="8"/>
    </row>
    <row r="611" spans="9:10" ht="12.75" x14ac:dyDescent="0.2">
      <c r="I611" s="7"/>
      <c r="J611" s="8"/>
    </row>
    <row r="612" spans="9:10" ht="12.75" x14ac:dyDescent="0.2">
      <c r="I612" s="7"/>
      <c r="J612" s="8"/>
    </row>
    <row r="613" spans="9:10" ht="12.75" x14ac:dyDescent="0.2">
      <c r="I613" s="7"/>
      <c r="J613" s="8"/>
    </row>
    <row r="614" spans="9:10" ht="12.75" x14ac:dyDescent="0.2">
      <c r="I614" s="7"/>
      <c r="J614" s="8"/>
    </row>
    <row r="615" spans="9:10" ht="12.75" x14ac:dyDescent="0.2">
      <c r="I615" s="7"/>
      <c r="J615" s="8"/>
    </row>
    <row r="616" spans="9:10" ht="12.75" x14ac:dyDescent="0.2">
      <c r="I616" s="7"/>
      <c r="J616" s="8"/>
    </row>
    <row r="617" spans="9:10" ht="12.75" x14ac:dyDescent="0.2">
      <c r="I617" s="7"/>
      <c r="J617" s="8"/>
    </row>
    <row r="618" spans="9:10" ht="12.75" x14ac:dyDescent="0.2">
      <c r="I618" s="7"/>
      <c r="J618" s="8"/>
    </row>
    <row r="619" spans="9:10" ht="12.75" x14ac:dyDescent="0.2">
      <c r="I619" s="7"/>
      <c r="J619" s="8"/>
    </row>
    <row r="620" spans="9:10" ht="12.75" x14ac:dyDescent="0.2">
      <c r="I620" s="7"/>
      <c r="J620" s="8"/>
    </row>
    <row r="621" spans="9:10" ht="12.75" x14ac:dyDescent="0.2">
      <c r="I621" s="7"/>
      <c r="J621" s="8"/>
    </row>
    <row r="622" spans="9:10" ht="12.75" x14ac:dyDescent="0.2">
      <c r="I622" s="7"/>
      <c r="J622" s="8"/>
    </row>
    <row r="623" spans="9:10" ht="12.75" x14ac:dyDescent="0.2">
      <c r="I623" s="7"/>
      <c r="J623" s="8"/>
    </row>
    <row r="624" spans="9:10" ht="12.75" x14ac:dyDescent="0.2">
      <c r="I624" s="7"/>
      <c r="J624" s="8"/>
    </row>
    <row r="625" spans="9:10" ht="12.75" x14ac:dyDescent="0.2">
      <c r="I625" s="7"/>
      <c r="J625" s="8"/>
    </row>
    <row r="626" spans="9:10" ht="12.75" x14ac:dyDescent="0.2">
      <c r="I626" s="7"/>
      <c r="J626" s="8"/>
    </row>
    <row r="627" spans="9:10" ht="12.75" x14ac:dyDescent="0.2">
      <c r="I627" s="7"/>
      <c r="J627" s="8"/>
    </row>
    <row r="628" spans="9:10" ht="12.75" x14ac:dyDescent="0.2">
      <c r="I628" s="7"/>
      <c r="J628" s="8"/>
    </row>
    <row r="629" spans="9:10" ht="12.75" x14ac:dyDescent="0.2">
      <c r="I629" s="7"/>
      <c r="J629" s="8"/>
    </row>
    <row r="630" spans="9:10" ht="12.75" x14ac:dyDescent="0.2">
      <c r="I630" s="7"/>
      <c r="J630" s="8"/>
    </row>
    <row r="631" spans="9:10" ht="12.75" x14ac:dyDescent="0.2">
      <c r="I631" s="7"/>
      <c r="J631" s="8"/>
    </row>
    <row r="632" spans="9:10" ht="12.75" x14ac:dyDescent="0.2">
      <c r="I632" s="7"/>
      <c r="J632" s="8"/>
    </row>
    <row r="633" spans="9:10" ht="12.75" x14ac:dyDescent="0.2">
      <c r="I633" s="7"/>
      <c r="J633" s="8"/>
    </row>
    <row r="634" spans="9:10" ht="12.75" x14ac:dyDescent="0.2">
      <c r="I634" s="7"/>
      <c r="J634" s="8"/>
    </row>
    <row r="635" spans="9:10" ht="12.75" x14ac:dyDescent="0.2">
      <c r="I635" s="7"/>
      <c r="J635" s="8"/>
    </row>
    <row r="636" spans="9:10" ht="12.75" x14ac:dyDescent="0.2">
      <c r="I636" s="7"/>
      <c r="J636" s="8"/>
    </row>
    <row r="637" spans="9:10" ht="12.75" x14ac:dyDescent="0.2">
      <c r="I637" s="7"/>
      <c r="J637" s="8"/>
    </row>
    <row r="638" spans="9:10" ht="12.75" x14ac:dyDescent="0.2">
      <c r="I638" s="7"/>
      <c r="J638" s="8"/>
    </row>
    <row r="639" spans="9:10" ht="12.75" x14ac:dyDescent="0.2">
      <c r="I639" s="7"/>
      <c r="J639" s="8"/>
    </row>
    <row r="640" spans="9:10" ht="12.75" x14ac:dyDescent="0.2">
      <c r="I640" s="7"/>
      <c r="J640" s="8"/>
    </row>
    <row r="641" spans="9:10" ht="12.75" x14ac:dyDescent="0.2">
      <c r="I641" s="7"/>
      <c r="J641" s="8"/>
    </row>
    <row r="642" spans="9:10" ht="12.75" x14ac:dyDescent="0.2">
      <c r="I642" s="7"/>
      <c r="J642" s="8"/>
    </row>
    <row r="643" spans="9:10" ht="12.75" x14ac:dyDescent="0.2">
      <c r="I643" s="7"/>
      <c r="J643" s="8"/>
    </row>
    <row r="644" spans="9:10" ht="12.75" x14ac:dyDescent="0.2">
      <c r="I644" s="7"/>
      <c r="J644" s="8"/>
    </row>
    <row r="645" spans="9:10" ht="12.75" x14ac:dyDescent="0.2">
      <c r="I645" s="7"/>
      <c r="J645" s="8"/>
    </row>
    <row r="646" spans="9:10" ht="12.75" x14ac:dyDescent="0.2">
      <c r="I646" s="7"/>
      <c r="J646" s="8"/>
    </row>
    <row r="647" spans="9:10" ht="12.75" x14ac:dyDescent="0.2">
      <c r="I647" s="7"/>
      <c r="J647" s="8"/>
    </row>
    <row r="648" spans="9:10" ht="12.75" x14ac:dyDescent="0.2">
      <c r="I648" s="7"/>
      <c r="J648" s="8"/>
    </row>
    <row r="649" spans="9:10" ht="12.75" x14ac:dyDescent="0.2">
      <c r="I649" s="7"/>
      <c r="J649" s="8"/>
    </row>
    <row r="650" spans="9:10" ht="12.75" x14ac:dyDescent="0.2">
      <c r="I650" s="7"/>
      <c r="J650" s="8"/>
    </row>
    <row r="651" spans="9:10" ht="12.75" x14ac:dyDescent="0.2">
      <c r="I651" s="7"/>
      <c r="J651" s="8"/>
    </row>
    <row r="652" spans="9:10" ht="12.75" x14ac:dyDescent="0.2">
      <c r="I652" s="7"/>
      <c r="J652" s="8"/>
    </row>
    <row r="653" spans="9:10" ht="12.75" x14ac:dyDescent="0.2">
      <c r="I653" s="7"/>
      <c r="J653" s="8"/>
    </row>
    <row r="654" spans="9:10" ht="12.75" x14ac:dyDescent="0.2">
      <c r="I654" s="7"/>
      <c r="J654" s="8"/>
    </row>
    <row r="655" spans="9:10" ht="12.75" x14ac:dyDescent="0.2">
      <c r="I655" s="7"/>
      <c r="J655" s="8"/>
    </row>
    <row r="656" spans="9:10" ht="12.75" x14ac:dyDescent="0.2">
      <c r="I656" s="7"/>
      <c r="J656" s="8"/>
    </row>
    <row r="657" spans="9:10" ht="12.75" x14ac:dyDescent="0.2">
      <c r="I657" s="7"/>
      <c r="J657" s="8"/>
    </row>
    <row r="658" spans="9:10" ht="12.75" x14ac:dyDescent="0.2">
      <c r="I658" s="7"/>
      <c r="J658" s="8"/>
    </row>
    <row r="659" spans="9:10" ht="12.75" x14ac:dyDescent="0.2">
      <c r="I659" s="7"/>
      <c r="J659" s="8"/>
    </row>
    <row r="660" spans="9:10" ht="12.75" x14ac:dyDescent="0.2">
      <c r="I660" s="7"/>
      <c r="J660" s="8"/>
    </row>
    <row r="661" spans="9:10" ht="12.75" x14ac:dyDescent="0.2">
      <c r="I661" s="7"/>
      <c r="J661" s="8"/>
    </row>
    <row r="662" spans="9:10" ht="12.75" x14ac:dyDescent="0.2">
      <c r="I662" s="7"/>
      <c r="J662" s="8"/>
    </row>
    <row r="663" spans="9:10" ht="12.75" x14ac:dyDescent="0.2">
      <c r="I663" s="7"/>
      <c r="J663" s="8"/>
    </row>
    <row r="664" spans="9:10" ht="12.75" x14ac:dyDescent="0.2">
      <c r="I664" s="7"/>
      <c r="J664" s="8"/>
    </row>
    <row r="665" spans="9:10" ht="12.75" x14ac:dyDescent="0.2">
      <c r="I665" s="7"/>
      <c r="J665" s="8"/>
    </row>
    <row r="666" spans="9:10" ht="12.75" x14ac:dyDescent="0.2">
      <c r="I666" s="7"/>
      <c r="J666" s="8"/>
    </row>
    <row r="667" spans="9:10" ht="12.75" x14ac:dyDescent="0.2">
      <c r="I667" s="7"/>
      <c r="J667" s="8"/>
    </row>
    <row r="668" spans="9:10" ht="12.75" x14ac:dyDescent="0.2">
      <c r="I668" s="7"/>
      <c r="J668" s="8"/>
    </row>
    <row r="669" spans="9:10" ht="12.75" x14ac:dyDescent="0.2">
      <c r="I669" s="7"/>
      <c r="J669" s="8"/>
    </row>
    <row r="670" spans="9:10" ht="12.75" x14ac:dyDescent="0.2">
      <c r="I670" s="7"/>
      <c r="J670" s="8"/>
    </row>
    <row r="671" spans="9:10" ht="12.75" x14ac:dyDescent="0.2">
      <c r="I671" s="7"/>
      <c r="J671" s="8"/>
    </row>
    <row r="672" spans="9:10" ht="12.75" x14ac:dyDescent="0.2">
      <c r="I672" s="7"/>
      <c r="J672" s="8"/>
    </row>
    <row r="673" spans="9:10" ht="12.75" x14ac:dyDescent="0.2">
      <c r="I673" s="7"/>
      <c r="J673" s="8"/>
    </row>
    <row r="674" spans="9:10" ht="12.75" x14ac:dyDescent="0.2">
      <c r="I674" s="7"/>
      <c r="J674" s="8"/>
    </row>
    <row r="675" spans="9:10" ht="12.75" x14ac:dyDescent="0.2">
      <c r="I675" s="7"/>
      <c r="J675" s="8"/>
    </row>
    <row r="676" spans="9:10" ht="12.75" x14ac:dyDescent="0.2">
      <c r="I676" s="7"/>
      <c r="J676" s="8"/>
    </row>
    <row r="677" spans="9:10" ht="12.75" x14ac:dyDescent="0.2">
      <c r="I677" s="7"/>
      <c r="J677" s="8"/>
    </row>
    <row r="678" spans="9:10" ht="12.75" x14ac:dyDescent="0.2">
      <c r="I678" s="7"/>
      <c r="J678" s="8"/>
    </row>
    <row r="679" spans="9:10" ht="12.75" x14ac:dyDescent="0.2">
      <c r="I679" s="7"/>
      <c r="J679" s="8"/>
    </row>
    <row r="680" spans="9:10" ht="12.75" x14ac:dyDescent="0.2">
      <c r="I680" s="7"/>
      <c r="J680" s="8"/>
    </row>
    <row r="681" spans="9:10" ht="12.75" x14ac:dyDescent="0.2">
      <c r="I681" s="7"/>
      <c r="J681" s="8"/>
    </row>
    <row r="682" spans="9:10" ht="12.75" x14ac:dyDescent="0.2">
      <c r="I682" s="7"/>
      <c r="J682" s="8"/>
    </row>
    <row r="683" spans="9:10" ht="12.75" x14ac:dyDescent="0.2">
      <c r="I683" s="7"/>
      <c r="J683" s="8"/>
    </row>
    <row r="684" spans="9:10" ht="12.75" x14ac:dyDescent="0.2">
      <c r="I684" s="7"/>
      <c r="J684" s="8"/>
    </row>
    <row r="685" spans="9:10" ht="12.75" x14ac:dyDescent="0.2">
      <c r="I685" s="7"/>
      <c r="J685" s="8"/>
    </row>
    <row r="686" spans="9:10" ht="12.75" x14ac:dyDescent="0.2">
      <c r="I686" s="7"/>
      <c r="J686" s="8"/>
    </row>
    <row r="687" spans="9:10" ht="12.75" x14ac:dyDescent="0.2">
      <c r="I687" s="7"/>
      <c r="J687" s="8"/>
    </row>
    <row r="688" spans="9:10" ht="12.75" x14ac:dyDescent="0.2">
      <c r="I688" s="7"/>
      <c r="J688" s="8"/>
    </row>
    <row r="689" spans="9:10" ht="12.75" x14ac:dyDescent="0.2">
      <c r="I689" s="7"/>
      <c r="J689" s="8"/>
    </row>
    <row r="690" spans="9:10" ht="12.75" x14ac:dyDescent="0.2">
      <c r="I690" s="7"/>
      <c r="J690" s="8"/>
    </row>
    <row r="691" spans="9:10" ht="12.75" x14ac:dyDescent="0.2">
      <c r="I691" s="7"/>
      <c r="J691" s="8"/>
    </row>
    <row r="692" spans="9:10" ht="12.75" x14ac:dyDescent="0.2">
      <c r="I692" s="7"/>
      <c r="J692" s="8"/>
    </row>
    <row r="693" spans="9:10" ht="12.75" x14ac:dyDescent="0.2">
      <c r="I693" s="7"/>
      <c r="J693" s="8"/>
    </row>
    <row r="694" spans="9:10" ht="12.75" x14ac:dyDescent="0.2">
      <c r="I694" s="7"/>
      <c r="J694" s="8"/>
    </row>
    <row r="695" spans="9:10" ht="12.75" x14ac:dyDescent="0.2">
      <c r="I695" s="7"/>
      <c r="J695" s="8"/>
    </row>
    <row r="696" spans="9:10" ht="12.75" x14ac:dyDescent="0.2">
      <c r="I696" s="7"/>
      <c r="J696" s="8"/>
    </row>
    <row r="697" spans="9:10" ht="12.75" x14ac:dyDescent="0.2">
      <c r="I697" s="7"/>
      <c r="J697" s="8"/>
    </row>
    <row r="698" spans="9:10" ht="12.75" x14ac:dyDescent="0.2">
      <c r="I698" s="7"/>
      <c r="J698" s="8"/>
    </row>
    <row r="699" spans="9:10" ht="12.75" x14ac:dyDescent="0.2">
      <c r="I699" s="7"/>
      <c r="J699" s="8"/>
    </row>
    <row r="700" spans="9:10" ht="12.75" x14ac:dyDescent="0.2">
      <c r="I700" s="7"/>
      <c r="J700" s="8"/>
    </row>
    <row r="701" spans="9:10" ht="12.75" x14ac:dyDescent="0.2">
      <c r="I701" s="7"/>
      <c r="J701" s="8"/>
    </row>
    <row r="702" spans="9:10" ht="12.75" x14ac:dyDescent="0.2">
      <c r="I702" s="7"/>
      <c r="J702" s="8"/>
    </row>
    <row r="703" spans="9:10" ht="12.75" x14ac:dyDescent="0.2">
      <c r="I703" s="7"/>
      <c r="J703" s="8"/>
    </row>
    <row r="704" spans="9:10" ht="12.75" x14ac:dyDescent="0.2">
      <c r="I704" s="7"/>
      <c r="J704" s="8"/>
    </row>
    <row r="705" spans="9:10" ht="12.75" x14ac:dyDescent="0.2">
      <c r="I705" s="7"/>
      <c r="J705" s="8"/>
    </row>
    <row r="706" spans="9:10" ht="12.75" x14ac:dyDescent="0.2">
      <c r="I706" s="7"/>
      <c r="J706" s="8"/>
    </row>
    <row r="707" spans="9:10" ht="12.75" x14ac:dyDescent="0.2">
      <c r="I707" s="7"/>
      <c r="J707" s="8"/>
    </row>
    <row r="708" spans="9:10" ht="12.75" x14ac:dyDescent="0.2">
      <c r="I708" s="7"/>
      <c r="J708" s="8"/>
    </row>
    <row r="709" spans="9:10" ht="12.75" x14ac:dyDescent="0.2">
      <c r="I709" s="7"/>
      <c r="J709" s="8"/>
    </row>
    <row r="710" spans="9:10" ht="12.75" x14ac:dyDescent="0.2">
      <c r="I710" s="7"/>
      <c r="J710" s="8"/>
    </row>
    <row r="711" spans="9:10" ht="12.75" x14ac:dyDescent="0.2">
      <c r="I711" s="7"/>
      <c r="J711" s="8"/>
    </row>
    <row r="712" spans="9:10" ht="12.75" x14ac:dyDescent="0.2">
      <c r="I712" s="7"/>
      <c r="J712" s="8"/>
    </row>
    <row r="713" spans="9:10" ht="12.75" x14ac:dyDescent="0.2">
      <c r="I713" s="7"/>
      <c r="J713" s="8"/>
    </row>
    <row r="714" spans="9:10" ht="12.75" x14ac:dyDescent="0.2">
      <c r="I714" s="7"/>
      <c r="J714" s="8"/>
    </row>
    <row r="715" spans="9:10" ht="12.75" x14ac:dyDescent="0.2">
      <c r="I715" s="7"/>
      <c r="J715" s="8"/>
    </row>
    <row r="716" spans="9:10" ht="12.75" x14ac:dyDescent="0.2">
      <c r="I716" s="7"/>
      <c r="J716" s="8"/>
    </row>
    <row r="717" spans="9:10" ht="12.75" x14ac:dyDescent="0.2">
      <c r="I717" s="7"/>
      <c r="J717" s="8"/>
    </row>
    <row r="718" spans="9:10" ht="12.75" x14ac:dyDescent="0.2">
      <c r="I718" s="7"/>
      <c r="J718" s="8"/>
    </row>
    <row r="719" spans="9:10" ht="12.75" x14ac:dyDescent="0.2">
      <c r="I719" s="7"/>
      <c r="J719" s="8"/>
    </row>
    <row r="720" spans="9:10" ht="12.75" x14ac:dyDescent="0.2">
      <c r="I720" s="7"/>
      <c r="J720" s="8"/>
    </row>
    <row r="721" spans="9:10" ht="12.75" x14ac:dyDescent="0.2">
      <c r="I721" s="7"/>
      <c r="J721" s="8"/>
    </row>
    <row r="722" spans="9:10" ht="12.75" x14ac:dyDescent="0.2">
      <c r="I722" s="7"/>
      <c r="J722" s="8"/>
    </row>
    <row r="723" spans="9:10" ht="12.75" x14ac:dyDescent="0.2">
      <c r="I723" s="7"/>
      <c r="J723" s="8"/>
    </row>
    <row r="724" spans="9:10" ht="12.75" x14ac:dyDescent="0.2">
      <c r="I724" s="7"/>
      <c r="J724" s="8"/>
    </row>
    <row r="725" spans="9:10" ht="12.75" x14ac:dyDescent="0.2">
      <c r="I725" s="7"/>
      <c r="J725" s="8"/>
    </row>
    <row r="726" spans="9:10" ht="12.75" x14ac:dyDescent="0.2">
      <c r="I726" s="7"/>
      <c r="J726" s="8"/>
    </row>
    <row r="727" spans="9:10" ht="12.75" x14ac:dyDescent="0.2">
      <c r="I727" s="7"/>
      <c r="J727" s="8"/>
    </row>
    <row r="728" spans="9:10" ht="12.75" x14ac:dyDescent="0.2">
      <c r="I728" s="7"/>
      <c r="J728" s="8"/>
    </row>
    <row r="729" spans="9:10" ht="12.75" x14ac:dyDescent="0.2">
      <c r="I729" s="7"/>
      <c r="J729" s="8"/>
    </row>
    <row r="730" spans="9:10" ht="12.75" x14ac:dyDescent="0.2">
      <c r="I730" s="7"/>
      <c r="J730" s="8"/>
    </row>
    <row r="731" spans="9:10" ht="12.75" x14ac:dyDescent="0.2">
      <c r="I731" s="7"/>
      <c r="J731" s="8"/>
    </row>
    <row r="732" spans="9:10" ht="12.75" x14ac:dyDescent="0.2">
      <c r="I732" s="7"/>
      <c r="J732" s="8"/>
    </row>
    <row r="733" spans="9:10" ht="12.75" x14ac:dyDescent="0.2">
      <c r="I733" s="7"/>
      <c r="J733" s="8"/>
    </row>
    <row r="734" spans="9:10" ht="12.75" x14ac:dyDescent="0.2">
      <c r="I734" s="7"/>
      <c r="J734" s="8"/>
    </row>
    <row r="735" spans="9:10" ht="12.75" x14ac:dyDescent="0.2">
      <c r="I735" s="7"/>
      <c r="J735" s="8"/>
    </row>
    <row r="736" spans="9:10" ht="12.75" x14ac:dyDescent="0.2">
      <c r="I736" s="7"/>
      <c r="J736" s="8"/>
    </row>
    <row r="737" spans="9:10" ht="12.75" x14ac:dyDescent="0.2">
      <c r="I737" s="7"/>
      <c r="J737" s="8"/>
    </row>
    <row r="738" spans="9:10" ht="12.75" x14ac:dyDescent="0.2">
      <c r="I738" s="7"/>
      <c r="J738" s="8"/>
    </row>
    <row r="739" spans="9:10" ht="12.75" x14ac:dyDescent="0.2">
      <c r="I739" s="7"/>
      <c r="J739" s="8"/>
    </row>
    <row r="740" spans="9:10" ht="12.75" x14ac:dyDescent="0.2">
      <c r="I740" s="7"/>
      <c r="J740" s="8"/>
    </row>
    <row r="741" spans="9:10" ht="12.75" x14ac:dyDescent="0.2">
      <c r="I741" s="7"/>
      <c r="J741" s="8"/>
    </row>
    <row r="742" spans="9:10" ht="12.75" x14ac:dyDescent="0.2">
      <c r="I742" s="7"/>
      <c r="J742" s="8"/>
    </row>
    <row r="743" spans="9:10" ht="12.75" x14ac:dyDescent="0.2">
      <c r="I743" s="7"/>
      <c r="J743" s="8"/>
    </row>
    <row r="744" spans="9:10" ht="12.75" x14ac:dyDescent="0.2">
      <c r="I744" s="7"/>
      <c r="J744" s="8"/>
    </row>
    <row r="745" spans="9:10" ht="12.75" x14ac:dyDescent="0.2">
      <c r="I745" s="7"/>
      <c r="J745" s="8"/>
    </row>
    <row r="746" spans="9:10" ht="12.75" x14ac:dyDescent="0.2">
      <c r="I746" s="7"/>
      <c r="J746" s="8"/>
    </row>
    <row r="747" spans="9:10" ht="12.75" x14ac:dyDescent="0.2">
      <c r="I747" s="7"/>
      <c r="J747" s="8"/>
    </row>
    <row r="748" spans="9:10" ht="12.75" x14ac:dyDescent="0.2">
      <c r="I748" s="7"/>
      <c r="J748" s="8"/>
    </row>
    <row r="749" spans="9:10" ht="12.75" x14ac:dyDescent="0.2">
      <c r="I749" s="7"/>
      <c r="J749" s="8"/>
    </row>
    <row r="750" spans="9:10" ht="12.75" x14ac:dyDescent="0.2">
      <c r="I750" s="7"/>
      <c r="J750" s="8"/>
    </row>
    <row r="751" spans="9:10" ht="12.75" x14ac:dyDescent="0.2">
      <c r="I751" s="7"/>
      <c r="J751" s="8"/>
    </row>
    <row r="752" spans="9:10" ht="12.75" x14ac:dyDescent="0.2">
      <c r="I752" s="7"/>
      <c r="J752" s="8"/>
    </row>
    <row r="753" spans="9:10" ht="12.75" x14ac:dyDescent="0.2">
      <c r="I753" s="7"/>
      <c r="J753" s="8"/>
    </row>
    <row r="754" spans="9:10" ht="12.75" x14ac:dyDescent="0.2">
      <c r="I754" s="7"/>
      <c r="J754" s="8"/>
    </row>
    <row r="755" spans="9:10" ht="12.75" x14ac:dyDescent="0.2">
      <c r="I755" s="7"/>
      <c r="J755" s="8"/>
    </row>
    <row r="756" spans="9:10" ht="12.75" x14ac:dyDescent="0.2">
      <c r="I756" s="7"/>
      <c r="J756" s="8"/>
    </row>
    <row r="757" spans="9:10" ht="12.75" x14ac:dyDescent="0.2">
      <c r="I757" s="7"/>
      <c r="J757" s="8"/>
    </row>
    <row r="758" spans="9:10" ht="12.75" x14ac:dyDescent="0.2">
      <c r="I758" s="7"/>
      <c r="J758" s="8"/>
    </row>
    <row r="759" spans="9:10" ht="12.75" x14ac:dyDescent="0.2">
      <c r="I759" s="7"/>
      <c r="J759" s="8"/>
    </row>
    <row r="760" spans="9:10" ht="12.75" x14ac:dyDescent="0.2">
      <c r="I760" s="7"/>
      <c r="J760" s="8"/>
    </row>
    <row r="761" spans="9:10" ht="12.75" x14ac:dyDescent="0.2">
      <c r="I761" s="7"/>
      <c r="J761" s="8"/>
    </row>
    <row r="762" spans="9:10" ht="12.75" x14ac:dyDescent="0.2">
      <c r="I762" s="7"/>
      <c r="J762" s="8"/>
    </row>
    <row r="763" spans="9:10" ht="12.75" x14ac:dyDescent="0.2">
      <c r="I763" s="7"/>
      <c r="J763" s="8"/>
    </row>
    <row r="764" spans="9:10" ht="12.75" x14ac:dyDescent="0.2">
      <c r="I764" s="7"/>
      <c r="J764" s="8"/>
    </row>
    <row r="765" spans="9:10" ht="12.75" x14ac:dyDescent="0.2">
      <c r="I765" s="7"/>
      <c r="J765" s="8"/>
    </row>
    <row r="766" spans="9:10" ht="12.75" x14ac:dyDescent="0.2">
      <c r="I766" s="7"/>
      <c r="J766" s="8"/>
    </row>
    <row r="767" spans="9:10" ht="12.75" x14ac:dyDescent="0.2">
      <c r="I767" s="7"/>
      <c r="J767" s="8"/>
    </row>
    <row r="768" spans="9:10" ht="12.75" x14ac:dyDescent="0.2">
      <c r="I768" s="7"/>
      <c r="J768" s="8"/>
    </row>
    <row r="769" spans="9:10" ht="12.75" x14ac:dyDescent="0.2">
      <c r="I769" s="7"/>
      <c r="J769" s="8"/>
    </row>
    <row r="770" spans="9:10" ht="12.75" x14ac:dyDescent="0.2">
      <c r="I770" s="7"/>
      <c r="J770" s="8"/>
    </row>
    <row r="771" spans="9:10" ht="12.75" x14ac:dyDescent="0.2">
      <c r="I771" s="7"/>
      <c r="J771" s="8"/>
    </row>
    <row r="772" spans="9:10" ht="12.75" x14ac:dyDescent="0.2">
      <c r="I772" s="7"/>
      <c r="J772" s="8"/>
    </row>
    <row r="773" spans="9:10" ht="12.75" x14ac:dyDescent="0.2">
      <c r="I773" s="7"/>
      <c r="J773" s="8"/>
    </row>
    <row r="774" spans="9:10" ht="12.75" x14ac:dyDescent="0.2">
      <c r="I774" s="7"/>
      <c r="J774" s="8"/>
    </row>
    <row r="775" spans="9:10" ht="12.75" x14ac:dyDescent="0.2">
      <c r="I775" s="7"/>
      <c r="J775" s="8"/>
    </row>
    <row r="776" spans="9:10" ht="12.75" x14ac:dyDescent="0.2">
      <c r="I776" s="7"/>
      <c r="J776" s="8"/>
    </row>
    <row r="777" spans="9:10" ht="12.75" x14ac:dyDescent="0.2">
      <c r="I777" s="7"/>
      <c r="J777" s="8"/>
    </row>
    <row r="778" spans="9:10" ht="12.75" x14ac:dyDescent="0.2">
      <c r="I778" s="7"/>
      <c r="J778" s="8"/>
    </row>
    <row r="779" spans="9:10" ht="12.75" x14ac:dyDescent="0.2">
      <c r="I779" s="7"/>
      <c r="J779" s="8"/>
    </row>
    <row r="780" spans="9:10" ht="12.75" x14ac:dyDescent="0.2">
      <c r="I780" s="7"/>
      <c r="J780" s="8"/>
    </row>
    <row r="781" spans="9:10" ht="12.75" x14ac:dyDescent="0.2">
      <c r="I781" s="7"/>
      <c r="J781" s="8"/>
    </row>
    <row r="782" spans="9:10" ht="12.75" x14ac:dyDescent="0.2">
      <c r="I782" s="7"/>
      <c r="J782" s="8"/>
    </row>
    <row r="783" spans="9:10" ht="12.75" x14ac:dyDescent="0.2">
      <c r="I783" s="7"/>
      <c r="J783" s="8"/>
    </row>
    <row r="784" spans="9:10" ht="12.75" x14ac:dyDescent="0.2">
      <c r="I784" s="7"/>
      <c r="J784" s="8"/>
    </row>
    <row r="785" spans="9:10" ht="12.75" x14ac:dyDescent="0.2">
      <c r="I785" s="7"/>
      <c r="J785" s="8"/>
    </row>
    <row r="786" spans="9:10" ht="12.75" x14ac:dyDescent="0.2">
      <c r="I786" s="7"/>
      <c r="J786" s="8"/>
    </row>
    <row r="787" spans="9:10" ht="12.75" x14ac:dyDescent="0.2">
      <c r="I787" s="7"/>
      <c r="J787" s="8"/>
    </row>
    <row r="788" spans="9:10" ht="12.75" x14ac:dyDescent="0.2">
      <c r="I788" s="7"/>
      <c r="J788" s="8"/>
    </row>
    <row r="789" spans="9:10" ht="12.75" x14ac:dyDescent="0.2">
      <c r="I789" s="7"/>
      <c r="J789" s="8"/>
    </row>
    <row r="790" spans="9:10" ht="12.75" x14ac:dyDescent="0.2">
      <c r="I790" s="7"/>
      <c r="J790" s="8"/>
    </row>
    <row r="791" spans="9:10" ht="12.75" x14ac:dyDescent="0.2">
      <c r="I791" s="7"/>
      <c r="J791" s="8"/>
    </row>
    <row r="792" spans="9:10" ht="12.75" x14ac:dyDescent="0.2">
      <c r="I792" s="7"/>
      <c r="J792" s="8"/>
    </row>
    <row r="793" spans="9:10" ht="12.75" x14ac:dyDescent="0.2">
      <c r="I793" s="7"/>
      <c r="J793" s="8"/>
    </row>
    <row r="794" spans="9:10" ht="12.75" x14ac:dyDescent="0.2">
      <c r="I794" s="7"/>
      <c r="J794" s="8"/>
    </row>
    <row r="795" spans="9:10" ht="12.75" x14ac:dyDescent="0.2">
      <c r="I795" s="7"/>
      <c r="J795" s="8"/>
    </row>
    <row r="796" spans="9:10" ht="12.75" x14ac:dyDescent="0.2">
      <c r="I796" s="7"/>
      <c r="J796" s="8"/>
    </row>
    <row r="797" spans="9:10" ht="12.75" x14ac:dyDescent="0.2">
      <c r="I797" s="7"/>
      <c r="J797" s="8"/>
    </row>
    <row r="798" spans="9:10" ht="12.75" x14ac:dyDescent="0.2">
      <c r="I798" s="7"/>
      <c r="J798" s="8"/>
    </row>
    <row r="799" spans="9:10" ht="12.75" x14ac:dyDescent="0.2">
      <c r="I799" s="7"/>
      <c r="J799" s="8"/>
    </row>
    <row r="800" spans="9:10" ht="12.75" x14ac:dyDescent="0.2">
      <c r="I800" s="7"/>
      <c r="J800" s="8"/>
    </row>
    <row r="801" spans="9:10" ht="12.75" x14ac:dyDescent="0.2">
      <c r="I801" s="7"/>
      <c r="J801" s="8"/>
    </row>
    <row r="802" spans="9:10" ht="12.75" x14ac:dyDescent="0.2">
      <c r="I802" s="7"/>
      <c r="J802" s="8"/>
    </row>
    <row r="803" spans="9:10" ht="12.75" x14ac:dyDescent="0.2">
      <c r="I803" s="7"/>
      <c r="J803" s="8"/>
    </row>
    <row r="804" spans="9:10" ht="12.75" x14ac:dyDescent="0.2">
      <c r="I804" s="7"/>
      <c r="J804" s="8"/>
    </row>
    <row r="805" spans="9:10" ht="12.75" x14ac:dyDescent="0.2">
      <c r="I805" s="7"/>
      <c r="J805" s="8"/>
    </row>
    <row r="806" spans="9:10" ht="12.75" x14ac:dyDescent="0.2">
      <c r="I806" s="7"/>
      <c r="J806" s="8"/>
    </row>
    <row r="807" spans="9:10" ht="12.75" x14ac:dyDescent="0.2">
      <c r="I807" s="7"/>
      <c r="J807" s="8"/>
    </row>
    <row r="808" spans="9:10" ht="12.75" x14ac:dyDescent="0.2">
      <c r="I808" s="7"/>
      <c r="J808" s="8"/>
    </row>
    <row r="809" spans="9:10" ht="12.75" x14ac:dyDescent="0.2">
      <c r="I809" s="7"/>
      <c r="J809" s="8"/>
    </row>
    <row r="810" spans="9:10" ht="12.75" x14ac:dyDescent="0.2">
      <c r="I810" s="7"/>
      <c r="J810" s="8"/>
    </row>
    <row r="811" spans="9:10" ht="12.75" x14ac:dyDescent="0.2">
      <c r="I811" s="7"/>
      <c r="J811" s="8"/>
    </row>
    <row r="812" spans="9:10" ht="12.75" x14ac:dyDescent="0.2">
      <c r="I812" s="7"/>
      <c r="J812" s="8"/>
    </row>
    <row r="813" spans="9:10" ht="12.75" x14ac:dyDescent="0.2">
      <c r="I813" s="7"/>
      <c r="J813" s="8"/>
    </row>
    <row r="814" spans="9:10" ht="12.75" x14ac:dyDescent="0.2">
      <c r="I814" s="7"/>
      <c r="J814" s="8"/>
    </row>
    <row r="815" spans="9:10" ht="12.75" x14ac:dyDescent="0.2">
      <c r="I815" s="7"/>
      <c r="J815" s="8"/>
    </row>
    <row r="816" spans="9:10" ht="12.75" x14ac:dyDescent="0.2">
      <c r="I816" s="7"/>
      <c r="J816" s="8"/>
    </row>
    <row r="817" spans="9:10" ht="12.75" x14ac:dyDescent="0.2">
      <c r="I817" s="7"/>
      <c r="J817" s="8"/>
    </row>
    <row r="818" spans="9:10" ht="12.75" x14ac:dyDescent="0.2">
      <c r="I818" s="7"/>
      <c r="J818" s="8"/>
    </row>
    <row r="819" spans="9:10" ht="12.75" x14ac:dyDescent="0.2">
      <c r="I819" s="7"/>
      <c r="J819" s="8"/>
    </row>
    <row r="820" spans="9:10" ht="12.75" x14ac:dyDescent="0.2">
      <c r="I820" s="7"/>
      <c r="J820" s="8"/>
    </row>
    <row r="821" spans="9:10" ht="12.75" x14ac:dyDescent="0.2">
      <c r="I821" s="7"/>
      <c r="J821" s="8"/>
    </row>
    <row r="822" spans="9:10" ht="12.75" x14ac:dyDescent="0.2">
      <c r="I822" s="7"/>
      <c r="J822" s="8"/>
    </row>
    <row r="823" spans="9:10" ht="12.75" x14ac:dyDescent="0.2">
      <c r="I823" s="7"/>
      <c r="J823" s="8"/>
    </row>
    <row r="824" spans="9:10" ht="12.75" x14ac:dyDescent="0.2">
      <c r="I824" s="7"/>
      <c r="J824" s="8"/>
    </row>
    <row r="825" spans="9:10" ht="12.75" x14ac:dyDescent="0.2">
      <c r="I825" s="7"/>
      <c r="J825" s="8"/>
    </row>
    <row r="826" spans="9:10" ht="12.75" x14ac:dyDescent="0.2">
      <c r="I826" s="7"/>
      <c r="J826" s="8"/>
    </row>
    <row r="827" spans="9:10" ht="12.75" x14ac:dyDescent="0.2">
      <c r="I827" s="7"/>
      <c r="J827" s="8"/>
    </row>
    <row r="828" spans="9:10" ht="12.75" x14ac:dyDescent="0.2">
      <c r="I828" s="7"/>
      <c r="J828" s="8"/>
    </row>
    <row r="829" spans="9:10" ht="12.75" x14ac:dyDescent="0.2">
      <c r="I829" s="7"/>
      <c r="J829" s="8"/>
    </row>
    <row r="830" spans="9:10" ht="12.75" x14ac:dyDescent="0.2">
      <c r="I830" s="7"/>
      <c r="J830" s="8"/>
    </row>
    <row r="831" spans="9:10" ht="12.75" x14ac:dyDescent="0.2">
      <c r="I831" s="7"/>
      <c r="J831" s="8"/>
    </row>
    <row r="832" spans="9:10" ht="12.75" x14ac:dyDescent="0.2">
      <c r="I832" s="7"/>
      <c r="J832" s="8"/>
    </row>
    <row r="833" spans="9:10" ht="12.75" x14ac:dyDescent="0.2">
      <c r="I833" s="7"/>
      <c r="J833" s="8"/>
    </row>
    <row r="834" spans="9:10" ht="12.75" x14ac:dyDescent="0.2">
      <c r="I834" s="7"/>
      <c r="J834" s="8"/>
    </row>
    <row r="835" spans="9:10" ht="12.75" x14ac:dyDescent="0.2">
      <c r="I835" s="7"/>
      <c r="J835" s="8"/>
    </row>
    <row r="836" spans="9:10" ht="12.75" x14ac:dyDescent="0.2">
      <c r="I836" s="7"/>
      <c r="J836" s="8"/>
    </row>
    <row r="837" spans="9:10" ht="12.75" x14ac:dyDescent="0.2">
      <c r="I837" s="7"/>
      <c r="J837" s="8"/>
    </row>
    <row r="838" spans="9:10" ht="12.75" x14ac:dyDescent="0.2">
      <c r="I838" s="7"/>
      <c r="J838" s="8"/>
    </row>
    <row r="839" spans="9:10" ht="12.75" x14ac:dyDescent="0.2">
      <c r="I839" s="7"/>
      <c r="J839" s="8"/>
    </row>
    <row r="840" spans="9:10" ht="12.75" x14ac:dyDescent="0.2">
      <c r="I840" s="7"/>
      <c r="J840" s="8"/>
    </row>
    <row r="841" spans="9:10" ht="12.75" x14ac:dyDescent="0.2">
      <c r="I841" s="7"/>
      <c r="J841" s="8"/>
    </row>
    <row r="842" spans="9:10" ht="12.75" x14ac:dyDescent="0.2">
      <c r="I842" s="7"/>
      <c r="J842" s="8"/>
    </row>
    <row r="843" spans="9:10" ht="12.75" x14ac:dyDescent="0.2">
      <c r="I843" s="7"/>
      <c r="J843" s="8"/>
    </row>
    <row r="844" spans="9:10" ht="12.75" x14ac:dyDescent="0.2">
      <c r="I844" s="7"/>
      <c r="J844" s="8"/>
    </row>
    <row r="845" spans="9:10" ht="12.75" x14ac:dyDescent="0.2">
      <c r="I845" s="7"/>
      <c r="J845" s="8"/>
    </row>
    <row r="846" spans="9:10" ht="12.75" x14ac:dyDescent="0.2">
      <c r="I846" s="7"/>
      <c r="J846" s="8"/>
    </row>
    <row r="847" spans="9:10" ht="12.75" x14ac:dyDescent="0.2">
      <c r="I847" s="7"/>
      <c r="J847" s="8"/>
    </row>
    <row r="848" spans="9:10" ht="12.75" x14ac:dyDescent="0.2">
      <c r="I848" s="7"/>
      <c r="J848" s="8"/>
    </row>
    <row r="849" spans="9:10" ht="12.75" x14ac:dyDescent="0.2">
      <c r="I849" s="7"/>
      <c r="J849" s="8"/>
    </row>
    <row r="850" spans="9:10" ht="12.75" x14ac:dyDescent="0.2">
      <c r="I850" s="7"/>
      <c r="J850" s="8"/>
    </row>
    <row r="851" spans="9:10" ht="12.75" x14ac:dyDescent="0.2">
      <c r="I851" s="7"/>
      <c r="J851" s="8"/>
    </row>
    <row r="852" spans="9:10" ht="12.75" x14ac:dyDescent="0.2">
      <c r="I852" s="7"/>
      <c r="J852" s="8"/>
    </row>
    <row r="853" spans="9:10" ht="12.75" x14ac:dyDescent="0.2">
      <c r="I853" s="7"/>
      <c r="J853" s="8"/>
    </row>
    <row r="854" spans="9:10" ht="12.75" x14ac:dyDescent="0.2">
      <c r="I854" s="7"/>
      <c r="J854" s="8"/>
    </row>
    <row r="855" spans="9:10" ht="12.75" x14ac:dyDescent="0.2">
      <c r="I855" s="7"/>
      <c r="J855" s="8"/>
    </row>
    <row r="856" spans="9:10" ht="12.75" x14ac:dyDescent="0.2">
      <c r="I856" s="7"/>
      <c r="J856" s="8"/>
    </row>
    <row r="857" spans="9:10" ht="12.75" x14ac:dyDescent="0.2">
      <c r="I857" s="7"/>
      <c r="J857" s="8"/>
    </row>
    <row r="858" spans="9:10" ht="12.75" x14ac:dyDescent="0.2">
      <c r="I858" s="7"/>
      <c r="J858" s="8"/>
    </row>
    <row r="859" spans="9:10" ht="12.75" x14ac:dyDescent="0.2">
      <c r="I859" s="7"/>
      <c r="J859" s="8"/>
    </row>
    <row r="860" spans="9:10" ht="12.75" x14ac:dyDescent="0.2">
      <c r="I860" s="7"/>
      <c r="J860" s="8"/>
    </row>
    <row r="861" spans="9:10" ht="12.75" x14ac:dyDescent="0.2">
      <c r="I861" s="7"/>
      <c r="J861" s="8"/>
    </row>
    <row r="862" spans="9:10" ht="12.75" x14ac:dyDescent="0.2">
      <c r="I862" s="7"/>
      <c r="J862" s="8"/>
    </row>
    <row r="863" spans="9:10" ht="12.75" x14ac:dyDescent="0.2">
      <c r="I863" s="7"/>
      <c r="J863" s="8"/>
    </row>
    <row r="864" spans="9:10" ht="12.75" x14ac:dyDescent="0.2">
      <c r="I864" s="7"/>
      <c r="J864" s="8"/>
    </row>
    <row r="865" spans="9:10" ht="12.75" x14ac:dyDescent="0.2">
      <c r="I865" s="7"/>
      <c r="J865" s="8"/>
    </row>
    <row r="866" spans="9:10" ht="12.75" x14ac:dyDescent="0.2">
      <c r="I866" s="7"/>
      <c r="J866" s="8"/>
    </row>
    <row r="867" spans="9:10" ht="12.75" x14ac:dyDescent="0.2">
      <c r="I867" s="7"/>
      <c r="J867" s="8"/>
    </row>
    <row r="868" spans="9:10" ht="12.75" x14ac:dyDescent="0.2">
      <c r="I868" s="7"/>
      <c r="J868" s="8"/>
    </row>
    <row r="869" spans="9:10" ht="12.75" x14ac:dyDescent="0.2">
      <c r="I869" s="7"/>
      <c r="J869" s="8"/>
    </row>
    <row r="870" spans="9:10" ht="12.75" x14ac:dyDescent="0.2">
      <c r="I870" s="7"/>
      <c r="J870" s="8"/>
    </row>
    <row r="871" spans="9:10" ht="12.75" x14ac:dyDescent="0.2">
      <c r="I871" s="7"/>
      <c r="J871" s="8"/>
    </row>
    <row r="872" spans="9:10" ht="12.75" x14ac:dyDescent="0.2">
      <c r="I872" s="7"/>
      <c r="J872" s="8"/>
    </row>
    <row r="873" spans="9:10" ht="12.75" x14ac:dyDescent="0.2">
      <c r="I873" s="7"/>
      <c r="J873" s="8"/>
    </row>
    <row r="874" spans="9:10" ht="12.75" x14ac:dyDescent="0.2">
      <c r="I874" s="7"/>
      <c r="J874" s="8"/>
    </row>
    <row r="875" spans="9:10" ht="12.75" x14ac:dyDescent="0.2">
      <c r="I875" s="7"/>
      <c r="J875" s="8"/>
    </row>
    <row r="876" spans="9:10" ht="12.75" x14ac:dyDescent="0.2">
      <c r="I876" s="7"/>
      <c r="J876" s="8"/>
    </row>
    <row r="877" spans="9:10" ht="12.75" x14ac:dyDescent="0.2">
      <c r="I877" s="7"/>
      <c r="J877" s="8"/>
    </row>
    <row r="878" spans="9:10" ht="12.75" x14ac:dyDescent="0.2">
      <c r="I878" s="7"/>
      <c r="J878" s="8"/>
    </row>
    <row r="879" spans="9:10" ht="12.75" x14ac:dyDescent="0.2">
      <c r="I879" s="7"/>
      <c r="J879" s="8"/>
    </row>
    <row r="880" spans="9:10" ht="12.75" x14ac:dyDescent="0.2">
      <c r="I880" s="7"/>
      <c r="J880" s="8"/>
    </row>
    <row r="881" spans="9:10" ht="12.75" x14ac:dyDescent="0.2">
      <c r="I881" s="7"/>
      <c r="J881" s="8"/>
    </row>
    <row r="882" spans="9:10" ht="12.75" x14ac:dyDescent="0.2">
      <c r="I882" s="7"/>
      <c r="J882" s="8"/>
    </row>
    <row r="883" spans="9:10" ht="12.75" x14ac:dyDescent="0.2">
      <c r="I883" s="7"/>
      <c r="J883" s="8"/>
    </row>
    <row r="884" spans="9:10" ht="12.75" x14ac:dyDescent="0.2">
      <c r="I884" s="7"/>
      <c r="J884" s="8"/>
    </row>
    <row r="885" spans="9:10" ht="12.75" x14ac:dyDescent="0.2">
      <c r="I885" s="7"/>
      <c r="J885" s="8"/>
    </row>
    <row r="886" spans="9:10" ht="12.75" x14ac:dyDescent="0.2">
      <c r="I886" s="7"/>
      <c r="J886" s="8"/>
    </row>
    <row r="887" spans="9:10" ht="12.75" x14ac:dyDescent="0.2">
      <c r="I887" s="7"/>
      <c r="J887" s="8"/>
    </row>
    <row r="888" spans="9:10" ht="12.75" x14ac:dyDescent="0.2">
      <c r="I888" s="7"/>
      <c r="J888" s="8"/>
    </row>
    <row r="889" spans="9:10" ht="12.75" x14ac:dyDescent="0.2">
      <c r="I889" s="7"/>
      <c r="J889" s="8"/>
    </row>
    <row r="890" spans="9:10" ht="12.75" x14ac:dyDescent="0.2">
      <c r="I890" s="7"/>
      <c r="J890" s="8"/>
    </row>
    <row r="891" spans="9:10" ht="12.75" x14ac:dyDescent="0.2">
      <c r="I891" s="7"/>
      <c r="J891" s="8"/>
    </row>
    <row r="892" spans="9:10" ht="12.75" x14ac:dyDescent="0.2">
      <c r="I892" s="7"/>
      <c r="J892" s="8"/>
    </row>
    <row r="893" spans="9:10" ht="12.75" x14ac:dyDescent="0.2">
      <c r="I893" s="7"/>
      <c r="J893" s="8"/>
    </row>
    <row r="894" spans="9:10" ht="12.75" x14ac:dyDescent="0.2">
      <c r="I894" s="7"/>
      <c r="J894" s="8"/>
    </row>
    <row r="895" spans="9:10" ht="12.75" x14ac:dyDescent="0.2">
      <c r="I895" s="7"/>
      <c r="J895" s="8"/>
    </row>
    <row r="896" spans="9:10" ht="12.75" x14ac:dyDescent="0.2">
      <c r="I896" s="7"/>
      <c r="J896" s="8"/>
    </row>
    <row r="897" spans="9:10" ht="12.75" x14ac:dyDescent="0.2">
      <c r="I897" s="7"/>
      <c r="J897" s="8"/>
    </row>
    <row r="898" spans="9:10" ht="12.75" x14ac:dyDescent="0.2">
      <c r="I898" s="7"/>
      <c r="J898" s="8"/>
    </row>
    <row r="899" spans="9:10" ht="12.75" x14ac:dyDescent="0.2">
      <c r="I899" s="7"/>
      <c r="J899" s="8"/>
    </row>
    <row r="900" spans="9:10" ht="12.75" x14ac:dyDescent="0.2">
      <c r="I900" s="7"/>
      <c r="J900" s="8"/>
    </row>
    <row r="901" spans="9:10" ht="12.75" x14ac:dyDescent="0.2">
      <c r="I901" s="7"/>
      <c r="J901" s="8"/>
    </row>
    <row r="902" spans="9:10" ht="12.75" x14ac:dyDescent="0.2">
      <c r="I902" s="7"/>
      <c r="J902" s="8"/>
    </row>
    <row r="903" spans="9:10" ht="12.75" x14ac:dyDescent="0.2">
      <c r="I903" s="7"/>
      <c r="J903" s="8"/>
    </row>
    <row r="904" spans="9:10" ht="12.75" x14ac:dyDescent="0.2">
      <c r="I904" s="7"/>
      <c r="J904" s="8"/>
    </row>
    <row r="905" spans="9:10" ht="12.75" x14ac:dyDescent="0.2">
      <c r="I905" s="7"/>
      <c r="J905" s="8"/>
    </row>
    <row r="906" spans="9:10" ht="12.75" x14ac:dyDescent="0.2">
      <c r="I906" s="7"/>
      <c r="J906" s="8"/>
    </row>
    <row r="907" spans="9:10" ht="12.75" x14ac:dyDescent="0.2">
      <c r="I907" s="7"/>
      <c r="J907" s="8"/>
    </row>
    <row r="908" spans="9:10" ht="12.75" x14ac:dyDescent="0.2">
      <c r="I908" s="7"/>
      <c r="J908" s="8"/>
    </row>
    <row r="909" spans="9:10" ht="12.75" x14ac:dyDescent="0.2">
      <c r="I909" s="7"/>
      <c r="J909" s="8"/>
    </row>
    <row r="910" spans="9:10" ht="12.75" x14ac:dyDescent="0.2">
      <c r="I910" s="7"/>
      <c r="J910" s="8"/>
    </row>
    <row r="911" spans="9:10" ht="12.75" x14ac:dyDescent="0.2">
      <c r="I911" s="7"/>
      <c r="J911" s="8"/>
    </row>
    <row r="912" spans="9:10" ht="12.75" x14ac:dyDescent="0.2">
      <c r="I912" s="7"/>
      <c r="J912" s="8"/>
    </row>
    <row r="913" spans="9:10" ht="12.75" x14ac:dyDescent="0.2">
      <c r="I913" s="7"/>
      <c r="J913" s="8"/>
    </row>
    <row r="914" spans="9:10" ht="12.75" x14ac:dyDescent="0.2">
      <c r="I914" s="7"/>
      <c r="J914" s="8"/>
    </row>
    <row r="915" spans="9:10" ht="12.75" x14ac:dyDescent="0.2">
      <c r="I915" s="7"/>
      <c r="J915" s="8"/>
    </row>
    <row r="916" spans="9:10" ht="12.75" x14ac:dyDescent="0.2">
      <c r="I916" s="7"/>
      <c r="J916" s="8"/>
    </row>
    <row r="917" spans="9:10" ht="12.75" x14ac:dyDescent="0.2">
      <c r="I917" s="7"/>
      <c r="J917" s="8"/>
    </row>
    <row r="918" spans="9:10" ht="12.75" x14ac:dyDescent="0.2">
      <c r="I918" s="7"/>
      <c r="J918" s="8"/>
    </row>
    <row r="919" spans="9:10" ht="12.75" x14ac:dyDescent="0.2">
      <c r="I919" s="7"/>
      <c r="J919" s="8"/>
    </row>
    <row r="920" spans="9:10" ht="12.75" x14ac:dyDescent="0.2">
      <c r="I920" s="7"/>
      <c r="J920" s="8"/>
    </row>
    <row r="921" spans="9:10" ht="12.75" x14ac:dyDescent="0.2">
      <c r="I921" s="7"/>
      <c r="J921" s="8"/>
    </row>
    <row r="922" spans="9:10" ht="12.75" x14ac:dyDescent="0.2">
      <c r="I922" s="7"/>
      <c r="J922" s="8"/>
    </row>
    <row r="923" spans="9:10" ht="12.75" x14ac:dyDescent="0.2">
      <c r="I923" s="7"/>
      <c r="J923" s="8"/>
    </row>
    <row r="924" spans="9:10" ht="12.75" x14ac:dyDescent="0.2">
      <c r="I924" s="7"/>
      <c r="J924" s="8"/>
    </row>
    <row r="925" spans="9:10" ht="12.75" x14ac:dyDescent="0.2">
      <c r="I925" s="7"/>
      <c r="J925" s="8"/>
    </row>
    <row r="926" spans="9:10" ht="12.75" x14ac:dyDescent="0.2">
      <c r="I926" s="7"/>
      <c r="J926" s="8"/>
    </row>
    <row r="927" spans="9:10" ht="12.75" x14ac:dyDescent="0.2">
      <c r="I927" s="7"/>
      <c r="J927" s="8"/>
    </row>
    <row r="928" spans="9:10" ht="12.75" x14ac:dyDescent="0.2">
      <c r="I928" s="7"/>
      <c r="J928" s="8"/>
    </row>
    <row r="929" spans="9:10" ht="12.75" x14ac:dyDescent="0.2">
      <c r="I929" s="7"/>
      <c r="J929" s="8"/>
    </row>
    <row r="930" spans="9:10" ht="12.75" x14ac:dyDescent="0.2">
      <c r="I930" s="7"/>
      <c r="J930" s="8"/>
    </row>
    <row r="931" spans="9:10" ht="12.75" x14ac:dyDescent="0.2">
      <c r="I931" s="7"/>
      <c r="J931" s="8"/>
    </row>
    <row r="932" spans="9:10" ht="12.75" x14ac:dyDescent="0.2">
      <c r="I932" s="7"/>
      <c r="J932" s="8"/>
    </row>
    <row r="933" spans="9:10" ht="12.75" x14ac:dyDescent="0.2">
      <c r="I933" s="7"/>
      <c r="J933" s="8"/>
    </row>
    <row r="934" spans="9:10" ht="12.75" x14ac:dyDescent="0.2">
      <c r="I934" s="7"/>
      <c r="J934" s="8"/>
    </row>
    <row r="935" spans="9:10" ht="12.75" x14ac:dyDescent="0.2">
      <c r="I935" s="7"/>
      <c r="J935" s="8"/>
    </row>
    <row r="936" spans="9:10" ht="12.75" x14ac:dyDescent="0.2">
      <c r="I936" s="7"/>
      <c r="J936" s="8"/>
    </row>
    <row r="937" spans="9:10" ht="12.75" x14ac:dyDescent="0.2">
      <c r="I937" s="7"/>
      <c r="J937" s="8"/>
    </row>
    <row r="938" spans="9:10" ht="12.75" x14ac:dyDescent="0.2">
      <c r="I938" s="7"/>
      <c r="J938" s="8"/>
    </row>
    <row r="939" spans="9:10" ht="12.75" x14ac:dyDescent="0.2">
      <c r="I939" s="7"/>
      <c r="J939" s="8"/>
    </row>
    <row r="940" spans="9:10" ht="12.75" x14ac:dyDescent="0.2">
      <c r="I940" s="7"/>
      <c r="J940" s="8"/>
    </row>
    <row r="941" spans="9:10" ht="12.75" x14ac:dyDescent="0.2">
      <c r="I941" s="7"/>
      <c r="J941" s="8"/>
    </row>
    <row r="942" spans="9:10" ht="12.75" x14ac:dyDescent="0.2">
      <c r="I942" s="7"/>
      <c r="J942" s="8"/>
    </row>
    <row r="943" spans="9:10" ht="12.75" x14ac:dyDescent="0.2">
      <c r="I943" s="7"/>
      <c r="J943" s="8"/>
    </row>
    <row r="944" spans="9:10" ht="12.75" x14ac:dyDescent="0.2">
      <c r="I944" s="7"/>
      <c r="J944" s="8"/>
    </row>
    <row r="945" spans="9:10" ht="12.75" x14ac:dyDescent="0.2">
      <c r="I945" s="7"/>
      <c r="J945" s="8"/>
    </row>
    <row r="946" spans="9:10" ht="12.75" x14ac:dyDescent="0.2">
      <c r="I946" s="7"/>
      <c r="J946" s="8"/>
    </row>
    <row r="947" spans="9:10" ht="12.75" x14ac:dyDescent="0.2">
      <c r="I947" s="7"/>
      <c r="J947" s="8"/>
    </row>
    <row r="948" spans="9:10" ht="12.75" x14ac:dyDescent="0.2">
      <c r="I948" s="7"/>
      <c r="J948" s="8"/>
    </row>
    <row r="949" spans="9:10" ht="12.75" x14ac:dyDescent="0.2">
      <c r="I949" s="7"/>
      <c r="J949" s="8"/>
    </row>
    <row r="950" spans="9:10" ht="12.75" x14ac:dyDescent="0.2">
      <c r="I950" s="7"/>
      <c r="J950" s="8"/>
    </row>
    <row r="951" spans="9:10" ht="12.75" x14ac:dyDescent="0.2">
      <c r="I951" s="7"/>
      <c r="J951" s="8"/>
    </row>
    <row r="952" spans="9:10" ht="12.75" x14ac:dyDescent="0.2">
      <c r="I952" s="7"/>
      <c r="J952" s="8"/>
    </row>
    <row r="953" spans="9:10" ht="12.75" x14ac:dyDescent="0.2">
      <c r="I953" s="7"/>
      <c r="J953" s="8"/>
    </row>
    <row r="954" spans="9:10" ht="12.75" x14ac:dyDescent="0.2">
      <c r="I954" s="7"/>
      <c r="J954" s="8"/>
    </row>
    <row r="955" spans="9:10" ht="12.75" x14ac:dyDescent="0.2">
      <c r="I955" s="7"/>
      <c r="J955" s="8"/>
    </row>
    <row r="956" spans="9:10" ht="12.75" x14ac:dyDescent="0.2">
      <c r="I956" s="7"/>
      <c r="J956" s="8"/>
    </row>
    <row r="957" spans="9:10" ht="12.75" x14ac:dyDescent="0.2">
      <c r="I957" s="7"/>
      <c r="J957" s="8"/>
    </row>
    <row r="958" spans="9:10" ht="12.75" x14ac:dyDescent="0.2">
      <c r="I958" s="7"/>
      <c r="J958" s="8"/>
    </row>
    <row r="959" spans="9:10" ht="12.75" x14ac:dyDescent="0.2">
      <c r="I959" s="7"/>
      <c r="J959" s="8"/>
    </row>
    <row r="960" spans="9:10" ht="12.75" x14ac:dyDescent="0.2">
      <c r="I960" s="7"/>
      <c r="J960" s="8"/>
    </row>
    <row r="961" spans="9:10" ht="12.75" x14ac:dyDescent="0.2">
      <c r="I961" s="7"/>
      <c r="J961" s="8"/>
    </row>
    <row r="962" spans="9:10" ht="12.75" x14ac:dyDescent="0.2">
      <c r="I962" s="7"/>
      <c r="J962" s="8"/>
    </row>
    <row r="963" spans="9:10" ht="12.75" x14ac:dyDescent="0.2">
      <c r="I963" s="7"/>
      <c r="J963" s="8"/>
    </row>
    <row r="964" spans="9:10" ht="12.75" x14ac:dyDescent="0.2">
      <c r="I964" s="7"/>
      <c r="J964" s="8"/>
    </row>
    <row r="965" spans="9:10" ht="12.75" x14ac:dyDescent="0.2">
      <c r="I965" s="7"/>
      <c r="J965" s="8"/>
    </row>
    <row r="966" spans="9:10" ht="12.75" x14ac:dyDescent="0.2">
      <c r="I966" s="7"/>
      <c r="J966" s="8"/>
    </row>
    <row r="967" spans="9:10" ht="12.75" x14ac:dyDescent="0.2">
      <c r="I967" s="7"/>
      <c r="J967" s="8"/>
    </row>
    <row r="968" spans="9:10" ht="12.75" x14ac:dyDescent="0.2">
      <c r="I968" s="7"/>
      <c r="J968" s="8"/>
    </row>
    <row r="969" spans="9:10" ht="12.75" x14ac:dyDescent="0.2">
      <c r="I969" s="7"/>
      <c r="J969" s="8"/>
    </row>
    <row r="970" spans="9:10" ht="12.75" x14ac:dyDescent="0.2">
      <c r="I970" s="7"/>
      <c r="J970" s="8"/>
    </row>
    <row r="971" spans="9:10" ht="12.75" x14ac:dyDescent="0.2">
      <c r="I971" s="7"/>
      <c r="J971" s="8"/>
    </row>
    <row r="972" spans="9:10" ht="12.75" x14ac:dyDescent="0.2">
      <c r="I972" s="7"/>
      <c r="J972" s="8"/>
    </row>
    <row r="973" spans="9:10" ht="12.75" x14ac:dyDescent="0.2">
      <c r="I973" s="7"/>
      <c r="J973" s="8"/>
    </row>
    <row r="974" spans="9:10" ht="12.75" x14ac:dyDescent="0.2">
      <c r="I974" s="7"/>
      <c r="J974" s="8"/>
    </row>
    <row r="975" spans="9:10" ht="12.75" x14ac:dyDescent="0.2">
      <c r="I975" s="7"/>
      <c r="J975" s="8"/>
    </row>
    <row r="976" spans="9:10" ht="12.75" x14ac:dyDescent="0.2">
      <c r="I976" s="7"/>
      <c r="J976" s="8"/>
    </row>
    <row r="977" spans="9:10" ht="12.75" x14ac:dyDescent="0.2">
      <c r="I977" s="7"/>
      <c r="J977" s="8"/>
    </row>
    <row r="978" spans="9:10" ht="12.75" x14ac:dyDescent="0.2">
      <c r="I978" s="7"/>
      <c r="J978" s="8"/>
    </row>
    <row r="979" spans="9:10" ht="12.75" x14ac:dyDescent="0.2">
      <c r="I979" s="7"/>
      <c r="J979" s="8"/>
    </row>
    <row r="980" spans="9:10" ht="12.75" x14ac:dyDescent="0.2">
      <c r="I980" s="7"/>
      <c r="J980" s="8"/>
    </row>
    <row r="981" spans="9:10" ht="12.75" x14ac:dyDescent="0.2">
      <c r="I981" s="7"/>
      <c r="J981" s="8"/>
    </row>
    <row r="982" spans="9:10" ht="12.75" x14ac:dyDescent="0.2">
      <c r="I982" s="7"/>
      <c r="J982" s="8"/>
    </row>
    <row r="983" spans="9:10" ht="12.75" x14ac:dyDescent="0.2">
      <c r="I983" s="7"/>
      <c r="J983" s="8"/>
    </row>
    <row r="984" spans="9:10" ht="12.75" x14ac:dyDescent="0.2">
      <c r="I984" s="7"/>
      <c r="J984" s="8"/>
    </row>
    <row r="985" spans="9:10" ht="12.75" x14ac:dyDescent="0.2">
      <c r="I985" s="7"/>
      <c r="J985" s="8"/>
    </row>
    <row r="986" spans="9:10" ht="12.75" x14ac:dyDescent="0.2">
      <c r="I986" s="7"/>
      <c r="J986" s="8"/>
    </row>
    <row r="987" spans="9:10" ht="12.75" x14ac:dyDescent="0.2">
      <c r="I987" s="7"/>
      <c r="J987" s="8"/>
    </row>
    <row r="988" spans="9:10" ht="12.75" x14ac:dyDescent="0.2">
      <c r="I988" s="7"/>
      <c r="J988" s="8"/>
    </row>
    <row r="989" spans="9:10" ht="12.75" x14ac:dyDescent="0.2">
      <c r="I989" s="7"/>
      <c r="J989" s="8"/>
    </row>
    <row r="990" spans="9:10" ht="12.75" x14ac:dyDescent="0.2">
      <c r="I990" s="7"/>
      <c r="J990" s="8"/>
    </row>
    <row r="991" spans="9:10" ht="12.75" x14ac:dyDescent="0.2">
      <c r="I991" s="7"/>
      <c r="J991" s="8"/>
    </row>
    <row r="992" spans="9:10" ht="12.75" x14ac:dyDescent="0.2">
      <c r="I992" s="7"/>
      <c r="J992" s="8"/>
    </row>
    <row r="993" spans="9:10" ht="12.75" x14ac:dyDescent="0.2">
      <c r="I993" s="7"/>
      <c r="J993" s="8"/>
    </row>
    <row r="994" spans="9:10" ht="12.75" x14ac:dyDescent="0.2">
      <c r="I994" s="7"/>
      <c r="J994" s="8"/>
    </row>
    <row r="995" spans="9:10" ht="12.75" x14ac:dyDescent="0.2">
      <c r="I995" s="7"/>
      <c r="J995" s="8"/>
    </row>
    <row r="996" spans="9:10" ht="12.75" x14ac:dyDescent="0.2">
      <c r="I996" s="7"/>
      <c r="J996" s="8"/>
    </row>
    <row r="997" spans="9:10" ht="12.75" x14ac:dyDescent="0.2">
      <c r="I997" s="7"/>
      <c r="J997" s="8"/>
    </row>
    <row r="998" spans="9:10" ht="12.75" x14ac:dyDescent="0.2">
      <c r="I998" s="7"/>
      <c r="J998" s="8"/>
    </row>
    <row r="999" spans="9:10" ht="12.75" x14ac:dyDescent="0.2">
      <c r="I999" s="7"/>
      <c r="J999" s="8"/>
    </row>
    <row r="1000" spans="9:10" ht="12.75" x14ac:dyDescent="0.2">
      <c r="I1000" s="7"/>
      <c r="J1000" s="8"/>
    </row>
    <row r="1001" spans="9:10" ht="12.75" x14ac:dyDescent="0.2">
      <c r="I1001" s="7"/>
      <c r="J1001" s="8"/>
    </row>
    <row r="1002" spans="9:10" ht="12.75" x14ac:dyDescent="0.2">
      <c r="I1002" s="7"/>
      <c r="J1002" s="8"/>
    </row>
    <row r="1003" spans="9:10" ht="12.75" x14ac:dyDescent="0.2">
      <c r="I1003" s="7"/>
      <c r="J1003" s="8"/>
    </row>
    <row r="1004" spans="9:10" ht="12.75" x14ac:dyDescent="0.2">
      <c r="I1004" s="7"/>
      <c r="J1004" s="8"/>
    </row>
    <row r="1005" spans="9:10" ht="12.75" x14ac:dyDescent="0.2">
      <c r="I1005" s="7"/>
      <c r="J1005" s="8"/>
    </row>
    <row r="1006" spans="9:10" ht="12.75" x14ac:dyDescent="0.2">
      <c r="I1006" s="7"/>
      <c r="J1006" s="8"/>
    </row>
    <row r="1007" spans="9:10" ht="12.75" x14ac:dyDescent="0.2">
      <c r="I1007" s="7"/>
      <c r="J1007" s="8"/>
    </row>
    <row r="1008" spans="9:10" ht="12.75" x14ac:dyDescent="0.2">
      <c r="I1008" s="7"/>
      <c r="J1008" s="8"/>
    </row>
    <row r="1009" spans="9:10" ht="12.75" x14ac:dyDescent="0.2">
      <c r="I1009" s="7"/>
      <c r="J1009" s="8"/>
    </row>
    <row r="1010" spans="9:10" ht="12.75" x14ac:dyDescent="0.2">
      <c r="I1010" s="7"/>
      <c r="J1010" s="8"/>
    </row>
    <row r="1011" spans="9:10" ht="12.75" x14ac:dyDescent="0.2">
      <c r="I1011" s="7"/>
      <c r="J1011" s="8"/>
    </row>
    <row r="1012" spans="9:10" ht="12.75" x14ac:dyDescent="0.2">
      <c r="I1012" s="7"/>
      <c r="J1012" s="8"/>
    </row>
    <row r="1013" spans="9:10" ht="12.75" x14ac:dyDescent="0.2">
      <c r="I1013" s="7"/>
      <c r="J1013" s="8"/>
    </row>
    <row r="1014" spans="9:10" ht="12.75" x14ac:dyDescent="0.2">
      <c r="I1014" s="7"/>
      <c r="J1014" s="8"/>
    </row>
    <row r="1015" spans="9:10" ht="12.75" x14ac:dyDescent="0.2">
      <c r="I1015" s="7"/>
      <c r="J1015" s="8"/>
    </row>
    <row r="1016" spans="9:10" ht="12.75" x14ac:dyDescent="0.2">
      <c r="I1016" s="7"/>
      <c r="J1016" s="8"/>
    </row>
    <row r="1017" spans="9:10" ht="12.75" x14ac:dyDescent="0.2">
      <c r="I1017" s="7"/>
      <c r="J1017" s="8"/>
    </row>
    <row r="1018" spans="9:10" ht="12.75" x14ac:dyDescent="0.2">
      <c r="I1018" s="7"/>
      <c r="J1018" s="8"/>
    </row>
    <row r="1019" spans="9:10" ht="12.75" x14ac:dyDescent="0.2">
      <c r="I1019" s="7"/>
      <c r="J1019" s="8"/>
    </row>
    <row r="1020" spans="9:10" ht="12.75" x14ac:dyDescent="0.2">
      <c r="I1020" s="7"/>
      <c r="J1020" s="8"/>
    </row>
    <row r="1021" spans="9:10" ht="12.75" x14ac:dyDescent="0.2">
      <c r="I1021" s="7"/>
      <c r="J1021" s="8"/>
    </row>
    <row r="1022" spans="9:10" ht="12.75" x14ac:dyDescent="0.2">
      <c r="I1022" s="7"/>
      <c r="J1022" s="8"/>
    </row>
    <row r="1023" spans="9:10" ht="12.75" x14ac:dyDescent="0.2">
      <c r="I1023" s="7"/>
      <c r="J1023" s="8"/>
    </row>
  </sheetData>
  <printOptions horizontalCentered="1"/>
  <pageMargins left="0.7" right="0.7" top="0.75" bottom="0.75" header="0" footer="0"/>
  <pageSetup pageOrder="overThenDown" orientation="portrait" cellComments="atEnd"/>
  <rowBreaks count="3" manualBreakCount="3">
    <brk man="1"/>
    <brk id="144" man="1"/>
    <brk id="70" man="1"/>
  </rowBreaks>
  <colBreaks count="2" manualBreakCount="2">
    <brk man="1"/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IS</vt:lpstr>
      <vt:lpstr>2019</vt:lpstr>
      <vt:lpstr>Income Statement with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Nordstrom</cp:lastModifiedBy>
  <dcterms:modified xsi:type="dcterms:W3CDTF">2019-08-19T22:52:14Z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ba1a4512-8026-4a73-bfb7-8d52c1779a3a_Enabled">
    <vt:lpwstr>True</vt:lpwstr>
  </property>
  <property fmtid="{D5CDD505-2E9C-101B-9397-08002B2CF9AE}" pid="5" name="MSIP_Label_ba1a4512-8026-4a73-bfb7-8d52c1779a3a_SiteId">
    <vt:lpwstr>a79016de-bdd0-4e47-91f4-79416ab912ad</vt:lpwstr>
  </property>
  <property fmtid="{D5CDD505-2E9C-101B-9397-08002B2CF9AE}" pid="6" name="MSIP_Label_ba1a4512-8026-4a73-bfb7-8d52c1779a3a_Owner">
    <vt:lpwstr>Steven.Nordstrom@imail.org</vt:lpwstr>
  </property>
  <property fmtid="{D5CDD505-2E9C-101B-9397-08002B2CF9AE}" pid="7" name="MSIP_Label_ba1a4512-8026-4a73-bfb7-8d52c1779a3a_SetDate">
    <vt:lpwstr>2019-04-22T16:48:25.5236012Z</vt:lpwstr>
  </property>
  <property fmtid="{D5CDD505-2E9C-101B-9397-08002B2CF9AE}" pid="8" name="MSIP_Label_ba1a4512-8026-4a73-bfb7-8d52c1779a3a_Name">
    <vt:lpwstr>Sensitive Information</vt:lpwstr>
  </property>
  <property fmtid="{D5CDD505-2E9C-101B-9397-08002B2CF9AE}" pid="9" name="MSIP_Label_ba1a4512-8026-4a73-bfb7-8d52c1779a3a_Application">
    <vt:lpwstr>Microsoft Azure Information Protection</vt:lpwstr>
  </property>
  <property fmtid="{D5CDD505-2E9C-101B-9397-08002B2CF9AE}" pid="10" name="MSIP_Label_ba1a4512-8026-4a73-bfb7-8d52c1779a3a_Extended_MSFT_Method">
    <vt:lpwstr>Automatic</vt:lpwstr>
  </property>
  <property fmtid="{D5CDD505-2E9C-101B-9397-08002B2CF9AE}" pid="11" name="Sensitivity">
    <vt:lpwstr>Sensitive Information</vt:lpwstr>
  </property>
</Properties>
</file>