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\OneDrive\Documents\Personal\Group\Nacred\"/>
    </mc:Choice>
  </mc:AlternateContent>
  <xr:revisionPtr revIDLastSave="0" documentId="8_{B1A6E23C-8818-4917-AC5A-73BE0718AAAA}" xr6:coauthVersionLast="47" xr6:coauthVersionMax="47" xr10:uidLastSave="{00000000-0000-0000-0000-000000000000}"/>
  <bookViews>
    <workbookView xWindow="1170" yWindow="1140" windowWidth="25695" windowHeight="15060" xr2:uid="{34CC23A4-E2B1-4A9A-BB78-99358A33DE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A28" i="1"/>
  <c r="D27" i="1"/>
  <c r="A27" i="1"/>
  <c r="D26" i="1"/>
  <c r="D29" i="1" s="1"/>
  <c r="A26" i="1"/>
  <c r="R20" i="1"/>
  <c r="T20" i="1" s="1"/>
  <c r="D20" i="1"/>
  <c r="AA19" i="1"/>
  <c r="X19" i="1"/>
  <c r="Z19" i="1" s="1"/>
  <c r="R19" i="1"/>
  <c r="U19" i="1" s="1"/>
  <c r="AA18" i="1"/>
  <c r="Z18" i="1"/>
  <c r="X18" i="1"/>
  <c r="R18" i="1"/>
  <c r="T18" i="1" s="1"/>
  <c r="AA17" i="1"/>
  <c r="X17" i="1"/>
  <c r="Z17" i="1" s="1"/>
  <c r="T16" i="1"/>
  <c r="Z15" i="1"/>
  <c r="E15" i="1"/>
  <c r="E14" i="1"/>
  <c r="AA13" i="1"/>
  <c r="X13" i="1"/>
  <c r="Z13" i="1" s="1"/>
  <c r="R13" i="1"/>
  <c r="U13" i="1" s="1"/>
  <c r="X12" i="1"/>
  <c r="AA12" i="1" s="1"/>
  <c r="R12" i="1"/>
  <c r="U12" i="1" s="1"/>
  <c r="AA11" i="1"/>
  <c r="X11" i="1"/>
  <c r="Z11" i="1" s="1"/>
  <c r="R11" i="1"/>
  <c r="U11" i="1" s="1"/>
  <c r="Z9" i="1"/>
  <c r="T9" i="1"/>
  <c r="L9" i="1"/>
  <c r="O9" i="1" s="1"/>
  <c r="N8" i="1"/>
  <c r="L8" i="1"/>
  <c r="X7" i="1"/>
  <c r="Z7" i="1" s="1"/>
  <c r="U7" i="1"/>
  <c r="R7" i="1"/>
  <c r="T7" i="1" s="1"/>
  <c r="L7" i="1"/>
  <c r="N7" i="1" s="1"/>
  <c r="Z6" i="1"/>
  <c r="X6" i="1"/>
  <c r="R6" i="1"/>
  <c r="U6" i="1" s="1"/>
  <c r="AA5" i="1"/>
  <c r="X5" i="1"/>
  <c r="Z5" i="1" s="1"/>
  <c r="R5" i="1"/>
  <c r="U5" i="1" s="1"/>
  <c r="N5" i="1"/>
  <c r="O8" i="1" s="1"/>
  <c r="D5" i="1"/>
  <c r="H3" i="1" s="1"/>
  <c r="C5" i="1"/>
  <c r="H4" i="1"/>
  <c r="Z3" i="1"/>
  <c r="AA6" i="1" s="1"/>
  <c r="T3" i="1"/>
  <c r="L2" i="1"/>
  <c r="H2" i="1"/>
  <c r="D1" i="1"/>
  <c r="M2" i="1" s="1"/>
  <c r="T11" i="1" l="1"/>
  <c r="T13" i="1"/>
  <c r="T6" i="1"/>
  <c r="AA7" i="1"/>
  <c r="U18" i="1"/>
  <c r="U20" i="1"/>
  <c r="D2" i="1"/>
  <c r="K2" i="1" s="1"/>
  <c r="T12" i="1"/>
  <c r="T5" i="1"/>
  <c r="N9" i="1"/>
  <c r="T19" i="1"/>
  <c r="O7" i="1"/>
  <c r="V25" i="1" s="1"/>
  <c r="Z12" i="1"/>
  <c r="V24" i="1" l="1"/>
  <c r="V26" i="1" l="1"/>
  <c r="V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ahmannw</author>
  </authors>
  <commentList>
    <comment ref="J2" authorId="0" shapeId="0" xr:uid="{AADD2AE4-9E44-4756-AD7F-5C8A26EEC3FD}">
      <text>
        <r>
          <rPr>
            <b/>
            <sz val="9"/>
            <color indexed="81"/>
            <rFont val="Tahoma"/>
            <family val="2"/>
          </rPr>
          <t>Enter rating of Performer</t>
        </r>
      </text>
    </comment>
    <comment ref="T4" authorId="0" shapeId="0" xr:uid="{EEA67F70-7CAB-4322-91CD-B33C55A16ABC}">
      <text>
        <r>
          <rPr>
            <b/>
            <sz val="9"/>
            <color indexed="81"/>
            <rFont val="Tahoma"/>
            <family val="2"/>
          </rPr>
          <t>Excitement</t>
        </r>
      </text>
    </comment>
    <comment ref="U4" authorId="0" shapeId="0" xr:uid="{78B652B6-95A9-4211-BDC1-8DEFFCD3AD25}">
      <text>
        <r>
          <rPr>
            <b/>
            <sz val="9"/>
            <color indexed="81"/>
            <rFont val="Tahoma"/>
            <family val="2"/>
          </rPr>
          <t>Anticipation</t>
        </r>
      </text>
    </comment>
    <comment ref="Z4" authorId="0" shapeId="0" xr:uid="{FA97ECD8-1C2D-4EB7-B433-72B5459D7413}">
      <text>
        <r>
          <rPr>
            <b/>
            <sz val="9"/>
            <color indexed="81"/>
            <rFont val="Tahoma"/>
            <family val="2"/>
          </rPr>
          <t>Excitement</t>
        </r>
      </text>
    </comment>
    <comment ref="AA4" authorId="0" shapeId="0" xr:uid="{CC24629E-7FB1-49B1-9F1C-196333E143E5}">
      <text>
        <r>
          <rPr>
            <b/>
            <sz val="9"/>
            <color indexed="81"/>
            <rFont val="Tahoma"/>
            <family val="2"/>
          </rPr>
          <t>Anticipation</t>
        </r>
      </text>
    </comment>
    <comment ref="A5" authorId="0" shapeId="0" xr:uid="{EFAA8254-D0E5-46F7-A6F1-7CEB9AF2B2DF}">
      <text>
        <r>
          <rPr>
            <b/>
            <sz val="9"/>
            <color indexed="81"/>
            <rFont val="Tahoma"/>
            <family val="2"/>
          </rPr>
          <t>Enter Advertisement Tier.</t>
        </r>
      </text>
    </comment>
    <comment ref="N6" authorId="0" shapeId="0" xr:uid="{B760ED8F-D17D-44F3-B616-8344DE883BEB}">
      <text>
        <r>
          <rPr>
            <b/>
            <sz val="9"/>
            <color indexed="81"/>
            <rFont val="Tahoma"/>
            <family val="2"/>
          </rPr>
          <t>Excitement</t>
        </r>
      </text>
    </comment>
    <comment ref="O6" authorId="0" shapeId="0" xr:uid="{6B3CA7EA-4E25-4367-9FEE-0CACE1EBCED9}">
      <text>
        <r>
          <rPr>
            <b/>
            <sz val="9"/>
            <color indexed="81"/>
            <rFont val="Tahoma"/>
            <family val="2"/>
          </rPr>
          <t>Anticipation</t>
        </r>
      </text>
    </comment>
    <comment ref="T10" authorId="0" shapeId="0" xr:uid="{A7F273D7-C72F-4373-A8D9-28F664CDD3DB}">
      <text>
        <r>
          <rPr>
            <b/>
            <sz val="9"/>
            <color indexed="81"/>
            <rFont val="Tahoma"/>
            <family val="2"/>
          </rPr>
          <t>Excitement</t>
        </r>
      </text>
    </comment>
    <comment ref="U10" authorId="0" shapeId="0" xr:uid="{6B6137CE-EB57-46DE-AF51-81C160375A5C}">
      <text>
        <r>
          <rPr>
            <b/>
            <sz val="9"/>
            <color indexed="81"/>
            <rFont val="Tahoma"/>
            <family val="2"/>
          </rPr>
          <t>Anticipation</t>
        </r>
      </text>
    </comment>
    <comment ref="Z10" authorId="0" shapeId="0" xr:uid="{001EA005-877B-4A38-9AF6-0F74B0E4B2D5}">
      <text>
        <r>
          <rPr>
            <b/>
            <sz val="9"/>
            <color indexed="81"/>
            <rFont val="Tahoma"/>
            <family val="2"/>
          </rPr>
          <t>Excitement</t>
        </r>
      </text>
    </comment>
    <comment ref="AA10" authorId="0" shapeId="0" xr:uid="{F922F29D-D21B-446B-9AD4-C719F061D998}">
      <text>
        <r>
          <rPr>
            <b/>
            <sz val="9"/>
            <color indexed="81"/>
            <rFont val="Tahoma"/>
            <family val="2"/>
          </rPr>
          <t>Anticipation</t>
        </r>
      </text>
    </comment>
    <comment ref="B14" authorId="0" shapeId="0" xr:uid="{D6AE6B16-944B-41D5-82C0-4F792D4C1AD6}">
      <text>
        <r>
          <rPr>
            <b/>
            <sz val="9"/>
            <color indexed="81"/>
            <rFont val="Tahoma"/>
            <family val="2"/>
          </rPr>
          <t>+5 Rating for Tricks with Audience trait; +2d6 Anticipation; Hecklers</t>
        </r>
      </text>
    </comment>
    <comment ref="B15" authorId="0" shapeId="0" xr:uid="{A3F2EDDC-EAB8-455C-B83C-1CAE38C4E898}">
      <text>
        <r>
          <rPr>
            <b/>
            <sz val="9"/>
            <color indexed="81"/>
            <rFont val="Tahoma"/>
            <family val="2"/>
          </rPr>
          <t>+2d6 Excitement</t>
        </r>
      </text>
    </comment>
    <comment ref="B16" authorId="0" shapeId="0" xr:uid="{72E9A9D7-726F-47AB-8134-474D2195952F}">
      <text>
        <r>
          <rPr>
            <b/>
            <sz val="9"/>
            <color indexed="81"/>
            <rFont val="Tahoma"/>
            <family val="2"/>
          </rPr>
          <t xml:space="preserve">No maximum Anticipation for this show. </t>
        </r>
      </text>
    </comment>
    <comment ref="Z16" authorId="0" shapeId="0" xr:uid="{86F2993A-FA20-4B25-AC99-4AE69EF979FE}">
      <text>
        <r>
          <rPr>
            <b/>
            <sz val="9"/>
            <color indexed="81"/>
            <rFont val="Tahoma"/>
            <family val="2"/>
          </rPr>
          <t>Excitement</t>
        </r>
      </text>
    </comment>
    <comment ref="AA16" authorId="0" shapeId="0" xr:uid="{2D5DF28F-D433-4771-A563-88A92D0D7885}">
      <text>
        <r>
          <rPr>
            <b/>
            <sz val="9"/>
            <color indexed="81"/>
            <rFont val="Tahoma"/>
            <family val="2"/>
          </rPr>
          <t>Anticipation</t>
        </r>
      </text>
    </comment>
    <comment ref="T17" authorId="0" shapeId="0" xr:uid="{545EC857-1ABF-40E8-9143-FFDE649D7BD7}">
      <text>
        <r>
          <rPr>
            <b/>
            <sz val="9"/>
            <color indexed="81"/>
            <rFont val="Tahoma"/>
            <family val="2"/>
          </rPr>
          <t>Excitement</t>
        </r>
      </text>
    </comment>
    <comment ref="U17" authorId="0" shapeId="0" xr:uid="{8376E900-B6A7-426C-AE14-69B7E53C42C9}">
      <text>
        <r>
          <rPr>
            <b/>
            <sz val="9"/>
            <color indexed="81"/>
            <rFont val="Tahoma"/>
            <family val="2"/>
          </rPr>
          <t>Anticipation</t>
        </r>
      </text>
    </comment>
    <comment ref="B23" authorId="0" shapeId="0" xr:uid="{AAD0ED8C-F83B-4B3A-8820-2B6BE503AA4B}">
      <text>
        <r>
          <rPr>
            <b/>
            <sz val="9"/>
            <color indexed="81"/>
            <rFont val="Tahoma"/>
            <family val="2"/>
          </rPr>
          <t xml:space="preserve">+5 rating for Tricks with Musical trait; Bandleader Role unlocked. </t>
        </r>
      </text>
    </comment>
    <comment ref="M23" authorId="0" shapeId="0" xr:uid="{BE3242BF-1347-427B-BE9B-0E5119EC68DD}">
      <text>
        <r>
          <rPr>
            <b/>
            <sz val="9"/>
            <color indexed="81"/>
            <rFont val="Tahoma"/>
            <family val="2"/>
          </rPr>
          <t>Send in the Clowns once more per show.</t>
        </r>
      </text>
    </comment>
    <comment ref="B24" authorId="0" shapeId="0" xr:uid="{294C306B-8071-440E-929E-A34CC18796BB}">
      <text>
        <r>
          <rPr>
            <b/>
            <sz val="9"/>
            <color indexed="81"/>
            <rFont val="Tahoma"/>
            <family val="2"/>
          </rPr>
          <t xml:space="preserve">+1 Prestige; 
Lighting Role unlocked. </t>
        </r>
      </text>
    </comment>
    <comment ref="M24" authorId="0" shapeId="0" xr:uid="{4E79935A-269C-41F0-8996-DC13F623E27E}">
      <text>
        <r>
          <rPr>
            <b/>
            <sz val="9"/>
            <color indexed="81"/>
            <rFont val="Tahoma"/>
            <family val="2"/>
          </rPr>
          <t>Optionally increase Anticipation by 1/2 Level after each Trick.</t>
        </r>
      </text>
    </comment>
    <comment ref="B25" authorId="0" shapeId="0" xr:uid="{5F7BA6A4-350D-460F-B70C-20430CA7D365}">
      <text>
        <r>
          <rPr>
            <b/>
            <sz val="9"/>
            <color indexed="81"/>
            <rFont val="Tahoma"/>
            <family val="2"/>
          </rPr>
          <t>+2 effective Prestige for Payout.</t>
        </r>
      </text>
    </comment>
    <comment ref="M25" authorId="0" shapeId="0" xr:uid="{A79C2B12-E7AD-45B4-BB54-06C3D885B7D9}">
      <text>
        <r>
          <rPr>
            <b/>
            <sz val="9"/>
            <color indexed="81"/>
            <rFont val="Tahoma"/>
            <family val="2"/>
          </rPr>
          <t xml:space="preserve">Optionally increase Anticipation by 5 after each successful Trick. </t>
        </r>
      </text>
    </comment>
    <comment ref="C26" authorId="0" shapeId="0" xr:uid="{228E35F7-75A3-4830-B9D1-6C31340A4C6D}">
      <text>
        <r>
          <rPr>
            <b/>
            <sz val="9"/>
            <color indexed="81"/>
            <rFont val="Tahoma"/>
            <family val="2"/>
          </rPr>
          <t xml:space="preserve">Enter 0, 1, or 2. </t>
        </r>
      </text>
    </comment>
    <comment ref="M26" authorId="0" shapeId="0" xr:uid="{688C087F-669F-4D60-9CF5-0F0925224D82}">
      <text>
        <r>
          <rPr>
            <b/>
            <sz val="9"/>
            <color indexed="81"/>
            <rFont val="Tahoma"/>
            <family val="2"/>
          </rPr>
          <t xml:space="preserve">Send in the Clowns as a Reaction. </t>
        </r>
      </text>
    </comment>
    <comment ref="C27" authorId="0" shapeId="0" xr:uid="{7CF67FF0-D26E-47C4-A4BE-AEB0FC3212DB}">
      <text>
        <r>
          <rPr>
            <b/>
            <sz val="9"/>
            <color indexed="81"/>
            <rFont val="Tahoma"/>
            <family val="2"/>
          </rPr>
          <t>Enter 1 to 20.</t>
        </r>
      </text>
    </comment>
    <comment ref="M27" authorId="0" shapeId="0" xr:uid="{82B3074A-BB80-48CB-A256-F4B2B63A9DB5}">
      <text>
        <r>
          <rPr>
            <b/>
            <sz val="9"/>
            <color indexed="81"/>
            <rFont val="Tahoma"/>
            <family val="2"/>
          </rPr>
          <t>Allow Performer of Trick 2 or Trick 3 to give up 1 Action to grant QD to the other; 
same for Trick 5, 6, or 7.</t>
        </r>
      </text>
    </comment>
    <comment ref="C28" authorId="0" shapeId="0" xr:uid="{70FB307C-7874-4481-ACE1-FEFE33FEAAD6}">
      <text>
        <r>
          <rPr>
            <b/>
            <sz val="9"/>
            <color indexed="81"/>
            <rFont val="Tahoma"/>
            <family val="2"/>
          </rPr>
          <t xml:space="preserve">Enter 20 to 200. </t>
        </r>
      </text>
    </comment>
    <comment ref="M28" authorId="0" shapeId="0" xr:uid="{8313D2D6-A19D-4DB4-B6B9-950305DF60CF}">
      <text>
        <r>
          <rPr>
            <b/>
            <sz val="9"/>
            <color indexed="81"/>
            <rFont val="Tahoma"/>
            <family val="2"/>
          </rPr>
          <t>-1 Risk</t>
        </r>
      </text>
    </comment>
    <comment ref="M29" authorId="0" shapeId="0" xr:uid="{428DC3A3-DAE1-4938-8EB9-6ABB9D10CD58}">
      <text>
        <r>
          <rPr>
            <b/>
            <sz val="9"/>
            <color indexed="81"/>
            <rFont val="Tahoma"/>
            <family val="2"/>
          </rPr>
          <t xml:space="preserve">Double Excitement for Tricks with the Explosive Trait. </t>
        </r>
      </text>
    </comment>
    <comment ref="P29" authorId="0" shapeId="0" xr:uid="{A15B0861-D962-4D27-878F-09E90DE8927B}">
      <text>
        <r>
          <rPr>
            <b/>
            <sz val="9"/>
            <color indexed="81"/>
            <rFont val="Tahoma"/>
            <family val="2"/>
          </rPr>
          <t>PCs gain a QD instead of +5 rating, if applicable.</t>
        </r>
      </text>
    </comment>
    <comment ref="M30" authorId="0" shapeId="0" xr:uid="{D5FF1261-5A7D-4C57-A1D5-F3FF9151720F}">
      <text>
        <r>
          <rPr>
            <b/>
            <sz val="9"/>
            <color indexed="81"/>
            <rFont val="Tahoma"/>
            <family val="2"/>
          </rPr>
          <t xml:space="preserve">Hecklers and Scalpers are negated. </t>
        </r>
      </text>
    </comment>
    <comment ref="P30" authorId="0" shapeId="0" xr:uid="{4A745AA2-2CE3-417C-BF58-DB2D38FDC773}">
      <text>
        <r>
          <rPr>
            <b/>
            <sz val="9"/>
            <color indexed="81"/>
            <rFont val="Tahoma"/>
            <family val="2"/>
          </rPr>
          <t>PCs gain a QD instead of +5 rating, if applicable.</t>
        </r>
      </text>
    </comment>
    <comment ref="M31" authorId="0" shapeId="0" xr:uid="{B2B49723-892F-4A1D-A5E4-9FDAD0F62E28}">
      <text>
        <r>
          <rPr>
            <b/>
            <sz val="9"/>
            <color indexed="81"/>
            <rFont val="Tahoma"/>
            <family val="2"/>
          </rPr>
          <t xml:space="preserve">+5 rating for Tricks with a specific Trait (e.g., Animal Handler grants +5 rating to Tricks with Animal Trait). </t>
        </r>
      </text>
    </comment>
    <comment ref="P31" authorId="0" shapeId="0" xr:uid="{FD2E88F6-AE1F-4800-9096-11FA99DE3C5E}">
      <text>
        <r>
          <rPr>
            <b/>
            <sz val="9"/>
            <color indexed="81"/>
            <rFont val="Tahoma"/>
            <family val="2"/>
          </rPr>
          <t>PCs gain a QD instead of +5 rating, if applicable.</t>
        </r>
      </text>
    </comment>
  </commentList>
</comments>
</file>

<file path=xl/sharedStrings.xml><?xml version="1.0" encoding="utf-8"?>
<sst xmlns="http://schemas.openxmlformats.org/spreadsheetml/2006/main" count="170" uniqueCount="96">
  <si>
    <t>Circus Name</t>
  </si>
  <si>
    <t>Finley, Vargas &amp; Fang</t>
  </si>
  <si>
    <t xml:space="preserve">Starting: </t>
  </si>
  <si>
    <t>Prestige</t>
  </si>
  <si>
    <t>Rating</t>
  </si>
  <si>
    <t>Performance Result</t>
  </si>
  <si>
    <t>Risk</t>
  </si>
  <si>
    <t>Injured?</t>
  </si>
  <si>
    <t>ACT 2: Build-Up</t>
  </si>
  <si>
    <t>ACT 4: Finale</t>
  </si>
  <si>
    <t>Settlement</t>
  </si>
  <si>
    <t>Abberton</t>
  </si>
  <si>
    <t>Max Anticipation</t>
  </si>
  <si>
    <t>Trick 2</t>
  </si>
  <si>
    <t>Performer</t>
  </si>
  <si>
    <t>Difficulty</t>
  </si>
  <si>
    <t>Trick 5</t>
  </si>
  <si>
    <t>Anticipation</t>
  </si>
  <si>
    <t>ACT 1: Opener</t>
  </si>
  <si>
    <t>Lesser</t>
  </si>
  <si>
    <t>Activities</t>
  </si>
  <si>
    <t>Cost</t>
  </si>
  <si>
    <t>ANT</t>
  </si>
  <si>
    <t>Excitement</t>
  </si>
  <si>
    <t>Trick 1</t>
  </si>
  <si>
    <t>Result</t>
  </si>
  <si>
    <t>EXC</t>
  </si>
  <si>
    <t>Advertisement</t>
  </si>
  <si>
    <t xml:space="preserve">Action: </t>
  </si>
  <si>
    <t>Day 1</t>
  </si>
  <si>
    <t xml:space="preserve">Upgrades: </t>
  </si>
  <si>
    <t>Day 2</t>
  </si>
  <si>
    <t>Day 3</t>
  </si>
  <si>
    <t>Trick 3</t>
  </si>
  <si>
    <t>Trick 6</t>
  </si>
  <si>
    <t>Day 4</t>
  </si>
  <si>
    <t xml:space="preserve">Roles: </t>
  </si>
  <si>
    <t>Day 5</t>
  </si>
  <si>
    <t>Retry Trick with -5 Rating (-10 for 2nd Retry)</t>
  </si>
  <si>
    <t>Day 6</t>
  </si>
  <si>
    <t>Costar: Chain Action to Performer in same Act</t>
  </si>
  <si>
    <t>Send in the Clowns: Once per show, turn a failure into a success</t>
  </si>
  <si>
    <t>Min Prestige</t>
  </si>
  <si>
    <t>Temporary Upgrade</t>
  </si>
  <si>
    <t>Paid?</t>
  </si>
  <si>
    <t>Beer</t>
  </si>
  <si>
    <t>ACT 3: Big Number</t>
  </si>
  <si>
    <t>Trick 7</t>
  </si>
  <si>
    <t>Confections</t>
  </si>
  <si>
    <t>Trick 4</t>
  </si>
  <si>
    <t>Disposable Binoculars</t>
  </si>
  <si>
    <t>Merchandise</t>
  </si>
  <si>
    <t>10% of Anticipation carried over to next show (can purchase only every other show)</t>
  </si>
  <si>
    <t xml:space="preserve">    Fine</t>
  </si>
  <si>
    <t>30% of Anticipation carried over to next show (can purchase only every other show)</t>
  </si>
  <si>
    <t xml:space="preserve">    Extravagant</t>
  </si>
  <si>
    <t>90% of Anticipation carried over to next show (can purchase only every other show)</t>
  </si>
  <si>
    <t>Expenses:</t>
  </si>
  <si>
    <t>Permanent Upgrades</t>
  </si>
  <si>
    <t>Character</t>
  </si>
  <si>
    <t>Nonperformer Role</t>
  </si>
  <si>
    <t>Performers</t>
  </si>
  <si>
    <t>Traits</t>
  </si>
  <si>
    <t>Acoustics</t>
  </si>
  <si>
    <t>Backup Clown</t>
  </si>
  <si>
    <t>The Dvergan Cannonball</t>
  </si>
  <si>
    <t>Explosive, Injury</t>
  </si>
  <si>
    <t>Payout</t>
  </si>
  <si>
    <t>Spotlights</t>
  </si>
  <si>
    <t>Bandleader</t>
  </si>
  <si>
    <t>Axel's Amazing Aviary</t>
  </si>
  <si>
    <t>Animal</t>
  </si>
  <si>
    <t>Final Excitement</t>
  </si>
  <si>
    <t>Watermarked Tickets</t>
  </si>
  <si>
    <t>Carnival Barker</t>
  </si>
  <si>
    <t>Luma &amp; Mr. Tickles</t>
  </si>
  <si>
    <t>Final Anticipation</t>
  </si>
  <si>
    <t>Safety</t>
  </si>
  <si>
    <t>Clown Coordinator</t>
  </si>
  <si>
    <t>Mordain the Magician</t>
  </si>
  <si>
    <t>Injury, Water</t>
  </si>
  <si>
    <t>Quality of Seating</t>
  </si>
  <si>
    <t>Lighting</t>
  </si>
  <si>
    <t>Feather Fall Five</t>
  </si>
  <si>
    <t>Agile, Team</t>
  </si>
  <si>
    <t>Total Payout</t>
  </si>
  <si>
    <t>Tent Size</t>
  </si>
  <si>
    <t>Medic</t>
  </si>
  <si>
    <t>The Flamboni Sisters</t>
  </si>
  <si>
    <t>Fire, Injury, Team</t>
  </si>
  <si>
    <t>Investment:</t>
  </si>
  <si>
    <t>Pyrotechnic</t>
  </si>
  <si>
    <t>Skill test</t>
  </si>
  <si>
    <t>Character Name</t>
  </si>
  <si>
    <t>Trait(s)</t>
  </si>
  <si>
    <t>Security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</si>
</sst>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2" borderId="7" xfId="0" applyFill="1" applyBorder="1"/>
    <xf numFmtId="0" fontId="2" fillId="0" borderId="7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6" xfId="0" applyBorder="1"/>
    <xf numFmtId="164" fontId="0" fillId="0" borderId="7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quotePrefix="1"/>
    <xf numFmtId="0" fontId="6" fillId="0" borderId="0" xfId="0" applyFont="1"/>
    <xf numFmtId="164" fontId="7" fillId="0" borderId="9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C3A1-42AF-4723-9FEB-298917F75F59}">
  <dimension ref="A1:AA4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20.140625" customWidth="1"/>
    <col min="3" max="3" width="5.7109375" style="2" customWidth="1"/>
    <col min="4" max="4" width="8.28515625" style="2" bestFit="1" customWidth="1"/>
    <col min="5" max="5" width="11.5703125" style="2" customWidth="1"/>
    <col min="6" max="6" width="1.42578125" customWidth="1"/>
    <col min="7" max="7" width="16.140625" customWidth="1"/>
    <col min="8" max="8" width="4.140625" customWidth="1"/>
    <col min="9" max="9" width="1.28515625" customWidth="1"/>
    <col min="10" max="10" width="8.7109375" customWidth="1"/>
    <col min="11" max="11" width="22.7109375" customWidth="1"/>
    <col min="12" max="12" width="3.7109375" customWidth="1"/>
    <col min="13" max="13" width="10.7109375" customWidth="1"/>
    <col min="14" max="15" width="5.7109375" customWidth="1"/>
    <col min="16" max="16" width="8.7109375" customWidth="1"/>
    <col min="17" max="17" width="22.7109375" customWidth="1"/>
    <col min="18" max="18" width="3.7109375" customWidth="1"/>
    <col min="19" max="19" width="10.7109375" customWidth="1"/>
    <col min="20" max="21" width="5.7109375" style="2" customWidth="1"/>
    <col min="22" max="22" width="8.7109375" customWidth="1"/>
    <col min="23" max="23" width="22.7109375" customWidth="1"/>
    <col min="24" max="24" width="3.7109375" customWidth="1"/>
    <col min="25" max="25" width="10.7109375" customWidth="1"/>
    <col min="26" max="27" width="5.7109375" style="2" customWidth="1"/>
  </cols>
  <sheetData>
    <row r="1" spans="1:27" x14ac:dyDescent="0.25">
      <c r="A1" t="s">
        <v>0</v>
      </c>
      <c r="B1" s="1" t="s">
        <v>1</v>
      </c>
      <c r="D1" s="3">
        <f ca="1">J2+RANDBETWEEN(1,20)</f>
        <v>19</v>
      </c>
      <c r="E1" s="4" t="s">
        <v>2</v>
      </c>
      <c r="G1" t="s">
        <v>3</v>
      </c>
      <c r="H1" s="5">
        <v>1</v>
      </c>
      <c r="J1" s="6" t="s">
        <v>4</v>
      </c>
      <c r="K1" s="7" t="s">
        <v>5</v>
      </c>
      <c r="L1" s="6" t="s">
        <v>6</v>
      </c>
      <c r="M1" s="8" t="s">
        <v>7</v>
      </c>
      <c r="P1" s="9" t="s">
        <v>8</v>
      </c>
      <c r="Q1" s="10"/>
      <c r="S1" s="10"/>
      <c r="T1" s="11"/>
      <c r="U1" s="12"/>
      <c r="V1" s="9" t="s">
        <v>9</v>
      </c>
      <c r="W1" s="10"/>
      <c r="X1" s="10"/>
      <c r="Y1" s="10"/>
      <c r="Z1" s="11"/>
      <c r="AA1" s="12"/>
    </row>
    <row r="2" spans="1:27" x14ac:dyDescent="0.25">
      <c r="A2" t="s">
        <v>10</v>
      </c>
      <c r="B2" s="1" t="s">
        <v>11</v>
      </c>
      <c r="D2" s="13">
        <f ca="1">TRUNC(D1/10,0)-IF(OR(D1=-10,D1=-20,D1=-30),0,IF(D1&lt;0,1,0))</f>
        <v>1</v>
      </c>
      <c r="G2" t="s">
        <v>12</v>
      </c>
      <c r="H2" s="2">
        <f>C28</f>
        <v>20</v>
      </c>
      <c r="J2" s="14">
        <v>3</v>
      </c>
      <c r="K2" s="15" t="str">
        <f ca="1">IF(D2=-1,"Trivial",IF(D2=0,"Minor",IF(D2=1,"Lesser",IF(D2=2,"Moderate",IF(D2=3,"Greater",IF(D2=4,"Major",IF(D2&gt;4,"Impossible","Inconsequential")))))))</f>
        <v>Lesser</v>
      </c>
      <c r="L2" s="16">
        <f>3-C26</f>
        <v>3</v>
      </c>
      <c r="M2" s="17" t="str">
        <f ca="1">IF(D1&lt;=L2,"Yes","No")</f>
        <v>No</v>
      </c>
      <c r="P2" s="18" t="s">
        <v>13</v>
      </c>
      <c r="Q2" s="19" t="s">
        <v>14</v>
      </c>
      <c r="S2" s="20" t="s">
        <v>15</v>
      </c>
      <c r="U2" s="21"/>
      <c r="V2" s="18" t="s">
        <v>16</v>
      </c>
      <c r="W2" s="19" t="s">
        <v>14</v>
      </c>
      <c r="Y2" s="20" t="s">
        <v>15</v>
      </c>
      <c r="AA2" s="21"/>
    </row>
    <row r="3" spans="1:27" x14ac:dyDescent="0.25">
      <c r="G3" t="s">
        <v>17</v>
      </c>
      <c r="H3" s="2">
        <f ca="1">SUM(D6:D11)+D5-TRUNC(C27/2,0)+E14</f>
        <v>1</v>
      </c>
      <c r="J3" s="9" t="s">
        <v>18</v>
      </c>
      <c r="K3" s="10"/>
      <c r="L3" s="10"/>
      <c r="M3" s="10"/>
      <c r="N3" s="10"/>
      <c r="O3" s="22"/>
      <c r="P3" s="23"/>
      <c r="Q3" s="1"/>
      <c r="S3" s="5" t="s">
        <v>19</v>
      </c>
      <c r="T3" s="13">
        <f>IF(EXACT(S3,"Lesser"),1,IF(EXACT(S3,"Moderate"),2,IF(EXACT(S3,"Greater"),3,IF(EXACT(S3,"Major"),4,IF(EXACT(S3,"Impossible"),5,IF(EXACT(S3,"Fanciful"),6,0))))))</f>
        <v>1</v>
      </c>
      <c r="U3" s="21"/>
      <c r="V3" s="23"/>
      <c r="W3" s="1"/>
      <c r="Y3" s="5" t="s">
        <v>19</v>
      </c>
      <c r="Z3" s="13">
        <f>IF(EXACT(Y3,"Lesser"),1,IF(EXACT(Y3,"Moderate"),2,IF(EXACT(Y3,"Greater"),3,IF(EXACT(Y3,"Major"),4,IF(EXACT(Y3,"Impossible"),5,IF(EXACT(Y3,"Fanciful"),6,0))))))</f>
        <v>1</v>
      </c>
      <c r="AA3" s="21"/>
    </row>
    <row r="4" spans="1:27" x14ac:dyDescent="0.25">
      <c r="A4" s="9"/>
      <c r="B4" s="24" t="s">
        <v>20</v>
      </c>
      <c r="C4" s="25" t="s">
        <v>21</v>
      </c>
      <c r="D4" s="26" t="s">
        <v>22</v>
      </c>
      <c r="G4" t="s">
        <v>23</v>
      </c>
      <c r="H4" s="2">
        <f ca="1">C27-1+E15</f>
        <v>0</v>
      </c>
      <c r="J4" s="18" t="s">
        <v>24</v>
      </c>
      <c r="K4" s="19" t="s">
        <v>14</v>
      </c>
      <c r="L4" s="20"/>
      <c r="M4" s="19" t="s">
        <v>15</v>
      </c>
      <c r="O4" s="27"/>
      <c r="P4" s="23"/>
      <c r="S4" s="20" t="s">
        <v>25</v>
      </c>
      <c r="T4" s="20" t="s">
        <v>26</v>
      </c>
      <c r="U4" s="28" t="s">
        <v>22</v>
      </c>
      <c r="V4" s="23"/>
      <c r="Y4" s="20" t="s">
        <v>25</v>
      </c>
      <c r="Z4" s="20" t="s">
        <v>26</v>
      </c>
      <c r="AA4" s="28" t="s">
        <v>22</v>
      </c>
    </row>
    <row r="5" spans="1:27" x14ac:dyDescent="0.25">
      <c r="A5" s="29">
        <v>1</v>
      </c>
      <c r="B5" t="s">
        <v>27</v>
      </c>
      <c r="C5" s="30">
        <f>2^A5</f>
        <v>2</v>
      </c>
      <c r="D5" s="21">
        <f>IF(A5=2,2,MAX(1,TRUNC(A5^2/3,0)))</f>
        <v>1</v>
      </c>
      <c r="J5" s="23"/>
      <c r="K5" s="1"/>
      <c r="M5" s="1" t="s">
        <v>19</v>
      </c>
      <c r="N5" s="13">
        <f>IF(EXACT(M5,"Lesser"),1,IF(EXACT(M5,"Moderate"),2,IF(EXACT(M5,"Greater"),3,IF(EXACT(M5,"Major"),4,IF(EXACT(M5,"Impossible"),5,IF(EXACT(M5,"Fanciful"),6,0))))))</f>
        <v>1</v>
      </c>
      <c r="O5" s="27"/>
      <c r="P5" s="31" t="s">
        <v>28</v>
      </c>
      <c r="Q5" s="1"/>
      <c r="R5" s="13">
        <f>IF(EXACT(S5,"Lesser"),1,IF(EXACT(S5,"Moderate"),2,IF(EXACT(S5,"Greater"),3,IF(EXACT(S5,"Major"),4,IF(EXACT(S5,"Impossible"),5,IF(EXACT(S5,"Fanciful"),6,0))))))</f>
        <v>0</v>
      </c>
      <c r="S5" s="1"/>
      <c r="T5" s="5">
        <f>IF(R5=$T$3,$T$3*2-1,IF(R5&gt;$T$3,$T$3*2-1+R5,IF(R5&lt;$T$3-1,-$T$3,0)))</f>
        <v>0</v>
      </c>
      <c r="U5" s="32">
        <f>IF(R5&gt;$T$3,TRUNC(T5/2,0),0)</f>
        <v>0</v>
      </c>
      <c r="V5" s="31" t="s">
        <v>28</v>
      </c>
      <c r="W5" s="1"/>
      <c r="X5" s="13">
        <f>IF(EXACT(Y5,"Lesser"),1,IF(EXACT(Y5,"Moderate"),2,IF(EXACT(Y5,"Greater"),3,IF(EXACT(Y5,"Major"),4,IF(EXACT(Y5,"Impossible"),5,IF(EXACT(Y5,"Fanciful"),6,0))))))</f>
        <v>0</v>
      </c>
      <c r="Y5" s="1"/>
      <c r="Z5" s="5">
        <f>IF(X5=$Z$3,$Z$3*2-1,IF(X5&gt;$Z$3,$Z$3*2-1+X5,IF(X5&lt;$Z$3-1,-$Z$3,0)))</f>
        <v>0</v>
      </c>
      <c r="AA5" s="32">
        <f>IF(X5&gt;$Z$3,TRUNC(Z5/2,0),0)</f>
        <v>0</v>
      </c>
    </row>
    <row r="6" spans="1:27" x14ac:dyDescent="0.25">
      <c r="A6" s="23" t="s">
        <v>29</v>
      </c>
      <c r="B6" s="1"/>
      <c r="C6" s="30">
        <v>0</v>
      </c>
      <c r="D6" s="32"/>
      <c r="E6" s="4" t="s">
        <v>30</v>
      </c>
      <c r="G6" t="s">
        <v>17</v>
      </c>
      <c r="H6" s="5"/>
      <c r="J6" s="23"/>
      <c r="M6" s="19" t="s">
        <v>25</v>
      </c>
      <c r="N6" s="20" t="s">
        <v>26</v>
      </c>
      <c r="O6" s="28" t="s">
        <v>22</v>
      </c>
      <c r="P6" s="31" t="s">
        <v>28</v>
      </c>
      <c r="Q6" s="1"/>
      <c r="R6" s="13">
        <f>IF(EXACT(S6,"Lesser"),1,IF(EXACT(S6,"Moderate"),2,IF(EXACT(S6,"Greater"),3,IF(EXACT(S6,"Major"),4,IF(EXACT(S6,"Impossible"),5,IF(EXACT(S6,"Fanciful"),6,0))))))</f>
        <v>0</v>
      </c>
      <c r="S6" s="1"/>
      <c r="T6" s="5">
        <f>IF(R6=$T$3,$T$3*2-1,IF(R6&gt;$T$3,$T$3*2-1+R6,IF(R6&lt;$T$3-1,-$T$3,0)))</f>
        <v>0</v>
      </c>
      <c r="U6" s="32">
        <f>IF(R6&gt;$T$3,TRUNC(T6/2,0),0)</f>
        <v>0</v>
      </c>
      <c r="V6" s="31" t="s">
        <v>28</v>
      </c>
      <c r="W6" s="1"/>
      <c r="X6" s="13">
        <f>IF(EXACT(Y6,"Lesser"),1,IF(EXACT(Y6,"Moderate"),2,IF(EXACT(Y6,"Greater"),3,IF(EXACT(Y6,"Major"),4,IF(EXACT(Y6,"Impossible"),5,IF(EXACT(Y6,"Fanciful"),6,0))))))</f>
        <v>0</v>
      </c>
      <c r="Y6" s="1"/>
      <c r="Z6" s="5">
        <f>IF(X6=$Z$3,$Z$3*2-1,IF(X6&gt;$Z$3,$Z$3*2-1+X6,IF(X6&lt;$Z$3-1,-$Z$3,0)))</f>
        <v>0</v>
      </c>
      <c r="AA6" s="32">
        <f>IF(X6&gt;$Z$3,TRUNC(Z6/2,0),0)</f>
        <v>0</v>
      </c>
    </row>
    <row r="7" spans="1:27" x14ac:dyDescent="0.25">
      <c r="A7" s="23" t="s">
        <v>31</v>
      </c>
      <c r="B7" s="1"/>
      <c r="C7" s="30">
        <v>0</v>
      </c>
      <c r="D7" s="32"/>
      <c r="G7" t="s">
        <v>23</v>
      </c>
      <c r="H7" s="5"/>
      <c r="J7" s="31" t="s">
        <v>28</v>
      </c>
      <c r="K7" s="1"/>
      <c r="L7" s="13">
        <f>IF(EXACT(M7,"Lesser"),1,IF(EXACT(M7,"Moderate"),2,IF(EXACT(M7,"Greater"),3,IF(EXACT(M7,"Major"),4,IF(EXACT(M7,"Impossible"),5,IF(EXACT(M7,"Fanciful"),6,0))))))</f>
        <v>0</v>
      </c>
      <c r="M7" s="1"/>
      <c r="N7" s="5">
        <f>IF(L7=$N$5,$N$5*2-1,IF(L7&gt;$N$5,$N$5*2-1+L7,IF(L7&lt;$N$5-1,-$N$5,0)))</f>
        <v>0</v>
      </c>
      <c r="O7" s="32">
        <f>IF(L7&gt;$N$5,TRUNC(N7/2,0),0)</f>
        <v>0</v>
      </c>
      <c r="P7" s="31" t="s">
        <v>28</v>
      </c>
      <c r="Q7" s="1"/>
      <c r="R7" s="13">
        <f>IF(EXACT(S7,"Lesser"),1,IF(EXACT(S7,"Moderate"),2,IF(EXACT(S7,"Greater"),3,IF(EXACT(S7,"Major"),4,IF(EXACT(S7,"Impossible"),5,IF(EXACT(S7,"Fanciful"),6,0))))))</f>
        <v>0</v>
      </c>
      <c r="S7" s="1"/>
      <c r="T7" s="5">
        <f>IF(R7=$T$3,$T$3*2-1,IF(R7&gt;$T$3,$T$3*2-1+R7,IF(R7&lt;$T$3-1,-$T$3,0)))</f>
        <v>0</v>
      </c>
      <c r="U7" s="32">
        <f>IF(R7&gt;$T$3,TRUNC(T7/2,0),0)</f>
        <v>0</v>
      </c>
      <c r="V7" s="31" t="s">
        <v>28</v>
      </c>
      <c r="W7" s="1"/>
      <c r="X7" s="13">
        <f>IF(EXACT(Y7,"Lesser"),1,IF(EXACT(Y7,"Moderate"),2,IF(EXACT(Y7,"Greater"),3,IF(EXACT(Y7,"Major"),4,IF(EXACT(Y7,"Impossible"),5,IF(EXACT(Y7,"Fanciful"),6,0))))))</f>
        <v>0</v>
      </c>
      <c r="Y7" s="1"/>
      <c r="Z7" s="5">
        <f>IF(X7=$Z$3,$Z$3*2-1,IF(X7&gt;$Z$3,$Z$3*2-1+X7,IF(X7&lt;$Z$3-1,-$Z$3,0)))</f>
        <v>0</v>
      </c>
      <c r="AA7" s="32">
        <f>IF(X7&gt;$Z$3,TRUNC(Z7/2,0),0)</f>
        <v>0</v>
      </c>
    </row>
    <row r="8" spans="1:27" x14ac:dyDescent="0.25">
      <c r="A8" s="23" t="s">
        <v>32</v>
      </c>
      <c r="B8" s="1"/>
      <c r="C8" s="30">
        <v>0</v>
      </c>
      <c r="D8" s="32"/>
      <c r="J8" s="31" t="s">
        <v>28</v>
      </c>
      <c r="K8" s="1"/>
      <c r="L8" s="13">
        <f>IF(EXACT(M8,"Lesser"),1,IF(EXACT(M8,"Moderate"),2,IF(EXACT(M8,"Greater"),3,IF(EXACT(M8,"Major"),4,IF(EXACT(M8,"Impossible"),5,IF(EXACT(M8,"Fanciful"),6,0))))))</f>
        <v>0</v>
      </c>
      <c r="M8" s="1"/>
      <c r="N8" s="5">
        <f>IF(L8=$N$5,$N$5*2-1,IF(L8&gt;$N$5,$N$5*2-1+L8,IF(L8&lt;$N$5-1,-$N$5,0)))</f>
        <v>0</v>
      </c>
      <c r="O8" s="32">
        <f>IF(L8&gt;$N$5,TRUNC(N8/2,0),0)</f>
        <v>0</v>
      </c>
      <c r="P8" s="18" t="s">
        <v>33</v>
      </c>
      <c r="Q8" s="19" t="s">
        <v>14</v>
      </c>
      <c r="S8" s="20" t="s">
        <v>15</v>
      </c>
      <c r="U8" s="21"/>
      <c r="V8" s="18" t="s">
        <v>34</v>
      </c>
      <c r="W8" s="19" t="s">
        <v>14</v>
      </c>
      <c r="Y8" s="20" t="s">
        <v>15</v>
      </c>
      <c r="AA8" s="21"/>
    </row>
    <row r="9" spans="1:27" x14ac:dyDescent="0.25">
      <c r="A9" s="23" t="s">
        <v>35</v>
      </c>
      <c r="B9" s="1"/>
      <c r="C9" s="30">
        <v>0</v>
      </c>
      <c r="D9" s="32"/>
      <c r="E9" s="4" t="s">
        <v>36</v>
      </c>
      <c r="G9" t="s">
        <v>17</v>
      </c>
      <c r="H9" s="1"/>
      <c r="J9" s="33" t="s">
        <v>28</v>
      </c>
      <c r="K9" s="34"/>
      <c r="L9" s="35">
        <f>IF(EXACT(M9,"Lesser"),1,IF(EXACT(M9,"Moderate"),2,IF(EXACT(M9,"Greater"),3,IF(EXACT(M9,"Major"),4,IF(EXACT(M9,"Impossible"),5,IF(EXACT(M9,"Fanciful"),6,0))))))</f>
        <v>0</v>
      </c>
      <c r="M9" s="34"/>
      <c r="N9" s="36">
        <f>IF(L9=$N$5,$N$5*2-1,IF(L9&gt;$N$5,$N$5*2-1+L9,IF(L9&lt;$N$5-1,-$N$5,0)))</f>
        <v>0</v>
      </c>
      <c r="O9" s="37">
        <f>IF(L9&gt;$N$5,TRUNC(N9/2,0),0)</f>
        <v>0</v>
      </c>
      <c r="P9" s="23"/>
      <c r="Q9" s="1"/>
      <c r="S9" s="5" t="s">
        <v>19</v>
      </c>
      <c r="T9" s="13">
        <f>IF(EXACT(S9,"Lesser"),1,IF(EXACT(S9,"Moderate"),2,IF(EXACT(S9,"Greater"),3,IF(EXACT(S9,"Major"),4,IF(EXACT(S9,"Impossible"),5,IF(EXACT(S9,"Fanciful"),6,0))))))</f>
        <v>1</v>
      </c>
      <c r="U9" s="21"/>
      <c r="V9" s="23"/>
      <c r="W9" s="1"/>
      <c r="Y9" s="5" t="s">
        <v>19</v>
      </c>
      <c r="Z9" s="13">
        <f>IF(EXACT(Y9,"Lesser"),1,IF(EXACT(Y9,"Moderate"),2,IF(EXACT(Y9,"Greater"),3,IF(EXACT(Y9,"Major"),4,IF(EXACT(Y9,"Impossible"),5,IF(EXACT(Y9,"Fanciful"),6,0))))))</f>
        <v>1</v>
      </c>
      <c r="AA9" s="21"/>
    </row>
    <row r="10" spans="1:27" x14ac:dyDescent="0.25">
      <c r="A10" s="23" t="s">
        <v>37</v>
      </c>
      <c r="B10" s="1"/>
      <c r="C10" s="30">
        <v>0</v>
      </c>
      <c r="D10" s="32"/>
      <c r="G10" t="s">
        <v>23</v>
      </c>
      <c r="H10" s="1"/>
      <c r="J10" s="10" t="s">
        <v>38</v>
      </c>
      <c r="P10" s="23"/>
      <c r="S10" s="20" t="s">
        <v>25</v>
      </c>
      <c r="T10" s="20" t="s">
        <v>26</v>
      </c>
      <c r="U10" s="28" t="s">
        <v>22</v>
      </c>
      <c r="V10" s="23"/>
      <c r="Y10" s="20" t="s">
        <v>25</v>
      </c>
      <c r="Z10" s="20" t="s">
        <v>26</v>
      </c>
      <c r="AA10" s="28" t="s">
        <v>22</v>
      </c>
    </row>
    <row r="11" spans="1:27" x14ac:dyDescent="0.25">
      <c r="A11" s="38" t="s">
        <v>39</v>
      </c>
      <c r="B11" s="34"/>
      <c r="C11" s="39">
        <v>0</v>
      </c>
      <c r="D11" s="37"/>
      <c r="J11" t="s">
        <v>40</v>
      </c>
      <c r="P11" s="31" t="s">
        <v>28</v>
      </c>
      <c r="Q11" s="1"/>
      <c r="R11" s="13">
        <f>IF(EXACT(S11,"Lesser"),1,IF(EXACT(S11,"Moderate"),2,IF(EXACT(S11,"Greater"),3,IF(EXACT(S11,"Major"),4,IF(EXACT(S11,"Impossible"),5,IF(EXACT(S11,"Fanciful"),6,0))))))</f>
        <v>0</v>
      </c>
      <c r="S11" s="1"/>
      <c r="T11" s="5">
        <f>IF(R11=$T$9,$T$9*2-1,IF(R11&gt;$T$9,$T$9*2-1+R11,IF(R11&lt;$T$9-1,-$T$9,0)))</f>
        <v>0</v>
      </c>
      <c r="U11" s="32">
        <f>IF(R11&gt;$T$9,TRUNC(T11/2,0),0)</f>
        <v>0</v>
      </c>
      <c r="V11" s="31" t="s">
        <v>28</v>
      </c>
      <c r="W11" s="1"/>
      <c r="X11" s="13">
        <f>IF(EXACT(Y11,"Lesser"),1,IF(EXACT(Y11,"Moderate"),2,IF(EXACT(Y11,"Greater"),3,IF(EXACT(Y11,"Major"),4,IF(EXACT(Y11,"Impossible"),5,IF(EXACT(Y11,"Fanciful"),6,0))))))</f>
        <v>0</v>
      </c>
      <c r="Y11" s="1"/>
      <c r="Z11" s="5">
        <f>IF(X11=$Z$9,$Z$9*2-1,IF(X11&gt;$Z$9,$Z$9*2-1+X11,IF(X11&lt;$Z$9-1,-$Z$9,0)))</f>
        <v>0</v>
      </c>
      <c r="AA11" s="32">
        <f>IF(X11&gt;$Z$9,TRUNC(Z11/2,0),0)</f>
        <v>0</v>
      </c>
    </row>
    <row r="12" spans="1:27" x14ac:dyDescent="0.25">
      <c r="J12" t="s">
        <v>41</v>
      </c>
      <c r="P12" s="31" t="s">
        <v>28</v>
      </c>
      <c r="Q12" s="1"/>
      <c r="R12" s="13">
        <f>IF(EXACT(S12,"Lesser"),1,IF(EXACT(S12,"Moderate"),2,IF(EXACT(S12,"Greater"),3,IF(EXACT(S12,"Major"),4,IF(EXACT(S12,"Impossible"),5,IF(EXACT(S12,"Fanciful"),6,0))))))</f>
        <v>0</v>
      </c>
      <c r="S12" s="1"/>
      <c r="T12" s="5">
        <f>IF(R12=$T$9,$T$9*2-1,IF(R12&gt;$T$9,$T$9*2-1+R12,IF(R12&lt;$T$9-1,-$T$9,0)))</f>
        <v>0</v>
      </c>
      <c r="U12" s="32">
        <f>IF(R12&gt;$T$9,TRUNC(T12/2,0),0)</f>
        <v>0</v>
      </c>
      <c r="V12" s="31" t="s">
        <v>28</v>
      </c>
      <c r="W12" s="1"/>
      <c r="X12" s="13">
        <f>IF(EXACT(Y12,"Lesser"),1,IF(EXACT(Y12,"Moderate"),2,IF(EXACT(Y12,"Greater"),3,IF(EXACT(Y12,"Major"),4,IF(EXACT(Y12,"Impossible"),5,IF(EXACT(Y12,"Fanciful"),6,0))))))</f>
        <v>0</v>
      </c>
      <c r="Y12" s="1"/>
      <c r="Z12" s="5">
        <f>IF(X12=$Z$9,$Z$9*2-1,IF(X12&gt;$Z$9,$Z$9*2-1+X12,IF(X12&lt;$Z$9-1,-$Z$9,0)))</f>
        <v>0</v>
      </c>
      <c r="AA12" s="32">
        <f>IF(X12&gt;$Z$9,TRUNC(Z12/2,0),0)</f>
        <v>0</v>
      </c>
    </row>
    <row r="13" spans="1:27" x14ac:dyDescent="0.25">
      <c r="A13" s="20" t="s">
        <v>42</v>
      </c>
      <c r="B13" s="19" t="s">
        <v>43</v>
      </c>
      <c r="C13" s="20" t="s">
        <v>21</v>
      </c>
      <c r="D13" s="20" t="s">
        <v>44</v>
      </c>
      <c r="P13" s="33" t="s">
        <v>28</v>
      </c>
      <c r="Q13" s="34"/>
      <c r="R13" s="35">
        <f>IF(EXACT(S13,"Lesser"),1,IF(EXACT(S13,"Moderate"),2,IF(EXACT(S13,"Greater"),3,IF(EXACT(S13,"Major"),4,IF(EXACT(S13,"Impossible"),5,IF(EXACT(S13,"Fanciful"),6,0))))))</f>
        <v>0</v>
      </c>
      <c r="S13" s="34"/>
      <c r="T13" s="5">
        <f>IF(R13=$T$9,$T$9*2-1,IF(R13&gt;$T$9,$T$9*2-1+R13,IF(R13&lt;$T$9-1,-$T$9,0)))</f>
        <v>0</v>
      </c>
      <c r="U13" s="32">
        <f>IF(R13&gt;$T$9,TRUNC(T13/2,0),0)</f>
        <v>0</v>
      </c>
      <c r="V13" s="31" t="s">
        <v>28</v>
      </c>
      <c r="W13" s="1"/>
      <c r="X13" s="13">
        <f>IF(EXACT(Y13,"Lesser"),1,IF(EXACT(Y13,"Moderate"),2,IF(EXACT(Y13,"Greater"),3,IF(EXACT(Y13,"Major"),4,IF(EXACT(Y13,"Impossible"),5,IF(EXACT(Y13,"Fanciful"),6,0))))))</f>
        <v>0</v>
      </c>
      <c r="Y13" s="1"/>
      <c r="Z13" s="5">
        <f>IF(X13=$Z$9,$Z$9*2-1,IF(X13&gt;$Z$9,$Z$9*2-1+X13,IF(X13&lt;$Z$9-1,-$Z$9,0)))</f>
        <v>0</v>
      </c>
      <c r="AA13" s="32">
        <f>IF(X13&gt;$Z$9,TRUNC(Z13/2,0),0)</f>
        <v>0</v>
      </c>
    </row>
    <row r="14" spans="1:27" x14ac:dyDescent="0.25">
      <c r="A14" s="2">
        <v>0</v>
      </c>
      <c r="B14" t="s">
        <v>45</v>
      </c>
      <c r="C14" s="30">
        <v>10</v>
      </c>
      <c r="D14" s="40"/>
      <c r="E14" s="2">
        <f ca="1">IF(D14=10,RANDBETWEEN(1,6)+RANDBETWEEN(1,6),0)</f>
        <v>0</v>
      </c>
      <c r="L14" s="2"/>
      <c r="P14" s="9" t="s">
        <v>46</v>
      </c>
      <c r="Q14" s="10"/>
      <c r="R14" s="10"/>
      <c r="S14" s="10"/>
      <c r="T14" s="11"/>
      <c r="U14" s="12"/>
      <c r="V14" s="18" t="s">
        <v>47</v>
      </c>
      <c r="W14" s="19" t="s">
        <v>14</v>
      </c>
      <c r="Y14" s="20" t="s">
        <v>15</v>
      </c>
      <c r="AA14" s="21"/>
    </row>
    <row r="15" spans="1:27" x14ac:dyDescent="0.25">
      <c r="A15" s="2">
        <v>5</v>
      </c>
      <c r="B15" t="s">
        <v>48</v>
      </c>
      <c r="C15" s="30">
        <v>10</v>
      </c>
      <c r="D15" s="40"/>
      <c r="E15" s="2">
        <f ca="1">IF(D15=10,RANDBETWEEN(1,6)+RANDBETWEEN(1,6),0)</f>
        <v>0</v>
      </c>
      <c r="P15" s="18" t="s">
        <v>49</v>
      </c>
      <c r="Q15" s="19" t="s">
        <v>14</v>
      </c>
      <c r="S15" s="20" t="s">
        <v>15</v>
      </c>
      <c r="U15" s="21"/>
      <c r="V15" s="23"/>
      <c r="W15" s="1"/>
      <c r="Y15" s="5" t="s">
        <v>19</v>
      </c>
      <c r="Z15" s="13">
        <f>IF(EXACT(Y15,"Lesser"),1,IF(EXACT(Y15,"Moderate"),2,IF(EXACT(Y15,"Greater"),3,IF(EXACT(Y15,"Major"),4,IF(EXACT(Y15,"Impossible"),5,IF(EXACT(Y15,"Fanciful"),6,0))))))</f>
        <v>1</v>
      </c>
      <c r="AA15" s="21"/>
    </row>
    <row r="16" spans="1:27" x14ac:dyDescent="0.25">
      <c r="A16" s="2">
        <v>8</v>
      </c>
      <c r="B16" t="s">
        <v>50</v>
      </c>
      <c r="C16" s="30">
        <v>30</v>
      </c>
      <c r="D16" s="40"/>
      <c r="E16"/>
      <c r="P16" s="23"/>
      <c r="Q16" s="1"/>
      <c r="S16" s="5" t="s">
        <v>19</v>
      </c>
      <c r="T16" s="13">
        <f>IF(EXACT(S16,"Lesser"),1,IF(EXACT(S16,"Moderate"),2,IF(EXACT(S16,"Greater"),3,IF(EXACT(S16,"Major"),4,IF(EXACT(S16,"Impossible"),5,IF(EXACT(S16,"Fanciful"),6,0))))))</f>
        <v>1</v>
      </c>
      <c r="U16" s="21"/>
      <c r="V16" s="23"/>
      <c r="Y16" s="20" t="s">
        <v>25</v>
      </c>
      <c r="Z16" s="20" t="s">
        <v>26</v>
      </c>
      <c r="AA16" s="28" t="s">
        <v>22</v>
      </c>
    </row>
    <row r="17" spans="1:27" x14ac:dyDescent="0.25">
      <c r="A17" s="2">
        <v>3</v>
      </c>
      <c r="B17" t="s">
        <v>51</v>
      </c>
      <c r="C17" s="30">
        <v>1</v>
      </c>
      <c r="D17" s="40"/>
      <c r="E17" t="s">
        <v>52</v>
      </c>
      <c r="P17" s="23"/>
      <c r="S17" s="20" t="s">
        <v>25</v>
      </c>
      <c r="T17" s="20" t="s">
        <v>26</v>
      </c>
      <c r="U17" s="28" t="s">
        <v>22</v>
      </c>
      <c r="V17" s="31" t="s">
        <v>28</v>
      </c>
      <c r="W17" s="1"/>
      <c r="X17" s="13">
        <f>IF(EXACT(Y17,"Lesser"),1,IF(EXACT(Y17,"Moderate"),2,IF(EXACT(Y17,"Greater"),3,IF(EXACT(Y17,"Major"),4,IF(EXACT(Y17,"Impossible"),5,IF(EXACT(Y17,"Fanciful"),6,0))))))</f>
        <v>0</v>
      </c>
      <c r="Y17" s="1"/>
      <c r="Z17" s="5">
        <f>IF(X17=$Z$15,$Z$15*2-1,IF(X17&gt;$Z$15,$Z$15*2-1+X17,IF(X17&lt;$Z$15-1,-$Z$15,0)))</f>
        <v>0</v>
      </c>
      <c r="AA17" s="32">
        <f>IF(X17&gt;$Z$15,TRUNC(Z17/2,0),0)</f>
        <v>0</v>
      </c>
    </row>
    <row r="18" spans="1:27" x14ac:dyDescent="0.25">
      <c r="A18" s="2">
        <v>6</v>
      </c>
      <c r="B18" t="s">
        <v>53</v>
      </c>
      <c r="C18" s="30">
        <v>10</v>
      </c>
      <c r="D18" s="40"/>
      <c r="E18" t="s">
        <v>54</v>
      </c>
      <c r="P18" s="31" t="s">
        <v>28</v>
      </c>
      <c r="Q18" s="1"/>
      <c r="R18" s="13">
        <f>IF(EXACT(S18,"Lesser"),1,IF(EXACT(S18,"Moderate"),2,IF(EXACT(S18,"Greater"),3,IF(EXACT(S18,"Major"),4,IF(EXACT(S18,"Impossible"),5,IF(EXACT(S18,"Fanciful"),6,0))))))</f>
        <v>0</v>
      </c>
      <c r="S18" s="1"/>
      <c r="T18" s="5">
        <f>IF(R18=$T$16,$T$16*2-1,IF(R18&gt;$T$16,$T$16*2-1+R18,IF(R18&lt;$T$16-1,-$T$3,0)))</f>
        <v>0</v>
      </c>
      <c r="U18" s="32">
        <f>IF(R18&gt;$T$3,TRUNC(T18/2,0),0)</f>
        <v>0</v>
      </c>
      <c r="V18" s="31" t="s">
        <v>28</v>
      </c>
      <c r="W18" s="1"/>
      <c r="X18" s="13">
        <f>IF(EXACT(Y18,"Lesser"),1,IF(EXACT(Y18,"Moderate"),2,IF(EXACT(Y18,"Greater"),3,IF(EXACT(Y18,"Major"),4,IF(EXACT(Y18,"Impossible"),5,IF(EXACT(Y18,"Fanciful"),6,0))))))</f>
        <v>0</v>
      </c>
      <c r="Y18" s="1"/>
      <c r="Z18" s="5">
        <f>IF(X18=$Z$15,$Z$15*2-1,IF(X18&gt;$Z$15,$Z$15*2-1+X18,IF(X18&lt;$Z$15-1,-$Z$15,0)))</f>
        <v>0</v>
      </c>
      <c r="AA18" s="32">
        <f>IF(X18&gt;$Z$15,TRUNC(Z18/2,0),0)</f>
        <v>0</v>
      </c>
    </row>
    <row r="19" spans="1:27" x14ac:dyDescent="0.25">
      <c r="A19" s="2">
        <v>10</v>
      </c>
      <c r="B19" t="s">
        <v>55</v>
      </c>
      <c r="C19" s="30">
        <v>100</v>
      </c>
      <c r="D19" s="40"/>
      <c r="E19" t="s">
        <v>56</v>
      </c>
      <c r="P19" s="31" t="s">
        <v>28</v>
      </c>
      <c r="Q19" s="1"/>
      <c r="R19" s="13">
        <f>IF(EXACT(S19,"Lesser"),1,IF(EXACT(S19,"Moderate"),2,IF(EXACT(S19,"Greater"),3,IF(EXACT(S19,"Major"),4,IF(EXACT(S19,"Impossible"),5,IF(EXACT(S19,"Fanciful"),6,0))))))</f>
        <v>0</v>
      </c>
      <c r="S19" s="1"/>
      <c r="T19" s="5">
        <f>IF(R19=$T$3,$T$3*2-1,IF(R19&gt;$T$3,$T$3*2-1+R19,IF(R19&lt;$T$3-1,-$T$3,0)))</f>
        <v>0</v>
      </c>
      <c r="U19" s="32">
        <f>IF(R19&gt;$T$3,TRUNC(T19/2,0),0)</f>
        <v>0</v>
      </c>
      <c r="V19" s="33" t="s">
        <v>28</v>
      </c>
      <c r="W19" s="34"/>
      <c r="X19" s="35">
        <f>IF(EXACT(Y19,"Lesser"),1,IF(EXACT(Y19,"Moderate"),2,IF(EXACT(Y19,"Greater"),3,IF(EXACT(Y19,"Major"),4,IF(EXACT(Y19,"Impossible"),5,IF(EXACT(Y19,"Fanciful"),6,0))))))</f>
        <v>0</v>
      </c>
      <c r="Y19" s="34"/>
      <c r="Z19" s="36">
        <f>IF(X19=$Z$15,$Z$15*2-1,IF(X19&gt;$Z$15,$Z$15*2-1+X19,IF(X19&lt;$Z$15-1,-$Z$15,0)))</f>
        <v>0</v>
      </c>
      <c r="AA19" s="37">
        <f>IF(X19&gt;$Z$15,TRUNC(Z19/2,0),0)</f>
        <v>0</v>
      </c>
    </row>
    <row r="20" spans="1:27" x14ac:dyDescent="0.25">
      <c r="C20" s="4" t="s">
        <v>57</v>
      </c>
      <c r="D20" s="30">
        <f>C5+SUM(D14:D19)</f>
        <v>2</v>
      </c>
      <c r="P20" s="33" t="s">
        <v>28</v>
      </c>
      <c r="Q20" s="34"/>
      <c r="R20" s="35">
        <f>IF(EXACT(S20,"Lesser"),1,IF(EXACT(S20,"Moderate"),2,IF(EXACT(S20,"Greater"),3,IF(EXACT(S20,"Major"),4,IF(EXACT(S20,"Impossible"),5,IF(EXACT(S20,"Fanciful"),6,0))))))</f>
        <v>0</v>
      </c>
      <c r="S20" s="34"/>
      <c r="T20" s="36">
        <f>IF(R20=$T$3,$T$3*2-1,IF(R20&gt;$T$3,$T$3*2-1+R20,IF(R20&lt;$T$3-1,-$T$3,0)))</f>
        <v>0</v>
      </c>
      <c r="U20" s="37">
        <f>IF(R20&gt;$T$3,TRUNC(T20/2,0),0)</f>
        <v>0</v>
      </c>
    </row>
    <row r="22" spans="1:27" x14ac:dyDescent="0.25">
      <c r="A22" s="20" t="s">
        <v>42</v>
      </c>
      <c r="B22" s="19" t="s">
        <v>58</v>
      </c>
      <c r="C22" s="20" t="s">
        <v>21</v>
      </c>
      <c r="D22" s="20" t="s">
        <v>44</v>
      </c>
      <c r="K22" s="19" t="s">
        <v>59</v>
      </c>
      <c r="L22" s="19" t="s">
        <v>60</v>
      </c>
      <c r="P22" s="6" t="s">
        <v>4</v>
      </c>
      <c r="Q22" s="7" t="s">
        <v>61</v>
      </c>
      <c r="R22" s="7" t="s">
        <v>62</v>
      </c>
      <c r="S22" s="19"/>
    </row>
    <row r="23" spans="1:27" x14ac:dyDescent="0.25">
      <c r="A23" s="2">
        <v>5</v>
      </c>
      <c r="B23" t="s">
        <v>63</v>
      </c>
      <c r="C23" s="30">
        <v>30</v>
      </c>
      <c r="D23" s="40"/>
      <c r="E23" s="41"/>
      <c r="K23" s="1"/>
      <c r="L23" t="s">
        <v>64</v>
      </c>
      <c r="P23" s="16">
        <v>4</v>
      </c>
      <c r="Q23" s="17" t="s">
        <v>65</v>
      </c>
      <c r="R23" s="17" t="s">
        <v>66</v>
      </c>
      <c r="W23" s="19" t="s">
        <v>67</v>
      </c>
    </row>
    <row r="24" spans="1:27" x14ac:dyDescent="0.25">
      <c r="A24" s="2">
        <v>4</v>
      </c>
      <c r="B24" t="s">
        <v>68</v>
      </c>
      <c r="C24" s="30">
        <v>40</v>
      </c>
      <c r="D24" s="40"/>
      <c r="E24" s="41"/>
      <c r="K24" s="1"/>
      <c r="L24" s="42" t="s">
        <v>69</v>
      </c>
      <c r="P24" s="16">
        <v>2</v>
      </c>
      <c r="Q24" s="17" t="s">
        <v>70</v>
      </c>
      <c r="R24" s="17" t="s">
        <v>71</v>
      </c>
      <c r="V24" s="2">
        <f ca="1">SUM(T5:T7,T11:T13,T18:T20,Z5:Z7,Z11:Z13,Z17:Z19,N7:N9)+H4+H7+H10</f>
        <v>0</v>
      </c>
      <c r="W24" t="s">
        <v>72</v>
      </c>
    </row>
    <row r="25" spans="1:27" x14ac:dyDescent="0.25">
      <c r="A25" s="2">
        <v>1</v>
      </c>
      <c r="B25" t="s">
        <v>73</v>
      </c>
      <c r="C25" s="30">
        <v>50</v>
      </c>
      <c r="D25" s="40"/>
      <c r="E25" s="41"/>
      <c r="K25" s="1"/>
      <c r="L25" t="s">
        <v>74</v>
      </c>
      <c r="P25" s="16">
        <v>2</v>
      </c>
      <c r="Q25" s="17" t="s">
        <v>75</v>
      </c>
      <c r="R25" s="17" t="s">
        <v>71</v>
      </c>
      <c r="V25" s="2">
        <f ca="1">IF(D16=30,SUM(O7:O9,U5:U7,U11:U13,U18:U20,AA5:AA7,AA11:AA13,AA17:AA19)+H3+H6+H9,MIN(H2,SUM(O7:O9,U5:U7,U11:U13,U18:U20,AA5:AA7,AA11:AA13,AA17:AA19)+H3+H6+H9))</f>
        <v>1</v>
      </c>
      <c r="W25" t="s">
        <v>76</v>
      </c>
    </row>
    <row r="26" spans="1:27" ht="15.75" thickBot="1" x14ac:dyDescent="0.3">
      <c r="A26" s="2">
        <f>IF(C26=0,0,IF(C26=1,1,6))</f>
        <v>0</v>
      </c>
      <c r="B26" t="s">
        <v>77</v>
      </c>
      <c r="C26" s="5">
        <v>0</v>
      </c>
      <c r="D26" s="30">
        <f>IF(C26=0,0,10^C26)</f>
        <v>0</v>
      </c>
      <c r="E26" s="41"/>
      <c r="K26" s="1"/>
      <c r="L26" t="s">
        <v>78</v>
      </c>
      <c r="P26" s="16">
        <v>4</v>
      </c>
      <c r="Q26" s="17" t="s">
        <v>79</v>
      </c>
      <c r="R26" s="17" t="s">
        <v>80</v>
      </c>
      <c r="V26" s="2">
        <f ca="1">IF(V24&gt;V25,2,IF(V24&lt;V25,1,4))</f>
        <v>1</v>
      </c>
      <c r="W26" t="s">
        <v>3</v>
      </c>
    </row>
    <row r="27" spans="1:27" ht="15.75" thickBot="1" x14ac:dyDescent="0.3">
      <c r="A27" s="2">
        <f>C27-1</f>
        <v>0</v>
      </c>
      <c r="B27" t="s">
        <v>81</v>
      </c>
      <c r="C27" s="5">
        <v>1</v>
      </c>
      <c r="D27" s="30">
        <f>C27*C28-20</f>
        <v>0</v>
      </c>
      <c r="E27" s="41"/>
      <c r="K27" s="1"/>
      <c r="L27" s="42" t="s">
        <v>82</v>
      </c>
      <c r="P27" s="16">
        <v>2</v>
      </c>
      <c r="Q27" s="17" t="s">
        <v>83</v>
      </c>
      <c r="R27" s="17" t="s">
        <v>84</v>
      </c>
      <c r="V27" s="43">
        <f ca="1">IF(V24&gt;V25,H1+IF(D25=50,2,0)+V25,IF(V24&lt;V25,TRUNC((H1+IF(D25=50,2,0)+V25)/4,0),2*(H1+IF(D25=50,2,0)+V25)))</f>
        <v>0</v>
      </c>
      <c r="W27" t="s">
        <v>85</v>
      </c>
    </row>
    <row r="28" spans="1:27" x14ac:dyDescent="0.25">
      <c r="A28" s="2">
        <f>MAX(0,(C28-40)/10)</f>
        <v>0</v>
      </c>
      <c r="B28" t="s">
        <v>86</v>
      </c>
      <c r="C28" s="5">
        <v>20</v>
      </c>
      <c r="D28" s="30">
        <f>(C28-20)*2</f>
        <v>0</v>
      </c>
      <c r="E28" s="44"/>
      <c r="K28" s="1"/>
      <c r="L28" t="s">
        <v>87</v>
      </c>
      <c r="P28" s="16">
        <v>4</v>
      </c>
      <c r="Q28" s="17" t="s">
        <v>88</v>
      </c>
      <c r="R28" s="17" t="s">
        <v>89</v>
      </c>
    </row>
    <row r="29" spans="1:27" x14ac:dyDescent="0.25">
      <c r="C29" s="4" t="s">
        <v>90</v>
      </c>
      <c r="D29" s="30">
        <f>SUM(D23:D28)</f>
        <v>0</v>
      </c>
      <c r="K29" s="1"/>
      <c r="L29" t="s">
        <v>91</v>
      </c>
      <c r="P29" s="45" t="s">
        <v>92</v>
      </c>
      <c r="Q29" s="46" t="s">
        <v>93</v>
      </c>
      <c r="R29" s="46" t="s">
        <v>94</v>
      </c>
    </row>
    <row r="30" spans="1:27" x14ac:dyDescent="0.25">
      <c r="K30" s="1"/>
      <c r="L30" t="s">
        <v>95</v>
      </c>
      <c r="P30" s="45" t="s">
        <v>92</v>
      </c>
      <c r="Q30" s="46" t="s">
        <v>93</v>
      </c>
      <c r="R30" s="46" t="s">
        <v>94</v>
      </c>
    </row>
    <row r="31" spans="1:27" x14ac:dyDescent="0.25">
      <c r="K31" s="1"/>
      <c r="L31" s="1"/>
      <c r="M31" s="1"/>
      <c r="P31" s="45" t="s">
        <v>92</v>
      </c>
      <c r="Q31" s="46" t="s">
        <v>93</v>
      </c>
      <c r="R31" s="46" t="s">
        <v>94</v>
      </c>
    </row>
    <row r="41" spans="4:5" x14ac:dyDescent="0.25">
      <c r="D41"/>
      <c r="E41"/>
    </row>
    <row r="42" spans="4:5" x14ac:dyDescent="0.25">
      <c r="D4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ahmannw</dc:creator>
  <cp:lastModifiedBy>ahmannw</cp:lastModifiedBy>
  <dcterms:created xsi:type="dcterms:W3CDTF">2023-04-19T17:18:40Z</dcterms:created>
  <dcterms:modified xsi:type="dcterms:W3CDTF">2023-04-19T17:19:08Z</dcterms:modified>
</cp:coreProperties>
</file>