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Jason\Desktop\"/>
    </mc:Choice>
  </mc:AlternateContent>
  <xr:revisionPtr revIDLastSave="0" documentId="13_ncr:1_{26E263AD-FDBE-4698-AC6B-71B6C4D16095}" xr6:coauthVersionLast="33" xr6:coauthVersionMax="33" xr10:uidLastSave="{00000000-0000-0000-0000-000000000000}"/>
  <bookViews>
    <workbookView xWindow="0" yWindow="0" windowWidth="15120" windowHeight="6825" activeTab="1" xr2:uid="{00000000-000D-0000-FFFF-FFFF00000000}"/>
  </bookViews>
  <sheets>
    <sheet name="Scores" sheetId="1" r:id="rId1"/>
    <sheet name="EK Senior Flights" sheetId="4" r:id="rId2"/>
    <sheet name="Sheet2" sheetId="10" r:id="rId3"/>
    <sheet name="Top 16 Matches" sheetId="5" r:id="rId4"/>
    <sheet name="EK Novice Flights" sheetId="7" r:id="rId5"/>
    <sheet name="Par 3" sheetId="9" r:id="rId6"/>
    <sheet name="Sheet1" sheetId="8" r:id="rId7"/>
  </sheets>
  <definedNames>
    <definedName name="_xlnm._FilterDatabase" localSheetId="1" hidden="1">'EK Senior Flights'!$B$73:$B$78</definedName>
    <definedName name="_xlnm._FilterDatabase" localSheetId="0" hidden="1">Scores!$H$3:$I$46</definedName>
    <definedName name="championship">'Top 16 Matches'!$K$5:$L$11</definedName>
    <definedName name="championship2">'Top 16 Matches'!$K$4:$L$11</definedName>
    <definedName name="consolation">'Top 16 Matches'!$K$14:$L$20</definedName>
    <definedName name="consolation2">'Top 16 Matches'!$K$14:$L$21</definedName>
    <definedName name="parthreefirst">Scores!$G$53:$I$60</definedName>
    <definedName name="parthreesecond">Scores!$G$61:$I$68</definedName>
    <definedName name="parthreethird">Scores!$G$69:$I$72</definedName>
    <definedName name="_xlnm.Print_Area" localSheetId="4">'EK Novice Flights'!$J$43:$T$61</definedName>
    <definedName name="_xlnm.Print_Area" localSheetId="1">'EK Senior Flights'!$J$50:$Q$70</definedName>
    <definedName name="_xlnm.Print_Area" localSheetId="5">'Par 3'!$A$1:$Q$41</definedName>
    <definedName name="_xlnm.Print_Area" localSheetId="0">Scores!$A$1:$I$106</definedName>
    <definedName name="_xlnm.Print_Area" localSheetId="3">'Top 16 Matches'!$A$1:$I$40</definedName>
    <definedName name="_xlnm.Print_Titles" localSheetId="4">'EK Novice Flights'!$1:$1</definedName>
    <definedName name="_xlnm.Print_Titles" localSheetId="5">'Par 3'!$1:$1</definedName>
  </definedNames>
  <calcPr calcId="179017"/>
</workbook>
</file>

<file path=xl/calcChain.xml><?xml version="1.0" encoding="utf-8"?>
<calcChain xmlns="http://schemas.openxmlformats.org/spreadsheetml/2006/main">
  <c r="M125" i="4" l="1"/>
  <c r="M13" i="9"/>
  <c r="M15" i="9" l="1"/>
  <c r="M16" i="9"/>
  <c r="M57" i="7"/>
  <c r="M56" i="7"/>
  <c r="M41" i="7"/>
  <c r="M39" i="7"/>
  <c r="M35" i="7"/>
  <c r="M173" i="4" l="1"/>
  <c r="G142" i="4"/>
  <c r="F142" i="4"/>
  <c r="C142" i="4"/>
  <c r="B142" i="4"/>
  <c r="M175" i="4" s="1"/>
  <c r="G141" i="4"/>
  <c r="F141" i="4"/>
  <c r="C141" i="4"/>
  <c r="B141" i="4"/>
  <c r="M179" i="4" s="1"/>
  <c r="G140" i="4"/>
  <c r="F140" i="4"/>
  <c r="C140" i="4"/>
  <c r="B140" i="4"/>
  <c r="M181" i="4" s="1"/>
  <c r="G139" i="4"/>
  <c r="F139" i="4"/>
  <c r="C139" i="4"/>
  <c r="B139" i="4"/>
  <c r="M177" i="4" s="1"/>
  <c r="G138" i="4"/>
  <c r="F138" i="4"/>
  <c r="C138" i="4"/>
  <c r="B138" i="4"/>
  <c r="M176" i="4" s="1"/>
  <c r="G137" i="4"/>
  <c r="F137" i="4"/>
  <c r="C137" i="4"/>
  <c r="B137" i="4"/>
  <c r="M180" i="4" s="1"/>
  <c r="G136" i="4"/>
  <c r="F136" i="4"/>
  <c r="C136" i="4"/>
  <c r="B136" i="4"/>
  <c r="M178" i="4" s="1"/>
  <c r="G135" i="4"/>
  <c r="F135" i="4"/>
  <c r="C135" i="4"/>
  <c r="B135" i="4"/>
  <c r="M174" i="4" s="1"/>
  <c r="C55" i="4"/>
  <c r="C73" i="4" s="1"/>
  <c r="B55" i="4"/>
  <c r="B73" i="4" s="1"/>
  <c r="B25" i="9" l="1"/>
  <c r="B24" i="9"/>
  <c r="M14" i="9"/>
  <c r="M53" i="9"/>
  <c r="O53" i="9" s="1"/>
  <c r="M101" i="9"/>
  <c r="M100" i="9"/>
  <c r="M99" i="9"/>
  <c r="M98" i="9"/>
  <c r="M97" i="9"/>
  <c r="M96" i="9"/>
  <c r="M95" i="9"/>
  <c r="M94" i="9"/>
  <c r="M93" i="9"/>
  <c r="O93" i="9" s="1"/>
  <c r="M83" i="9"/>
  <c r="O83" i="9" s="1"/>
  <c r="M73" i="9"/>
  <c r="O73" i="9" s="1"/>
  <c r="M63" i="9"/>
  <c r="O63" i="9" s="1"/>
  <c r="G63" i="9"/>
  <c r="F63" i="9"/>
  <c r="M85" i="9" s="1"/>
  <c r="C63" i="9"/>
  <c r="B63" i="9"/>
  <c r="M75" i="9" s="1"/>
  <c r="G62" i="9"/>
  <c r="F62" i="9"/>
  <c r="M89" i="9" s="1"/>
  <c r="C62" i="9"/>
  <c r="B62" i="9"/>
  <c r="M79" i="9" s="1"/>
  <c r="G61" i="9"/>
  <c r="F61" i="9"/>
  <c r="M91" i="9" s="1"/>
  <c r="C61" i="9"/>
  <c r="B61" i="9"/>
  <c r="M81" i="9" s="1"/>
  <c r="G60" i="9"/>
  <c r="F60" i="9"/>
  <c r="M87" i="9" s="1"/>
  <c r="C60" i="9"/>
  <c r="B60" i="9"/>
  <c r="M77" i="9" s="1"/>
  <c r="G59" i="9"/>
  <c r="F59" i="9"/>
  <c r="M86" i="9" s="1"/>
  <c r="C59" i="9"/>
  <c r="B59" i="9"/>
  <c r="M76" i="9" s="1"/>
  <c r="G58" i="9"/>
  <c r="F58" i="9"/>
  <c r="M90" i="9" s="1"/>
  <c r="C58" i="9"/>
  <c r="B58" i="9"/>
  <c r="M80" i="9" s="1"/>
  <c r="G57" i="9"/>
  <c r="F57" i="9"/>
  <c r="M88" i="9" s="1"/>
  <c r="C57" i="9"/>
  <c r="B57" i="9"/>
  <c r="M78" i="9" s="1"/>
  <c r="G56" i="9"/>
  <c r="F56" i="9"/>
  <c r="M84" i="9" s="1"/>
  <c r="C56" i="9"/>
  <c r="B56" i="9"/>
  <c r="M74" i="9" s="1"/>
  <c r="M52" i="9"/>
  <c r="C52" i="9"/>
  <c r="B52" i="9"/>
  <c r="M55" i="9" s="1"/>
  <c r="G51" i="9"/>
  <c r="F51" i="9"/>
  <c r="M69" i="9" s="1"/>
  <c r="C51" i="9"/>
  <c r="B51" i="9"/>
  <c r="M59" i="9" s="1"/>
  <c r="G50" i="9"/>
  <c r="F50" i="9"/>
  <c r="M71" i="9" s="1"/>
  <c r="C50" i="9"/>
  <c r="B50" i="9"/>
  <c r="M61" i="9" s="1"/>
  <c r="G49" i="9"/>
  <c r="F49" i="9"/>
  <c r="M67" i="9" s="1"/>
  <c r="C49" i="9"/>
  <c r="B49" i="9"/>
  <c r="M57" i="9" s="1"/>
  <c r="G48" i="9"/>
  <c r="F48" i="9"/>
  <c r="M66" i="9" s="1"/>
  <c r="C48" i="9"/>
  <c r="B48" i="9"/>
  <c r="M56" i="9" s="1"/>
  <c r="G47" i="9"/>
  <c r="F47" i="9"/>
  <c r="M70" i="9" s="1"/>
  <c r="C47" i="9"/>
  <c r="B47" i="9"/>
  <c r="M60" i="9" s="1"/>
  <c r="G46" i="9"/>
  <c r="F46" i="9"/>
  <c r="M68" i="9" s="1"/>
  <c r="C46" i="9"/>
  <c r="B46" i="9"/>
  <c r="M58" i="9" s="1"/>
  <c r="G45" i="9"/>
  <c r="F45" i="9"/>
  <c r="M64" i="9" s="1"/>
  <c r="C45" i="9"/>
  <c r="B45" i="9"/>
  <c r="M54" i="9" s="1"/>
  <c r="M43" i="9"/>
  <c r="O43" i="9" s="1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M33" i="9"/>
  <c r="O33" i="9" s="1"/>
  <c r="O23" i="9"/>
  <c r="O13" i="9"/>
  <c r="M3" i="9"/>
  <c r="O3" i="9" s="1"/>
  <c r="G53" i="1"/>
  <c r="G54" i="1" s="1"/>
  <c r="G55" i="1" s="1"/>
  <c r="G56" i="1" s="1"/>
  <c r="G57" i="1" s="1"/>
  <c r="G58" i="1" s="1"/>
  <c r="G59" i="1" s="1"/>
  <c r="G60" i="1" s="1"/>
  <c r="G63" i="1" s="1"/>
  <c r="B4" i="5"/>
  <c r="G64" i="1" l="1"/>
  <c r="G65" i="1" s="1"/>
  <c r="G66" i="1" s="1"/>
  <c r="G67" i="1" s="1"/>
  <c r="G68" i="1" s="1"/>
  <c r="G71" i="1" s="1"/>
  <c r="G72" i="1" s="1"/>
  <c r="G73" i="1" s="1"/>
  <c r="G74" i="1" s="1"/>
  <c r="G75" i="1" s="1"/>
  <c r="G76" i="1" s="1"/>
  <c r="M17" i="9"/>
  <c r="M7" i="9"/>
  <c r="M11" i="9"/>
  <c r="M4" i="9"/>
  <c r="M21" i="9"/>
  <c r="F21" i="9"/>
  <c r="B27" i="9"/>
  <c r="M8" i="9"/>
  <c r="M9" i="9"/>
  <c r="M5" i="9"/>
  <c r="M19" i="9"/>
  <c r="F19" i="9"/>
  <c r="F18" i="9"/>
  <c r="M10" i="9"/>
  <c r="M6" i="9"/>
  <c r="F20" i="9"/>
  <c r="B26" i="9"/>
  <c r="J132" i="4"/>
  <c r="J91" i="4"/>
  <c r="A91" i="4"/>
  <c r="A132" i="4" s="1"/>
  <c r="M93" i="7" l="1"/>
  <c r="M52" i="7"/>
  <c r="M52" i="4"/>
  <c r="F129" i="4" l="1"/>
  <c r="M171" i="4" s="1"/>
  <c r="B56" i="4" l="1"/>
  <c r="B74" i="4" s="1"/>
  <c r="C56" i="4"/>
  <c r="C74" i="4" s="1"/>
  <c r="B57" i="4"/>
  <c r="B75" i="4" s="1"/>
  <c r="C57" i="4"/>
  <c r="C75" i="4" s="1"/>
  <c r="B58" i="4"/>
  <c r="C58" i="4"/>
  <c r="B59" i="4"/>
  <c r="C59" i="4"/>
  <c r="B60" i="4"/>
  <c r="F73" i="4" s="1"/>
  <c r="C60" i="4"/>
  <c r="G73" i="4" s="1"/>
  <c r="B61" i="4"/>
  <c r="C61" i="4"/>
  <c r="B62" i="4"/>
  <c r="C62" i="4"/>
  <c r="B64" i="4"/>
  <c r="B80" i="4" s="1"/>
  <c r="C64" i="4"/>
  <c r="C80" i="4" s="1"/>
  <c r="B63" i="4"/>
  <c r="C63" i="4"/>
  <c r="B66" i="4"/>
  <c r="F76" i="4" s="1"/>
  <c r="C66" i="4"/>
  <c r="G76" i="4" s="1"/>
  <c r="B67" i="4"/>
  <c r="C67" i="4"/>
  <c r="B68" i="4"/>
  <c r="F78" i="4" s="1"/>
  <c r="C68" i="4"/>
  <c r="G78" i="4" s="1"/>
  <c r="B69" i="4"/>
  <c r="F79" i="4" s="1"/>
  <c r="C69" i="4"/>
  <c r="G79" i="4" s="1"/>
  <c r="B70" i="4"/>
  <c r="F80" i="4" s="1"/>
  <c r="C70" i="4"/>
  <c r="G80" i="4" s="1"/>
  <c r="B83" i="4"/>
  <c r="C83" i="4"/>
  <c r="F83" i="4"/>
  <c r="G83" i="4"/>
  <c r="B84" i="4"/>
  <c r="C84" i="4"/>
  <c r="F84" i="4"/>
  <c r="G84" i="4"/>
  <c r="B85" i="4"/>
  <c r="C85" i="4"/>
  <c r="F85" i="4"/>
  <c r="G85" i="4"/>
  <c r="B86" i="4"/>
  <c r="C86" i="4"/>
  <c r="F86" i="4"/>
  <c r="G86" i="4"/>
  <c r="B87" i="4"/>
  <c r="C87" i="4"/>
  <c r="F87" i="4"/>
  <c r="G87" i="4"/>
  <c r="B88" i="4"/>
  <c r="C88" i="4"/>
  <c r="F88" i="4"/>
  <c r="G88" i="4"/>
  <c r="B89" i="4"/>
  <c r="C89" i="4"/>
  <c r="F89" i="4"/>
  <c r="G89" i="4"/>
  <c r="B90" i="4"/>
  <c r="C90" i="4"/>
  <c r="F90" i="4"/>
  <c r="G90" i="4"/>
  <c r="B94" i="4"/>
  <c r="C94" i="4"/>
  <c r="F94" i="4"/>
  <c r="G94" i="4"/>
  <c r="B95" i="4"/>
  <c r="C95" i="4"/>
  <c r="F95" i="4"/>
  <c r="G95" i="4"/>
  <c r="B96" i="4"/>
  <c r="C96" i="4"/>
  <c r="F96" i="4"/>
  <c r="G96" i="4"/>
  <c r="B97" i="4"/>
  <c r="C97" i="4"/>
  <c r="F97" i="4"/>
  <c r="G97" i="4"/>
  <c r="B98" i="4"/>
  <c r="C98" i="4"/>
  <c r="F98" i="4"/>
  <c r="G98" i="4"/>
  <c r="B99" i="4"/>
  <c r="C99" i="4"/>
  <c r="F99" i="4"/>
  <c r="G99" i="4"/>
  <c r="B100" i="4"/>
  <c r="C100" i="4"/>
  <c r="F100" i="4"/>
  <c r="G100" i="4"/>
  <c r="B101" i="4"/>
  <c r="C101" i="4"/>
  <c r="F101" i="4"/>
  <c r="G101" i="4"/>
  <c r="B104" i="4"/>
  <c r="M114" i="4" s="1"/>
  <c r="C104" i="4"/>
  <c r="F104" i="4"/>
  <c r="G104" i="4"/>
  <c r="B105" i="4"/>
  <c r="C105" i="4"/>
  <c r="F105" i="4"/>
  <c r="G105" i="4"/>
  <c r="B106" i="4"/>
  <c r="C106" i="4"/>
  <c r="F106" i="4"/>
  <c r="G106" i="4"/>
  <c r="B107" i="4"/>
  <c r="C107" i="4"/>
  <c r="F107" i="4"/>
  <c r="G107" i="4"/>
  <c r="B108" i="4"/>
  <c r="C108" i="4"/>
  <c r="F108" i="4"/>
  <c r="G108" i="4"/>
  <c r="B109" i="4"/>
  <c r="C109" i="4"/>
  <c r="F109" i="4"/>
  <c r="G109" i="4"/>
  <c r="B110" i="4"/>
  <c r="C110" i="4"/>
  <c r="F110" i="4"/>
  <c r="G110" i="4"/>
  <c r="B111" i="4"/>
  <c r="C111" i="4"/>
  <c r="F111" i="4"/>
  <c r="G111" i="4"/>
  <c r="B114" i="4"/>
  <c r="M134" i="4" s="1"/>
  <c r="C114" i="4"/>
  <c r="F114" i="4"/>
  <c r="M144" i="4" s="1"/>
  <c r="G114" i="4"/>
  <c r="B115" i="4"/>
  <c r="C115" i="4"/>
  <c r="F115" i="4"/>
  <c r="M148" i="4" s="1"/>
  <c r="G115" i="4"/>
  <c r="B116" i="4"/>
  <c r="C116" i="4"/>
  <c r="F116" i="4"/>
  <c r="G116" i="4"/>
  <c r="B117" i="4"/>
  <c r="C117" i="4"/>
  <c r="F117" i="4"/>
  <c r="M146" i="4" s="1"/>
  <c r="G117" i="4"/>
  <c r="B118" i="4"/>
  <c r="C118" i="4"/>
  <c r="F118" i="4"/>
  <c r="G118" i="4"/>
  <c r="B119" i="4"/>
  <c r="C119" i="4"/>
  <c r="F119" i="4"/>
  <c r="G119" i="4"/>
  <c r="B120" i="4"/>
  <c r="C120" i="4"/>
  <c r="F120" i="4"/>
  <c r="G120" i="4"/>
  <c r="B121" i="4"/>
  <c r="M135" i="4" s="1"/>
  <c r="C121" i="4"/>
  <c r="F121" i="4"/>
  <c r="G121" i="4"/>
  <c r="B124" i="4"/>
  <c r="M154" i="4" s="1"/>
  <c r="C124" i="4"/>
  <c r="F124" i="4"/>
  <c r="M164" i="4" s="1"/>
  <c r="G124" i="4"/>
  <c r="B125" i="4"/>
  <c r="C125" i="4"/>
  <c r="F125" i="4"/>
  <c r="M168" i="4" s="1"/>
  <c r="G125" i="4"/>
  <c r="B126" i="4"/>
  <c r="C126" i="4"/>
  <c r="F126" i="4"/>
  <c r="M170" i="4" s="1"/>
  <c r="G126" i="4"/>
  <c r="B127" i="4"/>
  <c r="C127" i="4"/>
  <c r="F127" i="4"/>
  <c r="M166" i="4" s="1"/>
  <c r="G127" i="4"/>
  <c r="B128" i="4"/>
  <c r="C128" i="4"/>
  <c r="F128" i="4"/>
  <c r="M167" i="4" s="1"/>
  <c r="G128" i="4"/>
  <c r="B129" i="4"/>
  <c r="C129" i="4"/>
  <c r="G129" i="4"/>
  <c r="B130" i="4"/>
  <c r="C130" i="4"/>
  <c r="F130" i="4"/>
  <c r="M169" i="4" s="1"/>
  <c r="G130" i="4"/>
  <c r="B131" i="4"/>
  <c r="C131" i="4"/>
  <c r="F131" i="4"/>
  <c r="M165" i="4" s="1"/>
  <c r="G131" i="4"/>
  <c r="B145" i="4"/>
  <c r="C145" i="4"/>
  <c r="F145" i="4"/>
  <c r="G145" i="4"/>
  <c r="B146" i="4"/>
  <c r="C146" i="4"/>
  <c r="F146" i="4"/>
  <c r="G146" i="4"/>
  <c r="B147" i="4"/>
  <c r="C147" i="4"/>
  <c r="F147" i="4"/>
  <c r="G147" i="4"/>
  <c r="B148" i="4"/>
  <c r="C148" i="4"/>
  <c r="F148" i="4"/>
  <c r="G148" i="4"/>
  <c r="B149" i="4"/>
  <c r="C149" i="4"/>
  <c r="F149" i="4"/>
  <c r="G149" i="4"/>
  <c r="B150" i="4"/>
  <c r="C150" i="4"/>
  <c r="F150" i="4"/>
  <c r="G150" i="4"/>
  <c r="B151" i="4"/>
  <c r="C151" i="4"/>
  <c r="F151" i="4"/>
  <c r="G151" i="4"/>
  <c r="B152" i="4"/>
  <c r="C152" i="4"/>
  <c r="F152" i="4"/>
  <c r="G152" i="4"/>
  <c r="B155" i="4"/>
  <c r="C155" i="4"/>
  <c r="F155" i="4"/>
  <c r="G155" i="4"/>
  <c r="B156" i="4"/>
  <c r="C156" i="4"/>
  <c r="F156" i="4"/>
  <c r="G156" i="4"/>
  <c r="B157" i="4"/>
  <c r="C157" i="4"/>
  <c r="F157" i="4"/>
  <c r="G157" i="4"/>
  <c r="B158" i="4"/>
  <c r="C158" i="4"/>
  <c r="F158" i="4"/>
  <c r="G158" i="4"/>
  <c r="B159" i="4"/>
  <c r="C159" i="4"/>
  <c r="F159" i="4"/>
  <c r="G159" i="4"/>
  <c r="B160" i="4"/>
  <c r="C160" i="4"/>
  <c r="F160" i="4"/>
  <c r="G160" i="4"/>
  <c r="B161" i="4"/>
  <c r="C161" i="4"/>
  <c r="F161" i="4"/>
  <c r="G161" i="4"/>
  <c r="B162" i="4"/>
  <c r="C162" i="4"/>
  <c r="F162" i="4"/>
  <c r="G162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M67" i="7" l="1"/>
  <c r="M189" i="4"/>
  <c r="M188" i="4"/>
  <c r="M185" i="4"/>
  <c r="M184" i="4"/>
  <c r="M71" i="7"/>
  <c r="M69" i="7"/>
  <c r="D38" i="5" l="1"/>
  <c r="D36" i="5"/>
  <c r="D34" i="5"/>
  <c r="D32" i="5"/>
  <c r="D30" i="5"/>
  <c r="D28" i="5"/>
  <c r="D26" i="5"/>
  <c r="D24" i="5"/>
  <c r="M3" i="7" l="1"/>
  <c r="O3" i="7" s="1"/>
  <c r="G25" i="7"/>
  <c r="G26" i="7"/>
  <c r="G27" i="7"/>
  <c r="G28" i="7"/>
  <c r="G24" i="7"/>
  <c r="C25" i="7"/>
  <c r="C26" i="7"/>
  <c r="C27" i="7"/>
  <c r="C28" i="7"/>
  <c r="C29" i="7"/>
  <c r="C30" i="7"/>
  <c r="C31" i="7"/>
  <c r="C24" i="7"/>
  <c r="G15" i="7"/>
  <c r="G16" i="7"/>
  <c r="G17" i="7"/>
  <c r="G18" i="7"/>
  <c r="G19" i="7"/>
  <c r="G20" i="7"/>
  <c r="G21" i="7"/>
  <c r="G14" i="7"/>
  <c r="C15" i="7"/>
  <c r="C16" i="7"/>
  <c r="C17" i="7"/>
  <c r="C18" i="7"/>
  <c r="C19" i="7"/>
  <c r="C20" i="7"/>
  <c r="C21" i="7"/>
  <c r="C14" i="7"/>
  <c r="M98" i="7"/>
  <c r="M100" i="7"/>
  <c r="M96" i="7"/>
  <c r="M97" i="7"/>
  <c r="M101" i="7"/>
  <c r="M99" i="7"/>
  <c r="M95" i="7"/>
  <c r="M94" i="7"/>
  <c r="M88" i="7"/>
  <c r="M90" i="7"/>
  <c r="M86" i="7"/>
  <c r="M87" i="7"/>
  <c r="M91" i="7"/>
  <c r="M89" i="7"/>
  <c r="M85" i="7"/>
  <c r="M84" i="7"/>
  <c r="M78" i="7"/>
  <c r="M80" i="7"/>
  <c r="M76" i="7"/>
  <c r="M77" i="7"/>
  <c r="M81" i="7"/>
  <c r="M79" i="7"/>
  <c r="M75" i="7"/>
  <c r="M74" i="7"/>
  <c r="M68" i="7"/>
  <c r="M70" i="7"/>
  <c r="M66" i="7"/>
  <c r="M64" i="7"/>
  <c r="M55" i="7"/>
  <c r="M61" i="7"/>
  <c r="M59" i="7"/>
  <c r="M54" i="7"/>
  <c r="M48" i="7"/>
  <c r="M50" i="7"/>
  <c r="M46" i="7"/>
  <c r="M47" i="7"/>
  <c r="M51" i="7"/>
  <c r="M49" i="7"/>
  <c r="M45" i="7"/>
  <c r="M44" i="7"/>
  <c r="F25" i="7"/>
  <c r="M38" i="7" s="1"/>
  <c r="F26" i="7"/>
  <c r="M40" i="7" s="1"/>
  <c r="F27" i="7"/>
  <c r="M36" i="7" s="1"/>
  <c r="F28" i="7"/>
  <c r="M37" i="7" s="1"/>
  <c r="F24" i="7"/>
  <c r="M34" i="7" s="1"/>
  <c r="B25" i="7"/>
  <c r="M28" i="7" s="1"/>
  <c r="B26" i="7"/>
  <c r="M30" i="7" s="1"/>
  <c r="B27" i="7"/>
  <c r="M26" i="7" s="1"/>
  <c r="B28" i="7"/>
  <c r="M27" i="7" s="1"/>
  <c r="B29" i="7"/>
  <c r="M31" i="7" s="1"/>
  <c r="B30" i="7"/>
  <c r="M29" i="7" s="1"/>
  <c r="B31" i="7"/>
  <c r="M25" i="7" s="1"/>
  <c r="B24" i="7"/>
  <c r="M24" i="7" s="1"/>
  <c r="F15" i="7"/>
  <c r="M18" i="7" s="1"/>
  <c r="F16" i="7"/>
  <c r="M20" i="7" s="1"/>
  <c r="F17" i="7"/>
  <c r="M16" i="7" s="1"/>
  <c r="F18" i="7"/>
  <c r="M17" i="7" s="1"/>
  <c r="F19" i="7"/>
  <c r="M21" i="7" s="1"/>
  <c r="F20" i="7"/>
  <c r="M19" i="7" s="1"/>
  <c r="F21" i="7"/>
  <c r="M15" i="7" s="1"/>
  <c r="F14" i="7"/>
  <c r="M14" i="7" s="1"/>
  <c r="B15" i="7"/>
  <c r="B16" i="7"/>
  <c r="B17" i="7"/>
  <c r="M6" i="7" s="1"/>
  <c r="B18" i="7"/>
  <c r="M7" i="7" s="1"/>
  <c r="B19" i="7"/>
  <c r="M11" i="7" s="1"/>
  <c r="B20" i="7"/>
  <c r="M9" i="7" s="1"/>
  <c r="B21" i="7"/>
  <c r="M5" i="7" s="1"/>
  <c r="B14" i="7"/>
  <c r="O93" i="7"/>
  <c r="M83" i="7"/>
  <c r="O83" i="7" s="1"/>
  <c r="M73" i="7"/>
  <c r="O73" i="7" s="1"/>
  <c r="M63" i="7"/>
  <c r="O63" i="7" s="1"/>
  <c r="M53" i="7"/>
  <c r="O53" i="7" s="1"/>
  <c r="M43" i="7"/>
  <c r="O43" i="7" s="1"/>
  <c r="M33" i="7"/>
  <c r="O33" i="7" s="1"/>
  <c r="M23" i="7"/>
  <c r="O23" i="7" s="1"/>
  <c r="M13" i="7"/>
  <c r="O13" i="7" s="1"/>
  <c r="M62" i="4"/>
  <c r="O62" i="4" s="1"/>
  <c r="M271" i="4"/>
  <c r="M270" i="4"/>
  <c r="M269" i="4"/>
  <c r="M268" i="4"/>
  <c r="M267" i="4"/>
  <c r="M266" i="4"/>
  <c r="M265" i="4"/>
  <c r="M264" i="4"/>
  <c r="M261" i="4"/>
  <c r="M260" i="4"/>
  <c r="M259" i="4"/>
  <c r="M258" i="4"/>
  <c r="M257" i="4"/>
  <c r="M256" i="4"/>
  <c r="M255" i="4"/>
  <c r="M254" i="4"/>
  <c r="M251" i="4"/>
  <c r="M250" i="4"/>
  <c r="M249" i="4"/>
  <c r="M248" i="4"/>
  <c r="M247" i="4"/>
  <c r="M246" i="4"/>
  <c r="M245" i="4"/>
  <c r="M244" i="4"/>
  <c r="M238" i="4"/>
  <c r="M240" i="4"/>
  <c r="M236" i="4"/>
  <c r="M237" i="4"/>
  <c r="M241" i="4"/>
  <c r="M239" i="4"/>
  <c r="M235" i="4"/>
  <c r="M234" i="4"/>
  <c r="M228" i="4"/>
  <c r="M230" i="4"/>
  <c r="M226" i="4"/>
  <c r="M227" i="4"/>
  <c r="M231" i="4"/>
  <c r="M229" i="4"/>
  <c r="M225" i="4"/>
  <c r="M224" i="4"/>
  <c r="M218" i="4"/>
  <c r="M220" i="4"/>
  <c r="M216" i="4"/>
  <c r="M217" i="4"/>
  <c r="M221" i="4"/>
  <c r="M219" i="4"/>
  <c r="M215" i="4"/>
  <c r="M214" i="4"/>
  <c r="M208" i="4"/>
  <c r="M210" i="4"/>
  <c r="M206" i="4"/>
  <c r="M207" i="4"/>
  <c r="M211" i="4"/>
  <c r="M209" i="4"/>
  <c r="M205" i="4"/>
  <c r="M204" i="4"/>
  <c r="M198" i="4"/>
  <c r="M200" i="4"/>
  <c r="M196" i="4"/>
  <c r="M197" i="4"/>
  <c r="M201" i="4"/>
  <c r="M199" i="4"/>
  <c r="M195" i="4"/>
  <c r="M194" i="4"/>
  <c r="M138" i="4"/>
  <c r="M140" i="4"/>
  <c r="M136" i="4"/>
  <c r="M137" i="4"/>
  <c r="M141" i="4"/>
  <c r="M139" i="4"/>
  <c r="M128" i="4"/>
  <c r="M130" i="4"/>
  <c r="M126" i="4"/>
  <c r="M127" i="4"/>
  <c r="M131" i="4"/>
  <c r="M129" i="4"/>
  <c r="M124" i="4"/>
  <c r="M118" i="4"/>
  <c r="M120" i="4"/>
  <c r="M116" i="4"/>
  <c r="M117" i="4"/>
  <c r="M121" i="4"/>
  <c r="M119" i="4"/>
  <c r="M115" i="4"/>
  <c r="M108" i="4"/>
  <c r="M110" i="4"/>
  <c r="M106" i="4"/>
  <c r="M107" i="4"/>
  <c r="M111" i="4"/>
  <c r="M109" i="4"/>
  <c r="M105" i="4"/>
  <c r="M104" i="4"/>
  <c r="M98" i="4"/>
  <c r="M100" i="4"/>
  <c r="M96" i="4"/>
  <c r="M97" i="4"/>
  <c r="M101" i="4"/>
  <c r="M99" i="4"/>
  <c r="M95" i="4"/>
  <c r="M94" i="4"/>
  <c r="M87" i="4"/>
  <c r="M89" i="4"/>
  <c r="M85" i="4"/>
  <c r="M86" i="4"/>
  <c r="M90" i="4"/>
  <c r="M88" i="4"/>
  <c r="M84" i="4"/>
  <c r="M83" i="4"/>
  <c r="M77" i="4"/>
  <c r="M79" i="4"/>
  <c r="M75" i="4"/>
  <c r="M76" i="4"/>
  <c r="M80" i="4"/>
  <c r="M78" i="4"/>
  <c r="M74" i="4"/>
  <c r="M73" i="4"/>
  <c r="F4" i="5" l="1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F19" i="5"/>
  <c r="F6" i="5"/>
  <c r="F17" i="5"/>
  <c r="F8" i="5"/>
  <c r="F15" i="5"/>
  <c r="F10" i="5"/>
  <c r="F13" i="5"/>
  <c r="F12" i="5"/>
  <c r="F11" i="5"/>
  <c r="F14" i="5"/>
  <c r="F9" i="5"/>
  <c r="F16" i="5"/>
  <c r="F7" i="5"/>
  <c r="F18" i="5"/>
  <c r="F5" i="5"/>
  <c r="A38" i="5" l="1"/>
  <c r="L11" i="5" s="1"/>
  <c r="H24" i="5"/>
  <c r="I24" i="5" s="1"/>
  <c r="M14" i="5" s="1"/>
  <c r="H28" i="5"/>
  <c r="L16" i="5" s="1"/>
  <c r="A36" i="5"/>
  <c r="L10" i="5" s="1"/>
  <c r="H32" i="5"/>
  <c r="I32" i="5" s="1"/>
  <c r="M18" i="5" s="1"/>
  <c r="A26" i="5"/>
  <c r="L5" i="5" s="1"/>
  <c r="H26" i="5"/>
  <c r="I26" i="5" s="1"/>
  <c r="M15" i="5" s="1"/>
  <c r="H34" i="5"/>
  <c r="I34" i="5" s="1"/>
  <c r="M19" i="5" s="1"/>
  <c r="H30" i="5"/>
  <c r="L17" i="5" s="1"/>
  <c r="A24" i="5"/>
  <c r="L4" i="5" s="1"/>
  <c r="A28" i="5"/>
  <c r="L6" i="5" s="1"/>
  <c r="A30" i="5"/>
  <c r="L7" i="5" s="1"/>
  <c r="A32" i="5"/>
  <c r="L8" i="5" s="1"/>
  <c r="A34" i="5"/>
  <c r="B34" i="5" s="1"/>
  <c r="M9" i="5" s="1"/>
  <c r="H36" i="5"/>
  <c r="L20" i="5" s="1"/>
  <c r="H38" i="5"/>
  <c r="M263" i="4"/>
  <c r="O263" i="4" s="1"/>
  <c r="M253" i="4"/>
  <c r="O253" i="4" s="1"/>
  <c r="M243" i="4"/>
  <c r="O243" i="4" s="1"/>
  <c r="M233" i="4"/>
  <c r="O233" i="4" s="1"/>
  <c r="M223" i="4"/>
  <c r="O223" i="4" s="1"/>
  <c r="M213" i="4"/>
  <c r="O213" i="4" s="1"/>
  <c r="M203" i="4"/>
  <c r="O203" i="4" s="1"/>
  <c r="M193" i="4"/>
  <c r="O193" i="4" s="1"/>
  <c r="M183" i="4"/>
  <c r="O183" i="4" s="1"/>
  <c r="O173" i="4"/>
  <c r="M163" i="4"/>
  <c r="O163" i="4" s="1"/>
  <c r="M153" i="4"/>
  <c r="O153" i="4" s="1"/>
  <c r="M143" i="4"/>
  <c r="O143" i="4" s="1"/>
  <c r="M133" i="4"/>
  <c r="O133" i="4" s="1"/>
  <c r="M123" i="4"/>
  <c r="O123" i="4" s="1"/>
  <c r="M113" i="4"/>
  <c r="O113" i="4" s="1"/>
  <c r="M103" i="4"/>
  <c r="O103" i="4" s="1"/>
  <c r="M93" i="4"/>
  <c r="O93" i="4" s="1"/>
  <c r="M82" i="4"/>
  <c r="O82" i="4" s="1"/>
  <c r="M72" i="4"/>
  <c r="O72" i="4" s="1"/>
  <c r="O52" i="4"/>
  <c r="B38" i="5" l="1"/>
  <c r="M11" i="5" s="1"/>
  <c r="I38" i="5"/>
  <c r="M21" i="5" s="1"/>
  <c r="L21" i="5"/>
  <c r="L14" i="5"/>
  <c r="I28" i="5"/>
  <c r="M16" i="5" s="1"/>
  <c r="B36" i="5"/>
  <c r="M10" i="5" s="1"/>
  <c r="L18" i="5"/>
  <c r="L15" i="5"/>
  <c r="B28" i="5"/>
  <c r="M6" i="5" s="1"/>
  <c r="L19" i="5"/>
  <c r="B26" i="5"/>
  <c r="M5" i="5" s="1"/>
  <c r="I30" i="5"/>
  <c r="M17" i="5" s="1"/>
  <c r="L9" i="5"/>
  <c r="B24" i="5"/>
  <c r="M4" i="5" s="1"/>
  <c r="B32" i="5"/>
  <c r="M8" i="5" s="1"/>
  <c r="I36" i="5"/>
  <c r="M20" i="5" s="1"/>
  <c r="B30" i="5"/>
  <c r="M7" i="5" s="1"/>
  <c r="K20" i="5" l="1"/>
  <c r="K7" i="5"/>
  <c r="K16" i="5"/>
  <c r="K6" i="5"/>
  <c r="K14" i="5"/>
  <c r="K21" i="5"/>
  <c r="K8" i="5"/>
  <c r="K5" i="5"/>
  <c r="K18" i="5"/>
  <c r="K15" i="5"/>
  <c r="K17" i="5"/>
  <c r="K4" i="5"/>
  <c r="K10" i="5"/>
  <c r="K11" i="5"/>
  <c r="K19" i="5"/>
  <c r="K9" i="5"/>
  <c r="O31" i="5" l="1"/>
  <c r="O27" i="5"/>
  <c r="N31" i="5"/>
  <c r="N27" i="5"/>
  <c r="O30" i="5"/>
  <c r="O26" i="5"/>
  <c r="N30" i="5"/>
  <c r="N26" i="5"/>
  <c r="O29" i="5"/>
  <c r="O25" i="5"/>
  <c r="N29" i="5"/>
  <c r="N25" i="5"/>
  <c r="O28" i="5"/>
  <c r="O24" i="5"/>
  <c r="N28" i="5"/>
  <c r="N24" i="5"/>
  <c r="K24" i="5"/>
  <c r="L28" i="5"/>
  <c r="L24" i="5"/>
  <c r="K28" i="5"/>
  <c r="L31" i="5"/>
  <c r="L27" i="5"/>
  <c r="K31" i="5"/>
  <c r="K27" i="5"/>
  <c r="L30" i="5"/>
  <c r="L26" i="5"/>
  <c r="K30" i="5"/>
  <c r="K26" i="5"/>
  <c r="L29" i="5"/>
  <c r="L25" i="5"/>
  <c r="K29" i="5"/>
  <c r="K25" i="5"/>
  <c r="M66" i="4" l="1"/>
  <c r="M68" i="4"/>
  <c r="M57" i="4"/>
  <c r="M63" i="4"/>
  <c r="M65" i="4"/>
  <c r="M58" i="4"/>
  <c r="M5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Jason M Robinson</author>
  </authors>
  <commentList>
    <comment ref="G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Only enter "W" for the winner of the match</t>
        </r>
      </text>
    </comment>
  </commentList>
</comments>
</file>

<file path=xl/sharedStrings.xml><?xml version="1.0" encoding="utf-8"?>
<sst xmlns="http://schemas.openxmlformats.org/spreadsheetml/2006/main" count="568" uniqueCount="240">
  <si>
    <t>NAME</t>
  </si>
  <si>
    <t>SCORE</t>
  </si>
  <si>
    <t xml:space="preserve"> </t>
  </si>
  <si>
    <t>CONSOLATION WINNER</t>
  </si>
  <si>
    <t>1ST FLIGHT WINNER</t>
  </si>
  <si>
    <t>2ND FLIGHT WINNER</t>
  </si>
  <si>
    <t>3RD FLIGHT WINNER</t>
  </si>
  <si>
    <t>4TH FLIGHT WINNER</t>
  </si>
  <si>
    <t>5TH FLIGHT WINNER</t>
  </si>
  <si>
    <t>6TH FLIGHT WINNER</t>
  </si>
  <si>
    <t>8TH FLIGHT WINNER</t>
  </si>
  <si>
    <t>9TH FLIGHT WINNER</t>
  </si>
  <si>
    <t>10TH FLIGHT WINNER</t>
  </si>
  <si>
    <t>11TH FLIGHT WINNER</t>
  </si>
  <si>
    <t>12TH FLIGHT WINNER</t>
  </si>
  <si>
    <t>13TH FLIGHT WINNER</t>
  </si>
  <si>
    <t>14TH FLIGHT WINNER</t>
  </si>
  <si>
    <t>15TH FLIGHT WINNER</t>
  </si>
  <si>
    <t>16TH FLIGHT WINNER</t>
  </si>
  <si>
    <t>17TH FLIGHT WINNER</t>
  </si>
  <si>
    <t>18TH FLIGHT WINNER</t>
  </si>
  <si>
    <t>19TH FLIGHT WINNER</t>
  </si>
  <si>
    <t>20TH FLIGHT WINNER</t>
  </si>
  <si>
    <t>CHAMPIONSHIP FLIGHT</t>
  </si>
  <si>
    <t>EK CHAMPION</t>
  </si>
  <si>
    <t>CONSOLATION FLIGHT</t>
  </si>
  <si>
    <t>1ST FLIGHT</t>
  </si>
  <si>
    <t>2ND FLIGHT</t>
  </si>
  <si>
    <t>3RD FLIGHT</t>
  </si>
  <si>
    <t>4TH FLIGHT</t>
  </si>
  <si>
    <t>5TH FLIGHT</t>
  </si>
  <si>
    <t>6TH FLIGHT</t>
  </si>
  <si>
    <t>7TH FLIGHT</t>
  </si>
  <si>
    <t>7TH FLIGHT WINNER</t>
  </si>
  <si>
    <t>8TH FLIGHT</t>
  </si>
  <si>
    <t>9TH FLIGHT</t>
  </si>
  <si>
    <t>10TH FLIGHT</t>
  </si>
  <si>
    <t>13TH FLIGHT</t>
  </si>
  <si>
    <t>14TH FLIGHT</t>
  </si>
  <si>
    <t>15TH FLIGHT</t>
  </si>
  <si>
    <t>16TH FLIGHT</t>
  </si>
  <si>
    <t>17TH FLIGHT</t>
  </si>
  <si>
    <t>18TH FLIGHT</t>
  </si>
  <si>
    <t>19TH FLIGHT</t>
  </si>
  <si>
    <t>20TH FLIGHT</t>
  </si>
  <si>
    <t>Time</t>
  </si>
  <si>
    <t>Tee</t>
  </si>
  <si>
    <t>Seed</t>
  </si>
  <si>
    <t>TOP 16 SCORES</t>
  </si>
  <si>
    <t>https://www.youtube.com/watch?v=TC2k90h15-s</t>
  </si>
  <si>
    <t>RANK</t>
  </si>
  <si>
    <t>Rank</t>
  </si>
  <si>
    <t>SEED</t>
  </si>
  <si>
    <t>TOP
16</t>
  </si>
  <si>
    <t>NOVICE CHAMPION</t>
  </si>
  <si>
    <t>TOP 16 MEDALIST</t>
  </si>
  <si>
    <t>DAY 1 AFTERNOON MATCHES</t>
  </si>
  <si>
    <t>W</t>
  </si>
  <si>
    <t xml:space="preserve">ESSEX - KENT JUNIOR </t>
  </si>
  <si>
    <t>GOLF CHAMPIONSHIP</t>
  </si>
  <si>
    <t>1st Flight</t>
  </si>
  <si>
    <t>2nd FLIGHT</t>
  </si>
  <si>
    <t>Bye</t>
  </si>
  <si>
    <t>1st FLIGHT WINNER</t>
  </si>
  <si>
    <t>2nd FLIGHT WINNER</t>
  </si>
  <si>
    <t>3rd FLIGHT WINNER</t>
  </si>
  <si>
    <t>4th FLIGHT WINNER</t>
  </si>
  <si>
    <t>5th FLIGHT WINNER</t>
  </si>
  <si>
    <t>6th FLIGHT WINNER</t>
  </si>
  <si>
    <t>7th FLIGHT WINNER</t>
  </si>
  <si>
    <t>8th FLIGHT WINNER</t>
  </si>
  <si>
    <t>9th FLIGHT WINNER</t>
  </si>
  <si>
    <t>PAR 3 COURSE</t>
  </si>
  <si>
    <t>SENIOR 13-16</t>
  </si>
  <si>
    <t>11th FLIGHT</t>
  </si>
  <si>
    <t>12th Flight</t>
  </si>
  <si>
    <t>CHAMPION (8-10)</t>
  </si>
  <si>
    <t>NOVICE 8-9</t>
  </si>
  <si>
    <t>NOVICE 10-12</t>
  </si>
  <si>
    <r>
      <rPr>
        <b/>
        <sz val="36"/>
        <color rgb="FFC00000"/>
        <rFont val="Arial"/>
        <family val="2"/>
      </rPr>
      <t>91st</t>
    </r>
    <r>
      <rPr>
        <b/>
        <sz val="10"/>
        <color rgb="FFC00000"/>
        <rFont val="Arial"/>
        <family val="2"/>
      </rPr>
      <t xml:space="preserve"> ANNUAL </t>
    </r>
  </si>
  <si>
    <r>
      <t xml:space="preserve">2018 EK </t>
    </r>
    <r>
      <rPr>
        <b/>
        <sz val="16"/>
        <color rgb="FFC00000"/>
        <rFont val="Arial"/>
        <family val="2"/>
      </rPr>
      <t xml:space="preserve">SENIOR (13-16) </t>
    </r>
    <r>
      <rPr>
        <b/>
        <sz val="16"/>
        <color rgb="FF002060"/>
        <rFont val="Arial"/>
        <family val="2"/>
      </rPr>
      <t xml:space="preserve"> MATCHES &amp; RESULTS</t>
    </r>
  </si>
  <si>
    <r>
      <t xml:space="preserve">2018 EK </t>
    </r>
    <r>
      <rPr>
        <b/>
        <sz val="16"/>
        <color rgb="FFC00000"/>
        <rFont val="Arial"/>
        <family val="2"/>
      </rPr>
      <t xml:space="preserve">Novice (10 - 12) </t>
    </r>
    <r>
      <rPr>
        <b/>
        <sz val="16"/>
        <color rgb="FF002060"/>
        <rFont val="Arial"/>
        <family val="2"/>
      </rPr>
      <t>MATCHES &amp; RESULTS</t>
    </r>
  </si>
  <si>
    <r>
      <t xml:space="preserve">2018 EK </t>
    </r>
    <r>
      <rPr>
        <b/>
        <sz val="16"/>
        <color rgb="FFC00000"/>
        <rFont val="Arial"/>
        <family val="2"/>
      </rPr>
      <t>Novice ( 8-9 )</t>
    </r>
    <r>
      <rPr>
        <b/>
        <sz val="16"/>
        <color rgb="FF002060"/>
        <rFont val="Arial"/>
        <family val="2"/>
      </rPr>
      <t xml:space="preserve"> MATCHES &amp; RESULTS</t>
    </r>
  </si>
  <si>
    <t>CHAMPIONSHIP FLIGHT (8-9)</t>
  </si>
  <si>
    <t>Purves, Carter</t>
  </si>
  <si>
    <t>Mauro, Alek</t>
  </si>
  <si>
    <t>Tanovich, Nicholas</t>
  </si>
  <si>
    <t>hill, Steven</t>
  </si>
  <si>
    <t>McVinnie, Robert</t>
  </si>
  <si>
    <t>Lavin, Liam</t>
  </si>
  <si>
    <t>Ardovini, Vanessa</t>
  </si>
  <si>
    <t>Baker, Andrew</t>
  </si>
  <si>
    <t>Turner, Noah</t>
  </si>
  <si>
    <t>Hill, Daxton</t>
  </si>
  <si>
    <t xml:space="preserve">McQueen, James </t>
  </si>
  <si>
    <t>Webster, Aidan</t>
  </si>
  <si>
    <t>Hurtubise, Tyler</t>
  </si>
  <si>
    <t>Higginbottom, Spencer</t>
  </si>
  <si>
    <t>Bunda, Brady</t>
  </si>
  <si>
    <t>Chalut, Gabriel</t>
  </si>
  <si>
    <t>Karpala, Colin</t>
  </si>
  <si>
    <t>McIntyre, Jack</t>
  </si>
  <si>
    <t>Balestrini, Tino</t>
  </si>
  <si>
    <t>Beneteau, Nicholas</t>
  </si>
  <si>
    <t>Kerr, Stefano</t>
  </si>
  <si>
    <t>Milne, Tyler</t>
  </si>
  <si>
    <t>Richard, Emmitt</t>
  </si>
  <si>
    <t>Easter, Jaxon</t>
  </si>
  <si>
    <t>Pougnet, Lucas</t>
  </si>
  <si>
    <t>Ward, Andrew</t>
  </si>
  <si>
    <t>Spizzirri, Gianmarco</t>
  </si>
  <si>
    <t>Fogal, Nino</t>
  </si>
  <si>
    <t>Michalczuk, Lyla</t>
  </si>
  <si>
    <t>Michalczuk, Lyndon</t>
  </si>
  <si>
    <t>Havens, Luke</t>
  </si>
  <si>
    <t>Shaw, Benoit</t>
  </si>
  <si>
    <t>Milne, Paul</t>
  </si>
  <si>
    <t>Harrison, Jax</t>
  </si>
  <si>
    <t>Osborne, Rory</t>
  </si>
  <si>
    <t>Smith, Connor</t>
  </si>
  <si>
    <t>D'Alimonte, Devon</t>
  </si>
  <si>
    <t>Hill, Aidan</t>
  </si>
  <si>
    <t>Way, Cameron</t>
  </si>
  <si>
    <t>Beneteau, Cameron</t>
  </si>
  <si>
    <t>Bordignon, Ben</t>
  </si>
  <si>
    <t>Scalia, Giuliano</t>
  </si>
  <si>
    <t>Pizzo, Adam</t>
  </si>
  <si>
    <t>Hebert, Andrew</t>
  </si>
  <si>
    <t>Whitson, Brock</t>
  </si>
  <si>
    <t>Dinunzio, Eric</t>
  </si>
  <si>
    <t>Reinhart, Steven</t>
  </si>
  <si>
    <t>Dollar, Maxwell</t>
  </si>
  <si>
    <t>Latreille, Zander</t>
  </si>
  <si>
    <t>Gibson, Shane</t>
  </si>
  <si>
    <t>Stojcevski, Alex</t>
  </si>
  <si>
    <t>Loughead, Travis</t>
  </si>
  <si>
    <t>Tronchin, Sebastien</t>
  </si>
  <si>
    <t>MacDonald, Brett</t>
  </si>
  <si>
    <t>Kolic, Brandon</t>
  </si>
  <si>
    <t>Sinasac, Cam</t>
  </si>
  <si>
    <t>Smith, Hunter</t>
  </si>
  <si>
    <t>Way, Corey</t>
  </si>
  <si>
    <t>Allen, Brandon</t>
  </si>
  <si>
    <t>Collier, Charlie</t>
  </si>
  <si>
    <t>Eagen, Jacob</t>
  </si>
  <si>
    <t>Radovich, Ronan</t>
  </si>
  <si>
    <t>Isbister, Dane</t>
  </si>
  <si>
    <t>Grant, Baker</t>
  </si>
  <si>
    <t>Archambeault, Emily</t>
  </si>
  <si>
    <t>Donais, Norah</t>
  </si>
  <si>
    <t>Devine, Meghan</t>
  </si>
  <si>
    <t>Fremlin, Kennedy</t>
  </si>
  <si>
    <t>DiCiocco, Jordan</t>
  </si>
  <si>
    <t>Cleary, Trevor</t>
  </si>
  <si>
    <t>Richard, Cody</t>
  </si>
  <si>
    <t>Szabo, Kersen</t>
  </si>
  <si>
    <t>Grundner, Gavin</t>
  </si>
  <si>
    <t>Arnold, Benjamin</t>
  </si>
  <si>
    <t>Tronchin, Adam</t>
  </si>
  <si>
    <t>Wakeman, Boston</t>
  </si>
  <si>
    <t>Paronuzzi, Aidan</t>
  </si>
  <si>
    <t>Purdie, Riley</t>
  </si>
  <si>
    <t>Panek, Alex</t>
  </si>
  <si>
    <t>Hillman, Ryan</t>
  </si>
  <si>
    <t>Martineau, Seth</t>
  </si>
  <si>
    <t>Corazza, Ryan</t>
  </si>
  <si>
    <t>Zittlau, Jack</t>
  </si>
  <si>
    <t>Michalczuk, River</t>
  </si>
  <si>
    <t>Moscatello, Nick</t>
  </si>
  <si>
    <t>Fenech, Connor</t>
  </si>
  <si>
    <t>Ledrew, Trent</t>
  </si>
  <si>
    <t>Ewing, Johnny</t>
  </si>
  <si>
    <t>Sisson, Jax</t>
  </si>
  <si>
    <t>Gavric, Maxwell</t>
  </si>
  <si>
    <t>Fogal, Ezra</t>
  </si>
  <si>
    <t>Bellaire, Carson</t>
  </si>
  <si>
    <t>Michalczuk, Ryli</t>
  </si>
  <si>
    <t>Ballard, Tyler</t>
  </si>
  <si>
    <t>Charles, Dylan</t>
  </si>
  <si>
    <t>Hayes, Carlie</t>
  </si>
  <si>
    <t>Fogal, Finn</t>
  </si>
  <si>
    <t>Fazekas, Jacob</t>
  </si>
  <si>
    <t>Butkovich, Merrick</t>
  </si>
  <si>
    <t>Ledrew, Pearson</t>
  </si>
  <si>
    <t>Baker, Callum</t>
  </si>
  <si>
    <t>Molenda, Joshua</t>
  </si>
  <si>
    <t xml:space="preserve"> n</t>
  </si>
  <si>
    <t>Buchner, Ben</t>
  </si>
  <si>
    <t>Grant, Quinn</t>
  </si>
  <si>
    <t>Bellaire, Carter</t>
  </si>
  <si>
    <t>Burns, Finlay</t>
  </si>
  <si>
    <t>Grundner, Griffin</t>
  </si>
  <si>
    <t>Easter, Jarrod</t>
  </si>
  <si>
    <t>Gibson, Lauren</t>
  </si>
  <si>
    <t>Young, Emily</t>
  </si>
  <si>
    <t>Paschin, Trent</t>
  </si>
  <si>
    <t>Pougnet, Adam</t>
  </si>
  <si>
    <t>Ladouceur, Jack</t>
  </si>
  <si>
    <t>Carlini, Joseph</t>
  </si>
  <si>
    <t>Beale, Cameron</t>
  </si>
  <si>
    <t>Kellestine, Sean</t>
  </si>
  <si>
    <t>Rohrer, Rocco</t>
  </si>
  <si>
    <t>Milak, Ethan</t>
  </si>
  <si>
    <t>Macdonald, Reese</t>
  </si>
  <si>
    <t>Penech, Evan</t>
  </si>
  <si>
    <t>Young, Madelaine</t>
  </si>
  <si>
    <t>Hotham, Noah</t>
  </si>
  <si>
    <t>Harrison, Ryleigh</t>
  </si>
  <si>
    <t>Boismier, Lennox</t>
  </si>
  <si>
    <t>Emara, Ziyad</t>
  </si>
  <si>
    <t>Toews, Liam</t>
  </si>
  <si>
    <t>Livingston, Rhys</t>
  </si>
  <si>
    <t>St. Germaine, Kole</t>
  </si>
  <si>
    <t>Kirkpatrick, Zane</t>
  </si>
  <si>
    <t>Thompson, Allie</t>
  </si>
  <si>
    <t>Pavao, Abigail</t>
  </si>
  <si>
    <t>Cowling, Ryan</t>
  </si>
  <si>
    <t>Paronuzzi, Conner</t>
  </si>
  <si>
    <t>Ward, Jakesen</t>
  </si>
  <si>
    <t>Linden, Gage</t>
  </si>
  <si>
    <t>Turner, Owen</t>
  </si>
  <si>
    <t>Pillon, Nick</t>
  </si>
  <si>
    <t>Cowling, Alyssa</t>
  </si>
  <si>
    <t>Baker, Grant</t>
  </si>
  <si>
    <t xml:space="preserve">Hill, Steven </t>
  </si>
  <si>
    <t>Consolation Flight</t>
  </si>
  <si>
    <t>Consolation FLIGHT WINNER</t>
  </si>
  <si>
    <t>Hill, Steven</t>
  </si>
  <si>
    <t>Tornchin, Sebastien</t>
  </si>
  <si>
    <t xml:space="preserve">Kennedy, </t>
  </si>
  <si>
    <t>Michalchuck, River</t>
  </si>
  <si>
    <t>Ward, Anderw</t>
  </si>
  <si>
    <t>McQueen, James</t>
  </si>
  <si>
    <t>Eagan, Jacob</t>
  </si>
  <si>
    <t>Trevor, Cleary</t>
  </si>
  <si>
    <t>Garvic, Maxwell</t>
  </si>
  <si>
    <t>Hayes,Carlie</t>
  </si>
  <si>
    <t>Chalut, Gaberiel</t>
  </si>
  <si>
    <t>Hill, Aiden</t>
  </si>
  <si>
    <t xml:space="preserve"> Milak, Ethan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</si>
</sst>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6"/>
      <color rgb="FF002060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8000"/>
      <name val="Arial"/>
      <family val="2"/>
    </font>
    <font>
      <u/>
      <sz val="11"/>
      <color theme="1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color rgb="FFC00000"/>
      <name val="Arial"/>
      <family val="2"/>
    </font>
    <font>
      <b/>
      <sz val="10"/>
      <color rgb="FF0070C0"/>
      <name val="Arial"/>
      <family val="2"/>
    </font>
    <font>
      <b/>
      <sz val="10"/>
      <color rgb="FF002060"/>
      <name val="Arial"/>
      <family val="2"/>
    </font>
    <font>
      <b/>
      <sz val="10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36"/>
      <color rgb="FFC00000"/>
      <name val="Arial"/>
      <family val="2"/>
    </font>
    <font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405">
    <xf numFmtId="0" fontId="0" fillId="0" borderId="0" xfId="0"/>
    <xf numFmtId="0" fontId="0" fillId="2" borderId="0" xfId="0" applyFill="1"/>
    <xf numFmtId="0" fontId="2" fillId="2" borderId="0" xfId="1" applyFont="1" applyFill="1" applyAlignment="1">
      <alignment horizontal="left"/>
    </xf>
    <xf numFmtId="0" fontId="2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right"/>
    </xf>
    <xf numFmtId="0" fontId="5" fillId="2" borderId="0" xfId="1" applyFont="1" applyFill="1" applyAlignment="1">
      <alignment horizont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/>
    <xf numFmtId="0" fontId="2" fillId="3" borderId="1" xfId="1" applyFont="1" applyFill="1" applyBorder="1" applyAlignment="1">
      <alignment horizontal="center"/>
    </xf>
    <xf numFmtId="0" fontId="2" fillId="2" borderId="0" xfId="1" applyFont="1" applyFill="1" applyBorder="1"/>
    <xf numFmtId="0" fontId="2" fillId="2" borderId="0" xfId="1" applyFont="1" applyFill="1" applyBorder="1" applyAlignment="1">
      <alignment horizontal="center"/>
    </xf>
    <xf numFmtId="0" fontId="4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1" fillId="0" borderId="6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0" fontId="6" fillId="2" borderId="0" xfId="1" applyFont="1" applyFill="1" applyBorder="1" applyAlignment="1">
      <alignment vertical="center"/>
    </xf>
    <xf numFmtId="0" fontId="4" fillId="2" borderId="15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/>
    </xf>
    <xf numFmtId="0" fontId="4" fillId="2" borderId="19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wrapText="1"/>
    </xf>
    <xf numFmtId="0" fontId="4" fillId="2" borderId="21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wrapText="1"/>
    </xf>
    <xf numFmtId="0" fontId="4" fillId="2" borderId="22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wrapText="1"/>
    </xf>
    <xf numFmtId="0" fontId="2" fillId="2" borderId="12" xfId="1" applyFont="1" applyFill="1" applyBorder="1" applyAlignment="1">
      <alignment horizontal="center" wrapText="1"/>
    </xf>
    <xf numFmtId="0" fontId="4" fillId="3" borderId="5" xfId="1" applyFont="1" applyFill="1" applyBorder="1" applyAlignment="1">
      <alignment horizontal="center" vertical="center" wrapText="1"/>
    </xf>
    <xf numFmtId="0" fontId="2" fillId="3" borderId="12" xfId="1" applyFont="1" applyFill="1" applyBorder="1" applyAlignment="1">
      <alignment horizontal="center"/>
    </xf>
    <xf numFmtId="0" fontId="4" fillId="3" borderId="18" xfId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center" wrapText="1"/>
    </xf>
    <xf numFmtId="0" fontId="2" fillId="3" borderId="12" xfId="1" applyFont="1" applyFill="1" applyBorder="1" applyAlignment="1">
      <alignment horizontal="center" wrapText="1"/>
    </xf>
    <xf numFmtId="0" fontId="4" fillId="3" borderId="16" xfId="1" applyFont="1" applyFill="1" applyBorder="1" applyAlignment="1">
      <alignment horizontal="center" vertical="center" wrapText="1"/>
    </xf>
    <xf numFmtId="0" fontId="2" fillId="3" borderId="11" xfId="1" applyFont="1" applyFill="1" applyBorder="1" applyAlignment="1">
      <alignment horizontal="center" wrapText="1"/>
    </xf>
    <xf numFmtId="0" fontId="4" fillId="3" borderId="20" xfId="1" applyFont="1" applyFill="1" applyBorder="1" applyAlignment="1">
      <alignment horizontal="center" vertical="center" wrapText="1"/>
    </xf>
    <xf numFmtId="0" fontId="2" fillId="3" borderId="13" xfId="1" applyFont="1" applyFill="1" applyBorder="1" applyAlignment="1">
      <alignment horizont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/>
    </xf>
    <xf numFmtId="0" fontId="2" fillId="2" borderId="13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8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wrapText="1"/>
    </xf>
    <xf numFmtId="0" fontId="4" fillId="2" borderId="0" xfId="1" applyFont="1" applyFill="1" applyBorder="1" applyAlignment="1">
      <alignment horizontal="center" vertical="top"/>
    </xf>
    <xf numFmtId="0" fontId="2" fillId="2" borderId="8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wrapText="1"/>
    </xf>
    <xf numFmtId="0" fontId="2" fillId="2" borderId="10" xfId="1" applyFont="1" applyFill="1" applyBorder="1" applyAlignment="1">
      <alignment horizontal="center" wrapText="1"/>
    </xf>
    <xf numFmtId="0" fontId="4" fillId="2" borderId="17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wrapText="1"/>
    </xf>
    <xf numFmtId="0" fontId="2" fillId="2" borderId="10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13" fillId="2" borderId="0" xfId="2" applyFill="1"/>
    <xf numFmtId="0" fontId="2" fillId="0" borderId="6" xfId="1" applyFont="1" applyFill="1" applyBorder="1" applyAlignment="1">
      <alignment horizontal="center"/>
    </xf>
    <xf numFmtId="0" fontId="2" fillId="2" borderId="0" xfId="1" applyFont="1" applyFill="1" applyBorder="1" applyAlignment="1"/>
    <xf numFmtId="0" fontId="2" fillId="0" borderId="24" xfId="1" applyFont="1" applyFill="1" applyBorder="1" applyAlignment="1">
      <alignment horizontal="center"/>
    </xf>
    <xf numFmtId="0" fontId="5" fillId="6" borderId="24" xfId="1" applyFont="1" applyFill="1" applyBorder="1" applyAlignment="1">
      <alignment horizontal="center"/>
    </xf>
    <xf numFmtId="0" fontId="5" fillId="6" borderId="6" xfId="1" applyFont="1" applyFill="1" applyBorder="1" applyAlignment="1">
      <alignment horizontal="center"/>
    </xf>
    <xf numFmtId="0" fontId="5" fillId="5" borderId="6" xfId="1" applyFont="1" applyFill="1" applyBorder="1" applyAlignment="1">
      <alignment horizontal="center"/>
    </xf>
    <xf numFmtId="0" fontId="5" fillId="5" borderId="25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2" fillId="2" borderId="6" xfId="1" applyFont="1" applyFill="1" applyBorder="1"/>
    <xf numFmtId="0" fontId="1" fillId="2" borderId="28" xfId="1" applyFont="1" applyFill="1" applyBorder="1" applyAlignment="1">
      <alignment horizontal="center" vertical="center"/>
    </xf>
    <xf numFmtId="0" fontId="7" fillId="2" borderId="32" xfId="1" applyFont="1" applyFill="1" applyBorder="1" applyAlignment="1">
      <alignment horizontal="center" vertical="center"/>
    </xf>
    <xf numFmtId="0" fontId="1" fillId="2" borderId="29" xfId="1" applyFont="1" applyFill="1" applyBorder="1" applyAlignment="1">
      <alignment horizontal="center" vertical="center"/>
    </xf>
    <xf numFmtId="0" fontId="1" fillId="2" borderId="33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6" fillId="5" borderId="26" xfId="1" applyFont="1" applyFill="1" applyBorder="1" applyAlignment="1">
      <alignment horizontal="center" vertical="center"/>
    </xf>
    <xf numFmtId="0" fontId="6" fillId="6" borderId="26" xfId="1" applyFont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center" vertical="center"/>
    </xf>
    <xf numFmtId="0" fontId="1" fillId="3" borderId="27" xfId="1" applyFont="1" applyFill="1" applyBorder="1" applyAlignment="1">
      <alignment horizontal="center" vertical="center"/>
    </xf>
    <xf numFmtId="0" fontId="1" fillId="3" borderId="38" xfId="1" applyFont="1" applyFill="1" applyBorder="1" applyAlignment="1">
      <alignment horizontal="center" vertical="center"/>
    </xf>
    <xf numFmtId="0" fontId="1" fillId="3" borderId="28" xfId="1" applyFont="1" applyFill="1" applyBorder="1" applyAlignment="1">
      <alignment horizontal="center" vertical="center"/>
    </xf>
    <xf numFmtId="0" fontId="1" fillId="3" borderId="29" xfId="1" applyFont="1" applyFill="1" applyBorder="1" applyAlignment="1">
      <alignment horizontal="center" vertical="center"/>
    </xf>
    <xf numFmtId="0" fontId="1" fillId="3" borderId="33" xfId="1" applyFont="1" applyFill="1" applyBorder="1" applyAlignment="1">
      <alignment horizontal="center" vertical="center"/>
    </xf>
    <xf numFmtId="0" fontId="1" fillId="3" borderId="28" xfId="1" applyFill="1" applyBorder="1" applyAlignment="1">
      <alignment horizontal="center" vertical="center"/>
    </xf>
    <xf numFmtId="0" fontId="1" fillId="3" borderId="29" xfId="1" applyFill="1" applyBorder="1" applyAlignment="1">
      <alignment horizontal="center" vertical="center"/>
    </xf>
    <xf numFmtId="0" fontId="1" fillId="3" borderId="19" xfId="1" applyFont="1" applyFill="1" applyBorder="1" applyAlignment="1">
      <alignment horizontal="center" vertical="center"/>
    </xf>
    <xf numFmtId="0" fontId="6" fillId="4" borderId="26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1" fillId="2" borderId="39" xfId="1" applyFont="1" applyFill="1" applyBorder="1" applyAlignment="1">
      <alignment horizontal="center" vertical="center"/>
    </xf>
    <xf numFmtId="0" fontId="1" fillId="2" borderId="32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/>
    </xf>
    <xf numFmtId="0" fontId="1" fillId="2" borderId="38" xfId="1" applyFont="1" applyFill="1" applyBorder="1" applyAlignment="1">
      <alignment horizontal="center" vertical="center"/>
    </xf>
    <xf numFmtId="0" fontId="2" fillId="2" borderId="28" xfId="1" applyFont="1" applyFill="1" applyBorder="1" applyAlignment="1">
      <alignment horizontal="center"/>
    </xf>
    <xf numFmtId="0" fontId="2" fillId="2" borderId="29" xfId="1" applyFont="1" applyFill="1" applyBorder="1" applyAlignment="1">
      <alignment horizontal="center"/>
    </xf>
    <xf numFmtId="0" fontId="2" fillId="3" borderId="27" xfId="1" applyFont="1" applyFill="1" applyBorder="1" applyAlignment="1">
      <alignment horizontal="center"/>
    </xf>
    <xf numFmtId="0" fontId="1" fillId="3" borderId="39" xfId="1" applyFont="1" applyFill="1" applyBorder="1" applyAlignment="1">
      <alignment horizontal="center" vertical="center"/>
    </xf>
    <xf numFmtId="0" fontId="2" fillId="3" borderId="28" xfId="1" applyFont="1" applyFill="1" applyBorder="1" applyAlignment="1">
      <alignment horizontal="center"/>
    </xf>
    <xf numFmtId="0" fontId="1" fillId="3" borderId="32" xfId="1" applyFont="1" applyFill="1" applyBorder="1" applyAlignment="1">
      <alignment horizontal="center" vertical="center"/>
    </xf>
    <xf numFmtId="0" fontId="2" fillId="3" borderId="29" xfId="1" applyFont="1" applyFill="1" applyBorder="1" applyAlignment="1">
      <alignment horizontal="center"/>
    </xf>
    <xf numFmtId="0" fontId="1" fillId="3" borderId="34" xfId="1" applyFont="1" applyFill="1" applyBorder="1" applyAlignment="1">
      <alignment horizontal="center" vertical="center"/>
    </xf>
    <xf numFmtId="0" fontId="1" fillId="2" borderId="38" xfId="1" applyFill="1" applyBorder="1" applyAlignment="1">
      <alignment horizontal="center" vertical="center"/>
    </xf>
    <xf numFmtId="0" fontId="1" fillId="2" borderId="39" xfId="1" applyFill="1" applyBorder="1" applyAlignment="1">
      <alignment horizontal="center" vertical="center"/>
    </xf>
    <xf numFmtId="0" fontId="1" fillId="2" borderId="32" xfId="1" applyFill="1" applyBorder="1" applyAlignment="1">
      <alignment horizontal="center" vertical="center"/>
    </xf>
    <xf numFmtId="0" fontId="1" fillId="2" borderId="33" xfId="1" applyFill="1" applyBorder="1" applyAlignment="1">
      <alignment horizontal="center" vertical="center"/>
    </xf>
    <xf numFmtId="0" fontId="1" fillId="2" borderId="34" xfId="1" applyFill="1" applyBorder="1" applyAlignment="1">
      <alignment horizontal="center" vertical="center"/>
    </xf>
    <xf numFmtId="0" fontId="1" fillId="0" borderId="38" xfId="1" applyFill="1" applyBorder="1" applyAlignment="1">
      <alignment horizontal="center" vertical="center"/>
    </xf>
    <xf numFmtId="0" fontId="1" fillId="0" borderId="39" xfId="1" applyFill="1" applyBorder="1" applyAlignment="1">
      <alignment horizontal="center" vertical="center"/>
    </xf>
    <xf numFmtId="0" fontId="1" fillId="0" borderId="32" xfId="1" applyFill="1" applyBorder="1" applyAlignment="1">
      <alignment horizontal="center" vertical="center"/>
    </xf>
    <xf numFmtId="0" fontId="1" fillId="0" borderId="33" xfId="1" applyFill="1" applyBorder="1" applyAlignment="1">
      <alignment horizontal="center" vertical="center"/>
    </xf>
    <xf numFmtId="0" fontId="1" fillId="0" borderId="34" xfId="1" applyFill="1" applyBorder="1" applyAlignment="1">
      <alignment horizontal="center" vertical="center"/>
    </xf>
    <xf numFmtId="0" fontId="2" fillId="2" borderId="32" xfId="1" applyFont="1" applyFill="1" applyBorder="1" applyAlignment="1">
      <alignment horizontal="center"/>
    </xf>
    <xf numFmtId="0" fontId="6" fillId="2" borderId="0" xfId="1" applyFont="1" applyFill="1" applyAlignment="1">
      <alignment horizontal="right" vertical="center"/>
    </xf>
    <xf numFmtId="0" fontId="8" fillId="3" borderId="6" xfId="1" applyFont="1" applyFill="1" applyBorder="1" applyAlignment="1">
      <alignment horizontal="center" vertical="center"/>
    </xf>
    <xf numFmtId="0" fontId="1" fillId="0" borderId="31" xfId="1" applyFill="1" applyBorder="1" applyAlignment="1">
      <alignment horizontal="center" vertical="center"/>
    </xf>
    <xf numFmtId="0" fontId="2" fillId="2" borderId="33" xfId="1" applyFont="1" applyFill="1" applyBorder="1" applyAlignment="1">
      <alignment horizontal="center"/>
    </xf>
    <xf numFmtId="0" fontId="2" fillId="2" borderId="34" xfId="1" applyFont="1" applyFill="1" applyBorder="1" applyAlignment="1">
      <alignment horizontal="center"/>
    </xf>
    <xf numFmtId="0" fontId="1" fillId="0" borderId="27" xfId="1" applyFont="1" applyFill="1" applyBorder="1" applyAlignment="1">
      <alignment horizontal="center" vertical="center"/>
    </xf>
    <xf numFmtId="0" fontId="1" fillId="0" borderId="38" xfId="1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4" fillId="2" borderId="0" xfId="0" applyFont="1" applyFill="1"/>
    <xf numFmtId="0" fontId="1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top"/>
    </xf>
    <xf numFmtId="0" fontId="2" fillId="4" borderId="2" xfId="1" applyFont="1" applyFill="1" applyBorder="1" applyAlignment="1" applyProtection="1">
      <alignment horizontal="center" vertical="center" wrapText="1"/>
      <protection locked="0"/>
    </xf>
    <xf numFmtId="0" fontId="2" fillId="4" borderId="4" xfId="1" applyFont="1" applyFill="1" applyBorder="1" applyAlignment="1" applyProtection="1">
      <alignment horizontal="center" vertical="center"/>
      <protection locked="0"/>
    </xf>
    <xf numFmtId="0" fontId="2" fillId="4" borderId="5" xfId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Protection="1"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164" fontId="2" fillId="2" borderId="0" xfId="1" applyNumberFormat="1" applyFont="1" applyFill="1"/>
    <xf numFmtId="164" fontId="7" fillId="2" borderId="39" xfId="1" applyNumberFormat="1" applyFont="1" applyFill="1" applyBorder="1" applyAlignment="1">
      <alignment horizontal="center" vertical="center"/>
    </xf>
    <xf numFmtId="164" fontId="7" fillId="2" borderId="32" xfId="1" applyNumberFormat="1" applyFont="1" applyFill="1" applyBorder="1" applyAlignment="1">
      <alignment horizontal="center" vertical="center"/>
    </xf>
    <xf numFmtId="164" fontId="7" fillId="2" borderId="34" xfId="1" applyNumberFormat="1" applyFont="1" applyFill="1" applyBorder="1" applyAlignment="1">
      <alignment horizontal="center" vertical="center"/>
    </xf>
    <xf numFmtId="164" fontId="7" fillId="3" borderId="39" xfId="1" applyNumberFormat="1" applyFont="1" applyFill="1" applyBorder="1" applyAlignment="1">
      <alignment horizontal="center" vertical="center"/>
    </xf>
    <xf numFmtId="164" fontId="7" fillId="3" borderId="32" xfId="1" applyNumberFormat="1" applyFont="1" applyFill="1" applyBorder="1" applyAlignment="1">
      <alignment horizontal="center" vertical="center"/>
    </xf>
    <xf numFmtId="164" fontId="7" fillId="3" borderId="34" xfId="1" applyNumberFormat="1" applyFont="1" applyFill="1" applyBorder="1" applyAlignment="1">
      <alignment horizontal="center" vertical="center"/>
    </xf>
    <xf numFmtId="164" fontId="7" fillId="2" borderId="12" xfId="1" applyNumberFormat="1" applyFont="1" applyFill="1" applyBorder="1" applyAlignment="1">
      <alignment horizontal="center" vertical="center"/>
    </xf>
    <xf numFmtId="0" fontId="1" fillId="3" borderId="27" xfId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5" fillId="2" borderId="0" xfId="1" applyFont="1" applyFill="1"/>
    <xf numFmtId="0" fontId="5" fillId="6" borderId="23" xfId="1" applyFont="1" applyFill="1" applyBorder="1" applyAlignment="1">
      <alignment horizontal="center"/>
    </xf>
    <xf numFmtId="0" fontId="5" fillId="5" borderId="23" xfId="1" applyFont="1" applyFill="1" applyBorder="1" applyAlignment="1">
      <alignment horizontal="center"/>
    </xf>
    <xf numFmtId="0" fontId="2" fillId="6" borderId="6" xfId="1" applyFont="1" applyFill="1" applyBorder="1" applyAlignment="1">
      <alignment horizontal="center"/>
    </xf>
    <xf numFmtId="0" fontId="2" fillId="5" borderId="6" xfId="1" applyFont="1" applyFill="1" applyBorder="1" applyAlignment="1">
      <alignment horizontal="center"/>
    </xf>
    <xf numFmtId="0" fontId="21" fillId="2" borderId="0" xfId="1" applyFont="1" applyFill="1"/>
    <xf numFmtId="0" fontId="20" fillId="2" borderId="0" xfId="1" applyFont="1" applyFill="1"/>
    <xf numFmtId="0" fontId="10" fillId="2" borderId="39" xfId="0" applyFont="1" applyFill="1" applyBorder="1" applyAlignment="1" applyProtection="1">
      <alignment horizontal="center" vertical="center"/>
      <protection locked="0"/>
    </xf>
    <xf numFmtId="0" fontId="10" fillId="2" borderId="32" xfId="0" applyFont="1" applyFill="1" applyBorder="1" applyAlignment="1" applyProtection="1">
      <alignment horizontal="center" vertical="center"/>
      <protection locked="0"/>
    </xf>
    <xf numFmtId="0" fontId="10" fillId="2" borderId="38" xfId="0" applyFont="1" applyFill="1" applyBorder="1" applyProtection="1">
      <protection locked="0"/>
    </xf>
    <xf numFmtId="0" fontId="10" fillId="2" borderId="6" xfId="0" applyFont="1" applyFill="1" applyBorder="1" applyProtection="1">
      <protection locked="0"/>
    </xf>
    <xf numFmtId="0" fontId="10" fillId="2" borderId="33" xfId="0" applyFont="1" applyFill="1" applyBorder="1" applyProtection="1">
      <protection locked="0"/>
    </xf>
    <xf numFmtId="0" fontId="10" fillId="2" borderId="34" xfId="0" applyFont="1" applyFill="1" applyBorder="1" applyAlignment="1" applyProtection="1">
      <alignment horizontal="center" vertical="center"/>
      <protection locked="0"/>
    </xf>
    <xf numFmtId="0" fontId="11" fillId="2" borderId="29" xfId="0" applyFont="1" applyFill="1" applyBorder="1" applyAlignment="1">
      <alignment horizontal="center"/>
    </xf>
    <xf numFmtId="0" fontId="2" fillId="0" borderId="11" xfId="1" applyFont="1" applyFill="1" applyBorder="1" applyAlignment="1">
      <alignment horizontal="center" wrapText="1"/>
    </xf>
    <xf numFmtId="0" fontId="4" fillId="0" borderId="19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/>
    </xf>
    <xf numFmtId="0" fontId="7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left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2" fillId="3" borderId="0" xfId="1" applyFont="1" applyFill="1" applyAlignment="1">
      <alignment horizontal="center"/>
    </xf>
    <xf numFmtId="0" fontId="1" fillId="2" borderId="34" xfId="1" applyFont="1" applyFill="1" applyBorder="1" applyAlignment="1">
      <alignment horizontal="center" vertical="center"/>
    </xf>
    <xf numFmtId="0" fontId="26" fillId="2" borderId="0" xfId="1" applyFont="1" applyFill="1" applyBorder="1"/>
    <xf numFmtId="0" fontId="26" fillId="2" borderId="0" xfId="1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 applyAlignment="1"/>
    <xf numFmtId="0" fontId="3" fillId="2" borderId="0" xfId="1" applyFont="1" applyFill="1" applyAlignment="1">
      <alignment vertical="top"/>
    </xf>
    <xf numFmtId="0" fontId="2" fillId="2" borderId="1" xfId="1" applyFont="1" applyFill="1" applyBorder="1" applyAlignment="1" applyProtection="1">
      <alignment horizontal="center"/>
      <protection locked="0"/>
    </xf>
    <xf numFmtId="0" fontId="2" fillId="2" borderId="0" xfId="1" applyFont="1" applyFill="1" applyAlignment="1" applyProtection="1">
      <alignment horizontal="center"/>
      <protection locked="0"/>
    </xf>
    <xf numFmtId="0" fontId="5" fillId="6" borderId="0" xfId="1" applyFont="1" applyFill="1" applyAlignment="1" applyProtection="1">
      <alignment horizontal="center"/>
      <protection locked="0"/>
    </xf>
    <xf numFmtId="0" fontId="2" fillId="2" borderId="0" xfId="1" applyFont="1" applyFill="1" applyBorder="1" applyAlignment="1" applyProtection="1">
      <alignment horizontal="center"/>
      <protection locked="0"/>
    </xf>
    <xf numFmtId="0" fontId="5" fillId="2" borderId="0" xfId="1" applyFont="1" applyFill="1" applyAlignment="1" applyProtection="1">
      <alignment horizontal="center"/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4" fillId="2" borderId="0" xfId="1" applyFont="1" applyFill="1" applyAlignment="1" applyProtection="1">
      <alignment horizontal="center"/>
      <protection locked="0"/>
    </xf>
    <xf numFmtId="0" fontId="6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vertical="top"/>
      <protection locked="0"/>
    </xf>
    <xf numFmtId="0" fontId="5" fillId="4" borderId="0" xfId="1" applyFont="1" applyFill="1" applyAlignment="1" applyProtection="1">
      <alignment horizontal="center"/>
      <protection locked="0"/>
    </xf>
    <xf numFmtId="0" fontId="26" fillId="2" borderId="0" xfId="1" applyFont="1" applyFill="1" applyBorder="1" applyAlignment="1">
      <alignment horizontal="center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1" fillId="2" borderId="1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30" fillId="2" borderId="6" xfId="0" applyFont="1" applyFill="1" applyBorder="1" applyAlignment="1">
      <alignment horizontal="left" vertical="center"/>
    </xf>
    <xf numFmtId="0" fontId="31" fillId="2" borderId="6" xfId="0" applyFont="1" applyFill="1" applyBorder="1" applyAlignment="1">
      <alignment horizontal="left" vertical="center"/>
    </xf>
    <xf numFmtId="0" fontId="31" fillId="2" borderId="6" xfId="0" applyFont="1" applyFill="1" applyBorder="1" applyAlignment="1">
      <alignment horizontal="left" vertical="center" wrapText="1"/>
    </xf>
    <xf numFmtId="0" fontId="31" fillId="2" borderId="32" xfId="0" applyFont="1" applyFill="1" applyBorder="1" applyAlignment="1">
      <alignment horizontal="center" vertical="center"/>
    </xf>
    <xf numFmtId="0" fontId="0" fillId="2" borderId="27" xfId="0" applyFill="1" applyBorder="1"/>
    <xf numFmtId="0" fontId="0" fillId="2" borderId="28" xfId="0" applyFill="1" applyBorder="1"/>
    <xf numFmtId="0" fontId="0" fillId="2" borderId="22" xfId="0" applyFill="1" applyBorder="1"/>
    <xf numFmtId="0" fontId="4" fillId="2" borderId="8" xfId="1" applyFont="1" applyFill="1" applyBorder="1" applyAlignment="1">
      <alignment horizontal="center" vertical="center" wrapText="1"/>
    </xf>
    <xf numFmtId="0" fontId="4" fillId="0" borderId="30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23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0" fontId="4" fillId="3" borderId="30" xfId="1" applyFont="1" applyFill="1" applyBorder="1" applyAlignment="1">
      <alignment horizontal="center" vertical="center" wrapText="1"/>
    </xf>
    <xf numFmtId="0" fontId="4" fillId="3" borderId="40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wrapText="1"/>
    </xf>
    <xf numFmtId="0" fontId="2" fillId="3" borderId="4" xfId="1" applyFont="1" applyFill="1" applyBorder="1" applyAlignment="1">
      <alignment horizontal="center" wrapText="1"/>
    </xf>
    <xf numFmtId="0" fontId="2" fillId="2" borderId="44" xfId="1" applyFont="1" applyFill="1" applyBorder="1" applyAlignment="1">
      <alignment horizontal="center" wrapText="1"/>
    </xf>
    <xf numFmtId="0" fontId="4" fillId="2" borderId="30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wrapText="1"/>
    </xf>
    <xf numFmtId="0" fontId="2" fillId="2" borderId="4" xfId="1" applyFont="1" applyFill="1" applyBorder="1" applyAlignment="1">
      <alignment horizontal="center" wrapText="1"/>
    </xf>
    <xf numFmtId="0" fontId="7" fillId="2" borderId="32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6" xfId="0" applyFill="1" applyBorder="1"/>
    <xf numFmtId="0" fontId="0" fillId="2" borderId="38" xfId="0" applyFill="1" applyBorder="1"/>
    <xf numFmtId="0" fontId="31" fillId="2" borderId="38" xfId="0" applyFont="1" applyFill="1" applyBorder="1" applyAlignment="1">
      <alignment horizontal="left" vertical="center"/>
    </xf>
    <xf numFmtId="0" fontId="31" fillId="2" borderId="39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left" vertical="center"/>
    </xf>
    <xf numFmtId="0" fontId="31" fillId="2" borderId="34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left" vertical="center"/>
    </xf>
    <xf numFmtId="0" fontId="7" fillId="2" borderId="39" xfId="0" applyFont="1" applyFill="1" applyBorder="1" applyAlignment="1">
      <alignment horizontal="center" vertical="center"/>
    </xf>
    <xf numFmtId="0" fontId="30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left" vertical="center"/>
    </xf>
    <xf numFmtId="0" fontId="7" fillId="2" borderId="34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7" fillId="2" borderId="41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left" vertical="center"/>
    </xf>
    <xf numFmtId="0" fontId="7" fillId="4" borderId="38" xfId="0" applyFont="1" applyFill="1" applyBorder="1" applyAlignment="1">
      <alignment horizontal="left" vertical="center"/>
    </xf>
    <xf numFmtId="0" fontId="7" fillId="8" borderId="33" xfId="0" applyFont="1" applyFill="1" applyBorder="1" applyAlignment="1">
      <alignment horizontal="left" vertical="center"/>
    </xf>
    <xf numFmtId="0" fontId="7" fillId="8" borderId="34" xfId="0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31" xfId="0" applyFont="1" applyFill="1" applyBorder="1" applyAlignment="1">
      <alignment horizontal="center"/>
    </xf>
    <xf numFmtId="0" fontId="27" fillId="7" borderId="38" xfId="0" applyFont="1" applyFill="1" applyBorder="1" applyAlignment="1">
      <alignment horizontal="center"/>
    </xf>
    <xf numFmtId="0" fontId="27" fillId="7" borderId="33" xfId="0" applyFont="1" applyFill="1" applyBorder="1" applyAlignment="1">
      <alignment horizontal="center"/>
    </xf>
    <xf numFmtId="0" fontId="11" fillId="2" borderId="41" xfId="0" applyFont="1" applyFill="1" applyBorder="1" applyAlignment="1">
      <alignment horizontal="center"/>
    </xf>
    <xf numFmtId="0" fontId="11" fillId="2" borderId="38" xfId="0" applyFont="1" applyFill="1" applyBorder="1" applyAlignment="1">
      <alignment horizontal="center"/>
    </xf>
    <xf numFmtId="0" fontId="11" fillId="2" borderId="33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10" fillId="8" borderId="38" xfId="0" applyFont="1" applyFill="1" applyBorder="1" applyProtection="1">
      <protection locked="0"/>
    </xf>
    <xf numFmtId="0" fontId="10" fillId="8" borderId="39" xfId="0" applyFont="1" applyFill="1" applyBorder="1" applyAlignment="1" applyProtection="1">
      <alignment horizontal="center" vertical="center"/>
      <protection locked="0"/>
    </xf>
    <xf numFmtId="0" fontId="10" fillId="8" borderId="6" xfId="0" applyFont="1" applyFill="1" applyBorder="1" applyProtection="1">
      <protection locked="0"/>
    </xf>
    <xf numFmtId="0" fontId="10" fillId="8" borderId="32" xfId="0" applyFont="1" applyFill="1" applyBorder="1" applyAlignment="1" applyProtection="1">
      <alignment horizontal="center" vertical="center"/>
      <protection locked="0"/>
    </xf>
    <xf numFmtId="0" fontId="10" fillId="8" borderId="33" xfId="0" applyFont="1" applyFill="1" applyBorder="1" applyProtection="1">
      <protection locked="0"/>
    </xf>
    <xf numFmtId="0" fontId="10" fillId="8" borderId="34" xfId="0" applyFont="1" applyFill="1" applyBorder="1" applyAlignment="1" applyProtection="1">
      <alignment horizontal="center" vertical="center"/>
      <protection locked="0"/>
    </xf>
    <xf numFmtId="0" fontId="29" fillId="2" borderId="27" xfId="0" applyFont="1" applyFill="1" applyBorder="1" applyAlignment="1">
      <alignment horizontal="center"/>
    </xf>
    <xf numFmtId="0" fontId="29" fillId="2" borderId="28" xfId="0" applyFont="1" applyFill="1" applyBorder="1" applyAlignment="1">
      <alignment horizontal="center"/>
    </xf>
    <xf numFmtId="0" fontId="29" fillId="2" borderId="22" xfId="0" applyFont="1" applyFill="1" applyBorder="1" applyAlignment="1">
      <alignment horizontal="center"/>
    </xf>
    <xf numFmtId="0" fontId="32" fillId="7" borderId="6" xfId="0" applyFont="1" applyFill="1" applyBorder="1" applyAlignment="1">
      <alignment horizontal="left" vertical="center"/>
    </xf>
    <xf numFmtId="0" fontId="32" fillId="7" borderId="32" xfId="0" applyFont="1" applyFill="1" applyBorder="1" applyAlignment="1">
      <alignment horizontal="center" vertical="center"/>
    </xf>
    <xf numFmtId="0" fontId="32" fillId="7" borderId="38" xfId="0" applyFont="1" applyFill="1" applyBorder="1" applyAlignment="1">
      <alignment horizontal="left" vertical="center"/>
    </xf>
    <xf numFmtId="0" fontId="32" fillId="7" borderId="39" xfId="0" applyFont="1" applyFill="1" applyBorder="1" applyAlignment="1">
      <alignment horizontal="center" vertical="center"/>
    </xf>
    <xf numFmtId="0" fontId="0" fillId="2" borderId="39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9" fillId="9" borderId="27" xfId="0" applyFont="1" applyFill="1" applyBorder="1" applyAlignment="1">
      <alignment horizontal="center"/>
    </xf>
    <xf numFmtId="0" fontId="0" fillId="9" borderId="27" xfId="0" applyFill="1" applyBorder="1"/>
    <xf numFmtId="0" fontId="0" fillId="9" borderId="39" xfId="0" applyFill="1" applyBorder="1" applyAlignment="1">
      <alignment horizontal="center"/>
    </xf>
    <xf numFmtId="0" fontId="29" fillId="9" borderId="28" xfId="0" applyFont="1" applyFill="1" applyBorder="1" applyAlignment="1">
      <alignment horizontal="center"/>
    </xf>
    <xf numFmtId="0" fontId="0" fillId="9" borderId="28" xfId="0" applyFill="1" applyBorder="1"/>
    <xf numFmtId="0" fontId="0" fillId="9" borderId="32" xfId="0" applyFill="1" applyBorder="1" applyAlignment="1">
      <alignment horizontal="center"/>
    </xf>
    <xf numFmtId="0" fontId="0" fillId="9" borderId="29" xfId="0" applyFill="1" applyBorder="1"/>
    <xf numFmtId="0" fontId="0" fillId="9" borderId="34" xfId="0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11" fillId="4" borderId="27" xfId="0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/>
    </xf>
    <xf numFmtId="0" fontId="29" fillId="9" borderId="29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29" fillId="10" borderId="28" xfId="0" applyFont="1" applyFill="1" applyBorder="1" applyAlignment="1">
      <alignment horizontal="center"/>
    </xf>
    <xf numFmtId="0" fontId="0" fillId="10" borderId="6" xfId="0" applyFill="1" applyBorder="1"/>
    <xf numFmtId="0" fontId="0" fillId="10" borderId="32" xfId="0" applyFill="1" applyBorder="1" applyAlignment="1">
      <alignment horizontal="center"/>
    </xf>
    <xf numFmtId="0" fontId="29" fillId="10" borderId="29" xfId="0" applyFont="1" applyFill="1" applyBorder="1" applyAlignment="1">
      <alignment horizontal="center"/>
    </xf>
    <xf numFmtId="0" fontId="0" fillId="10" borderId="33" xfId="0" applyFill="1" applyBorder="1"/>
    <xf numFmtId="0" fontId="0" fillId="10" borderId="34" xfId="0" applyFill="1" applyBorder="1" applyAlignment="1">
      <alignment horizontal="center"/>
    </xf>
    <xf numFmtId="0" fontId="33" fillId="2" borderId="0" xfId="0" applyFont="1" applyFill="1"/>
    <xf numFmtId="0" fontId="1" fillId="11" borderId="27" xfId="1" applyFont="1" applyFill="1" applyBorder="1" applyAlignment="1">
      <alignment horizontal="center" vertical="center"/>
    </xf>
    <xf numFmtId="0" fontId="1" fillId="11" borderId="38" xfId="1" applyFill="1" applyBorder="1" applyAlignment="1">
      <alignment horizontal="center" vertical="center"/>
    </xf>
    <xf numFmtId="164" fontId="7" fillId="11" borderId="39" xfId="1" applyNumberFormat="1" applyFont="1" applyFill="1" applyBorder="1" applyAlignment="1">
      <alignment horizontal="center" vertical="center"/>
    </xf>
    <xf numFmtId="0" fontId="1" fillId="11" borderId="28" xfId="1" applyFont="1" applyFill="1" applyBorder="1" applyAlignment="1">
      <alignment horizontal="center" vertical="center"/>
    </xf>
    <xf numFmtId="0" fontId="1" fillId="11" borderId="6" xfId="1" applyFill="1" applyBorder="1" applyAlignment="1">
      <alignment horizontal="center" vertical="center"/>
    </xf>
    <xf numFmtId="164" fontId="7" fillId="11" borderId="32" xfId="1" applyNumberFormat="1" applyFont="1" applyFill="1" applyBorder="1" applyAlignment="1">
      <alignment horizontal="center" vertical="center"/>
    </xf>
    <xf numFmtId="0" fontId="1" fillId="11" borderId="29" xfId="1" applyFont="1" applyFill="1" applyBorder="1" applyAlignment="1">
      <alignment horizontal="center" vertical="center"/>
    </xf>
    <xf numFmtId="0" fontId="1" fillId="11" borderId="33" xfId="1" applyFill="1" applyBorder="1" applyAlignment="1">
      <alignment horizontal="center" vertical="center"/>
    </xf>
    <xf numFmtId="164" fontId="7" fillId="11" borderId="34" xfId="1" applyNumberFormat="1" applyFont="1" applyFill="1" applyBorder="1" applyAlignment="1">
      <alignment horizontal="center" vertical="center"/>
    </xf>
    <xf numFmtId="0" fontId="1" fillId="11" borderId="38" xfId="1" applyFont="1" applyFill="1" applyBorder="1" applyAlignment="1">
      <alignment horizontal="center" vertical="center"/>
    </xf>
    <xf numFmtId="0" fontId="1" fillId="11" borderId="6" xfId="1" applyFont="1" applyFill="1" applyBorder="1" applyAlignment="1">
      <alignment horizontal="center" vertical="center"/>
    </xf>
    <xf numFmtId="0" fontId="1" fillId="11" borderId="33" xfId="1" applyFont="1" applyFill="1" applyBorder="1" applyAlignment="1">
      <alignment horizontal="center" vertical="center"/>
    </xf>
    <xf numFmtId="0" fontId="5" fillId="11" borderId="35" xfId="1" applyFont="1" applyFill="1" applyBorder="1" applyAlignment="1">
      <alignment horizontal="center"/>
    </xf>
    <xf numFmtId="0" fontId="5" fillId="11" borderId="36" xfId="1" applyFont="1" applyFill="1" applyBorder="1" applyAlignment="1">
      <alignment horizontal="center"/>
    </xf>
    <xf numFmtId="0" fontId="5" fillId="11" borderId="37" xfId="1" applyFont="1" applyFill="1" applyBorder="1" applyAlignment="1">
      <alignment horizontal="center"/>
    </xf>
    <xf numFmtId="0" fontId="2" fillId="3" borderId="6" xfId="1" applyFont="1" applyFill="1" applyBorder="1" applyAlignment="1">
      <alignment horizontal="center"/>
    </xf>
    <xf numFmtId="0" fontId="2" fillId="11" borderId="6" xfId="1" applyFont="1" applyFill="1" applyBorder="1" applyAlignment="1">
      <alignment horizontal="center"/>
    </xf>
    <xf numFmtId="0" fontId="6" fillId="9" borderId="16" xfId="1" applyFont="1" applyFill="1" applyBorder="1" applyAlignment="1">
      <alignment horizontal="center" vertical="center"/>
    </xf>
    <xf numFmtId="0" fontId="5" fillId="9" borderId="0" xfId="1" applyFont="1" applyFill="1" applyAlignment="1" applyProtection="1">
      <alignment horizontal="center"/>
      <protection locked="0"/>
    </xf>
    <xf numFmtId="0" fontId="11" fillId="4" borderId="22" xfId="0" applyFont="1" applyFill="1" applyBorder="1" applyAlignment="1">
      <alignment horizontal="center"/>
    </xf>
    <xf numFmtId="0" fontId="11" fillId="2" borderId="27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10" fillId="8" borderId="31" xfId="0" applyFont="1" applyFill="1" applyBorder="1" applyProtection="1">
      <protection locked="0"/>
    </xf>
    <xf numFmtId="0" fontId="10" fillId="8" borderId="12" xfId="0" applyFont="1" applyFill="1" applyBorder="1" applyAlignment="1" applyProtection="1">
      <alignment horizontal="center" vertical="center"/>
      <protection locked="0"/>
    </xf>
    <xf numFmtId="0" fontId="2" fillId="11" borderId="27" xfId="1" applyFont="1" applyFill="1" applyBorder="1" applyAlignment="1">
      <alignment horizontal="center"/>
    </xf>
    <xf numFmtId="0" fontId="2" fillId="11" borderId="28" xfId="1" applyFont="1" applyFill="1" applyBorder="1" applyAlignment="1">
      <alignment horizontal="center"/>
    </xf>
    <xf numFmtId="0" fontId="2" fillId="11" borderId="29" xfId="1" applyFont="1" applyFill="1" applyBorder="1" applyAlignment="1">
      <alignment horizontal="center"/>
    </xf>
    <xf numFmtId="0" fontId="31" fillId="2" borderId="33" xfId="0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/>
    </xf>
    <xf numFmtId="0" fontId="2" fillId="2" borderId="13" xfId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/>
    </xf>
    <xf numFmtId="164" fontId="2" fillId="3" borderId="6" xfId="1" applyNumberFormat="1" applyFont="1" applyFill="1" applyBorder="1"/>
    <xf numFmtId="0" fontId="2" fillId="3" borderId="26" xfId="1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28" fillId="7" borderId="27" xfId="0" applyFont="1" applyFill="1" applyBorder="1" applyAlignment="1">
      <alignment horizontal="center" vertical="center" wrapText="1"/>
    </xf>
    <xf numFmtId="0" fontId="28" fillId="7" borderId="28" xfId="0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/>
    </xf>
    <xf numFmtId="0" fontId="15" fillId="4" borderId="36" xfId="0" applyFont="1" applyFill="1" applyBorder="1" applyAlignment="1">
      <alignment horizontal="center"/>
    </xf>
    <xf numFmtId="0" fontId="15" fillId="4" borderId="37" xfId="0" applyFont="1" applyFill="1" applyBorder="1" applyAlignment="1">
      <alignment horizontal="center"/>
    </xf>
    <xf numFmtId="0" fontId="28" fillId="7" borderId="35" xfId="0" applyFont="1" applyFill="1" applyBorder="1" applyAlignment="1">
      <alignment horizontal="center"/>
    </xf>
    <xf numFmtId="0" fontId="28" fillId="7" borderId="36" xfId="0" applyFont="1" applyFill="1" applyBorder="1" applyAlignment="1">
      <alignment horizontal="center"/>
    </xf>
    <xf numFmtId="0" fontId="28" fillId="7" borderId="37" xfId="0" applyFont="1" applyFill="1" applyBorder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8" xfId="0" applyFont="1" applyFill="1" applyBorder="1" applyAlignment="1">
      <alignment horizontal="center" vertical="center"/>
    </xf>
    <xf numFmtId="0" fontId="15" fillId="8" borderId="29" xfId="0" applyFont="1" applyFill="1" applyBorder="1" applyAlignment="1">
      <alignment horizontal="center" vertical="center"/>
    </xf>
    <xf numFmtId="0" fontId="0" fillId="9" borderId="35" xfId="0" applyFont="1" applyFill="1" applyBorder="1" applyAlignment="1">
      <alignment horizontal="center"/>
    </xf>
    <xf numFmtId="0" fontId="0" fillId="9" borderId="36" xfId="0" applyFont="1" applyFill="1" applyBorder="1" applyAlignment="1">
      <alignment horizontal="center"/>
    </xf>
    <xf numFmtId="0" fontId="0" fillId="9" borderId="37" xfId="0" applyFont="1" applyFill="1" applyBorder="1" applyAlignment="1">
      <alignment horizontal="center"/>
    </xf>
    <xf numFmtId="0" fontId="15" fillId="9" borderId="8" xfId="0" applyFont="1" applyFill="1" applyBorder="1" applyAlignment="1">
      <alignment horizontal="center"/>
    </xf>
    <xf numFmtId="0" fontId="15" fillId="9" borderId="45" xfId="0" applyFont="1" applyFill="1" applyBorder="1" applyAlignment="1">
      <alignment horizontal="center"/>
    </xf>
    <xf numFmtId="0" fontId="15" fillId="9" borderId="43" xfId="0" applyFont="1" applyFill="1" applyBorder="1" applyAlignment="1">
      <alignment horizontal="center"/>
    </xf>
    <xf numFmtId="0" fontId="15" fillId="9" borderId="10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0" fontId="15" fillId="9" borderId="42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 vertical="center"/>
    </xf>
    <xf numFmtId="0" fontId="15" fillId="8" borderId="19" xfId="0" applyFont="1" applyFill="1" applyBorder="1" applyAlignment="1">
      <alignment horizontal="center" vertical="center"/>
    </xf>
    <xf numFmtId="20" fontId="1" fillId="3" borderId="16" xfId="1" applyNumberFormat="1" applyFont="1" applyFill="1" applyBorder="1" applyAlignment="1">
      <alignment horizontal="center" vertical="center" textRotation="1"/>
    </xf>
    <xf numFmtId="0" fontId="1" fillId="3" borderId="17" xfId="1" applyFont="1" applyFill="1" applyBorder="1" applyAlignment="1">
      <alignment horizontal="center" vertical="center" textRotation="1"/>
    </xf>
    <xf numFmtId="0" fontId="1" fillId="3" borderId="18" xfId="1" applyFont="1" applyFill="1" applyBorder="1" applyAlignment="1">
      <alignment horizontal="center" vertical="center" textRotation="1"/>
    </xf>
    <xf numFmtId="0" fontId="3" fillId="2" borderId="0" xfId="1" applyFont="1" applyFill="1" applyAlignment="1">
      <alignment horizontal="center" vertical="top"/>
    </xf>
    <xf numFmtId="20" fontId="1" fillId="2" borderId="16" xfId="1" applyNumberFormat="1" applyFont="1" applyFill="1" applyBorder="1" applyAlignment="1">
      <alignment horizontal="center" vertical="center" textRotation="1"/>
    </xf>
    <xf numFmtId="0" fontId="1" fillId="2" borderId="17" xfId="1" applyFont="1" applyFill="1" applyBorder="1" applyAlignment="1">
      <alignment horizontal="center" vertical="center" textRotation="1"/>
    </xf>
    <xf numFmtId="0" fontId="1" fillId="2" borderId="18" xfId="1" applyFont="1" applyFill="1" applyBorder="1" applyAlignment="1">
      <alignment horizontal="center" vertical="center" textRotation="1"/>
    </xf>
    <xf numFmtId="0" fontId="5" fillId="2" borderId="35" xfId="1" applyFont="1" applyFill="1" applyBorder="1" applyAlignment="1">
      <alignment horizontal="center"/>
    </xf>
    <xf numFmtId="0" fontId="5" fillId="2" borderId="36" xfId="1" applyFont="1" applyFill="1" applyBorder="1" applyAlignment="1">
      <alignment horizontal="center"/>
    </xf>
    <xf numFmtId="0" fontId="5" fillId="2" borderId="37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textRotation="1"/>
    </xf>
    <xf numFmtId="0" fontId="9" fillId="2" borderId="9" xfId="1" applyFont="1" applyFill="1" applyBorder="1" applyAlignment="1">
      <alignment horizontal="center" vertical="center" textRotation="1"/>
    </xf>
    <xf numFmtId="0" fontId="9" fillId="2" borderId="10" xfId="1" applyFont="1" applyFill="1" applyBorder="1" applyAlignment="1">
      <alignment horizontal="center" vertical="center" textRotation="1"/>
    </xf>
    <xf numFmtId="0" fontId="9" fillId="3" borderId="2" xfId="1" applyFont="1" applyFill="1" applyBorder="1" applyAlignment="1">
      <alignment horizontal="left" vertical="center" textRotation="1"/>
    </xf>
    <xf numFmtId="0" fontId="9" fillId="3" borderId="3" xfId="1" applyFont="1" applyFill="1" applyBorder="1" applyAlignment="1">
      <alignment horizontal="left" vertical="center" textRotation="1"/>
    </xf>
    <xf numFmtId="0" fontId="9" fillId="3" borderId="4" xfId="1" applyFont="1" applyFill="1" applyBorder="1" applyAlignment="1">
      <alignment horizontal="left" vertical="center" textRotation="1"/>
    </xf>
    <xf numFmtId="20" fontId="1" fillId="3" borderId="8" xfId="1" applyNumberFormat="1" applyFont="1" applyFill="1" applyBorder="1" applyAlignment="1">
      <alignment horizontal="center" vertical="center" textRotation="1"/>
    </xf>
    <xf numFmtId="0" fontId="1" fillId="3" borderId="9" xfId="1" applyFont="1" applyFill="1" applyBorder="1" applyAlignment="1">
      <alignment horizontal="center" vertical="center" textRotation="1"/>
    </xf>
    <xf numFmtId="0" fontId="1" fillId="3" borderId="10" xfId="1" applyFont="1" applyFill="1" applyBorder="1" applyAlignment="1">
      <alignment horizontal="center" vertical="center" textRotation="1"/>
    </xf>
    <xf numFmtId="0" fontId="5" fillId="6" borderId="35" xfId="1" applyFont="1" applyFill="1" applyBorder="1" applyAlignment="1">
      <alignment horizontal="center"/>
    </xf>
    <xf numFmtId="0" fontId="5" fillId="6" borderId="36" xfId="1" applyFont="1" applyFill="1" applyBorder="1" applyAlignment="1">
      <alignment horizontal="center"/>
    </xf>
    <xf numFmtId="0" fontId="5" fillId="6" borderId="37" xfId="1" applyFont="1" applyFill="1" applyBorder="1" applyAlignment="1">
      <alignment horizontal="center"/>
    </xf>
    <xf numFmtId="0" fontId="5" fillId="3" borderId="35" xfId="1" applyFont="1" applyFill="1" applyBorder="1" applyAlignment="1">
      <alignment horizontal="center"/>
    </xf>
    <xf numFmtId="0" fontId="5" fillId="3" borderId="36" xfId="1" applyFont="1" applyFill="1" applyBorder="1" applyAlignment="1">
      <alignment horizontal="center"/>
    </xf>
    <xf numFmtId="0" fontId="5" fillId="3" borderId="37" xfId="1" applyFont="1" applyFill="1" applyBorder="1" applyAlignment="1">
      <alignment horizontal="center"/>
    </xf>
    <xf numFmtId="0" fontId="5" fillId="5" borderId="35" xfId="1" applyFont="1" applyFill="1" applyBorder="1" applyAlignment="1">
      <alignment horizontal="center"/>
    </xf>
    <xf numFmtId="0" fontId="5" fillId="5" borderId="36" xfId="1" applyFont="1" applyFill="1" applyBorder="1" applyAlignment="1">
      <alignment horizontal="center"/>
    </xf>
    <xf numFmtId="0" fontId="5" fillId="5" borderId="37" xfId="1" applyFont="1" applyFill="1" applyBorder="1" applyAlignment="1">
      <alignment horizontal="center"/>
    </xf>
    <xf numFmtId="0" fontId="5" fillId="2" borderId="0" xfId="1" applyFont="1" applyFill="1" applyAlignment="1">
      <alignment horizontal="center"/>
    </xf>
    <xf numFmtId="0" fontId="23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/>
    </xf>
    <xf numFmtId="0" fontId="5" fillId="11" borderId="35" xfId="1" applyFont="1" applyFill="1" applyBorder="1" applyAlignment="1">
      <alignment horizontal="center"/>
    </xf>
    <xf numFmtId="0" fontId="5" fillId="11" borderId="36" xfId="1" applyFont="1" applyFill="1" applyBorder="1" applyAlignment="1">
      <alignment horizontal="center"/>
    </xf>
    <xf numFmtId="0" fontId="5" fillId="11" borderId="37" xfId="1" applyFont="1" applyFill="1" applyBorder="1" applyAlignment="1">
      <alignment horizontal="center"/>
    </xf>
    <xf numFmtId="0" fontId="19" fillId="4" borderId="0" xfId="1" applyFont="1" applyFill="1" applyBorder="1" applyAlignment="1">
      <alignment horizontal="center" vertical="center"/>
    </xf>
    <xf numFmtId="0" fontId="12" fillId="2" borderId="23" xfId="1" applyFont="1" applyFill="1" applyBorder="1" applyAlignment="1">
      <alignment horizontal="center"/>
    </xf>
    <xf numFmtId="0" fontId="5" fillId="6" borderId="0" xfId="1" applyFont="1" applyFill="1" applyAlignment="1">
      <alignment horizontal="center"/>
    </xf>
    <xf numFmtId="0" fontId="5" fillId="5" borderId="0" xfId="1" applyFont="1" applyFill="1" applyAlignment="1">
      <alignment horizontal="center"/>
    </xf>
    <xf numFmtId="0" fontId="5" fillId="2" borderId="23" xfId="1" applyFont="1" applyFill="1" applyBorder="1" applyAlignment="1">
      <alignment horizontal="center"/>
    </xf>
    <xf numFmtId="0" fontId="2" fillId="2" borderId="0" xfId="1" applyFont="1" applyFill="1" applyAlignment="1">
      <alignment horizontal="center"/>
    </xf>
    <xf numFmtId="0" fontId="12" fillId="2" borderId="1" xfId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horizontal="center" vertical="center"/>
    </xf>
    <xf numFmtId="0" fontId="2" fillId="4" borderId="8" xfId="1" applyFont="1" applyFill="1" applyBorder="1" applyAlignment="1" applyProtection="1">
      <alignment horizontal="center" vertical="center" wrapText="1"/>
      <protection locked="0"/>
    </xf>
    <xf numFmtId="0" fontId="2" fillId="4" borderId="43" xfId="1" applyFont="1" applyFill="1" applyBorder="1" applyAlignment="1" applyProtection="1">
      <alignment horizontal="center" vertical="center" wrapText="1"/>
      <protection locked="0"/>
    </xf>
    <xf numFmtId="0" fontId="2" fillId="4" borderId="10" xfId="1" applyFont="1" applyFill="1" applyBorder="1" applyAlignment="1" applyProtection="1">
      <alignment horizontal="center" vertical="center" wrapText="1"/>
      <protection locked="0"/>
    </xf>
    <xf numFmtId="0" fontId="2" fillId="4" borderId="42" xfId="1" applyFont="1" applyFill="1" applyBorder="1" applyAlignment="1" applyProtection="1">
      <alignment horizontal="center" vertical="center" wrapText="1"/>
      <protection locked="0"/>
    </xf>
    <xf numFmtId="0" fontId="3" fillId="2" borderId="0" xfId="1" applyFont="1" applyFill="1" applyAlignment="1">
      <alignment horizontal="center"/>
    </xf>
    <xf numFmtId="0" fontId="23" fillId="2" borderId="9" xfId="1" applyFont="1" applyFill="1" applyBorder="1" applyAlignment="1">
      <alignment horizontal="center"/>
    </xf>
    <xf numFmtId="0" fontId="22" fillId="2" borderId="9" xfId="1" applyFont="1" applyFill="1" applyBorder="1" applyAlignment="1">
      <alignment horizontal="center"/>
    </xf>
    <xf numFmtId="0" fontId="22" fillId="2" borderId="0" xfId="1" applyFont="1" applyFill="1" applyAlignment="1">
      <alignment horizontal="center"/>
    </xf>
    <xf numFmtId="0" fontId="5" fillId="4" borderId="35" xfId="1" applyFont="1" applyFill="1" applyBorder="1" applyAlignment="1">
      <alignment horizontal="center"/>
    </xf>
    <xf numFmtId="0" fontId="5" fillId="4" borderId="36" xfId="1" applyFont="1" applyFill="1" applyBorder="1" applyAlignment="1">
      <alignment horizontal="center"/>
    </xf>
    <xf numFmtId="0" fontId="5" fillId="4" borderId="37" xfId="1" applyFont="1" applyFill="1" applyBorder="1" applyAlignment="1">
      <alignment horizontal="center"/>
    </xf>
    <xf numFmtId="0" fontId="5" fillId="4" borderId="0" xfId="1" applyFont="1" applyFill="1" applyAlignment="1">
      <alignment horizontal="center"/>
    </xf>
    <xf numFmtId="0" fontId="25" fillId="2" borderId="0" xfId="1" applyFont="1" applyFill="1" applyBorder="1" applyAlignment="1">
      <alignment horizontal="center"/>
    </xf>
    <xf numFmtId="0" fontId="5" fillId="9" borderId="6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/>
    </xf>
    <xf numFmtId="0" fontId="5" fillId="9" borderId="0" xfId="1" applyFont="1" applyFill="1" applyAlignment="1">
      <alignment horizontal="center"/>
    </xf>
    <xf numFmtId="0" fontId="5" fillId="2" borderId="6" xfId="1" applyFont="1" applyFill="1" applyBorder="1" applyAlignment="1">
      <alignment horizontal="center"/>
    </xf>
    <xf numFmtId="0" fontId="5" fillId="11" borderId="6" xfId="1" applyFont="1" applyFill="1" applyBorder="1" applyAlignment="1">
      <alignment horizontal="center"/>
    </xf>
    <xf numFmtId="14" fontId="7" fillId="4" borderId="41" xfId="0" applyNumberFormat="1" applyFont="1" applyFill="1" applyBorder="1" applyAlignment="1">
      <alignment horizontal="left" vertical="center"/>
    </xf>
    <xf numFmtId="0" fontId="7" fillId="4" borderId="13" xfId="0" applyFont="1" applyFill="1" applyBorder="1" applyAlignment="1">
      <alignment horizontal="center" vertical="center"/>
    </xf>
    <xf numFmtId="0" fontId="35" fillId="7" borderId="6" xfId="0" applyFont="1" applyFill="1" applyBorder="1" applyAlignment="1">
      <alignment horizontal="left" vertical="center"/>
    </xf>
    <xf numFmtId="0" fontId="35" fillId="7" borderId="32" xfId="0" applyFont="1" applyFill="1" applyBorder="1" applyAlignment="1">
      <alignment horizontal="center" vertical="center"/>
    </xf>
    <xf numFmtId="0" fontId="35" fillId="7" borderId="33" xfId="0" applyFont="1" applyFill="1" applyBorder="1" applyAlignment="1">
      <alignment horizontal="left" vertical="center"/>
    </xf>
    <xf numFmtId="0" fontId="35" fillId="7" borderId="34" xfId="0" applyFont="1" applyFill="1" applyBorder="1" applyAlignment="1">
      <alignment horizontal="center" vertical="center"/>
    </xf>
    <xf numFmtId="0" fontId="30" fillId="2" borderId="33" xfId="0" applyFont="1" applyFill="1" applyBorder="1" applyAlignment="1">
      <alignment horizontal="left" vertical="center"/>
    </xf>
    <xf numFmtId="0" fontId="30" fillId="2" borderId="34" xfId="0" applyFont="1" applyFill="1" applyBorder="1" applyAlignment="1">
      <alignment horizontal="center" vertical="center"/>
    </xf>
    <xf numFmtId="0" fontId="31" fillId="2" borderId="41" xfId="0" applyFont="1" applyFill="1" applyBorder="1" applyAlignment="1">
      <alignment horizontal="left" vertical="center"/>
    </xf>
    <xf numFmtId="0" fontId="31" fillId="2" borderId="13" xfId="0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5"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00B0F0"/>
        </patternFill>
      </fill>
    </dxf>
    <dxf>
      <font>
        <color rgb="FF00206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CCFF"/>
      <color rgb="FFFF99FF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55</xdr:row>
      <xdr:rowOff>161926</xdr:rowOff>
    </xdr:from>
    <xdr:to>
      <xdr:col>5</xdr:col>
      <xdr:colOff>1495425</xdr:colOff>
      <xdr:row>62</xdr:row>
      <xdr:rowOff>66676</xdr:rowOff>
    </xdr:to>
    <xdr:pic>
      <xdr:nvPicPr>
        <xdr:cNvPr id="2" name="Picture 1" descr="http://www.ekgolf.ca/EKgolfball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48050" y="9334501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444500</xdr:colOff>
      <xdr:row>163</xdr:row>
      <xdr:rowOff>31752</xdr:rowOff>
    </xdr:from>
    <xdr:to>
      <xdr:col>6</xdr:col>
      <xdr:colOff>63500</xdr:colOff>
      <xdr:row>178</xdr:row>
      <xdr:rowOff>142875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444500" y="27620634"/>
          <a:ext cx="4258235" cy="2621241"/>
          <a:chOff x="12795907" y="27405552"/>
          <a:chExt cx="4900892" cy="3567074"/>
        </a:xfrm>
      </xdr:grpSpPr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/>
        </xdr:nvSpPr>
        <xdr:spPr>
          <a:xfrm>
            <a:off x="12795907" y="27405552"/>
            <a:ext cx="4900892" cy="178292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bevelT w="127000" h="31750" prst="relaxedInset"/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DAY 2 MATCHES</a:t>
            </a:r>
          </a:p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&amp; TEE TIMES</a:t>
            </a:r>
          </a:p>
        </xdr:txBody>
      </xdr:sp>
      <xdr:sp macro="" textlink="">
        <xdr:nvSpPr>
          <xdr:cNvPr id="26" name="Down Arrow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14690676" y="29731084"/>
            <a:ext cx="979910" cy="1241542"/>
          </a:xfrm>
          <a:prstGeom prst="downArrow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6</xdr:col>
      <xdr:colOff>209550</xdr:colOff>
      <xdr:row>32</xdr:row>
      <xdr:rowOff>76200</xdr:rowOff>
    </xdr:from>
    <xdr:to>
      <xdr:col>12</xdr:col>
      <xdr:colOff>1427239</xdr:colOff>
      <xdr:row>48</xdr:row>
      <xdr:rowOff>56259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5257800"/>
          <a:ext cx="2865514" cy="25708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139700</xdr:colOff>
      <xdr:row>0</xdr:row>
      <xdr:rowOff>127000</xdr:rowOff>
    </xdr:from>
    <xdr:to>
      <xdr:col>19</xdr:col>
      <xdr:colOff>279400</xdr:colOff>
      <xdr:row>5</xdr:row>
      <xdr:rowOff>79883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2800" y="127000"/>
          <a:ext cx="901700" cy="892683"/>
        </a:xfrm>
        <a:prstGeom prst="rect">
          <a:avLst/>
        </a:prstGeo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333376</xdr:colOff>
      <xdr:row>4</xdr:row>
      <xdr:rowOff>47625</xdr:rowOff>
    </xdr:from>
    <xdr:to>
      <xdr:col>11</xdr:col>
      <xdr:colOff>150890</xdr:colOff>
      <xdr:row>17</xdr:row>
      <xdr:rowOff>141984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809625"/>
          <a:ext cx="2865514" cy="2570859"/>
        </a:xfrm>
        <a:prstGeom prst="rect">
          <a:avLst/>
        </a:prstGeom>
      </xdr:spPr>
    </xdr:pic>
    <xdr:clientData/>
  </xdr:twoCellAnchor>
  <xdr:twoCellAnchor>
    <xdr:from>
      <xdr:col>4</xdr:col>
      <xdr:colOff>214402</xdr:colOff>
      <xdr:row>17</xdr:row>
      <xdr:rowOff>156901</xdr:rowOff>
    </xdr:from>
    <xdr:to>
      <xdr:col>11</xdr:col>
      <xdr:colOff>361949</xdr:colOff>
      <xdr:row>20</xdr:row>
      <xdr:rowOff>104775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2652802" y="3395401"/>
          <a:ext cx="4414747" cy="519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400" b="1" i="0">
              <a:solidFill>
                <a:schemeClr val="bg2">
                  <a:lumMod val="25000"/>
                </a:schemeClr>
              </a:solidFill>
              <a:effectLst/>
              <a:latin typeface="Bookman Old Style" pitchFamily="18" charset="0"/>
            </a:rPr>
            <a:t>TEE</a:t>
          </a:r>
          <a:r>
            <a:rPr lang="en-US" sz="2400" b="1" i="0" baseline="0">
              <a:solidFill>
                <a:schemeClr val="bg2">
                  <a:lumMod val="25000"/>
                </a:schemeClr>
              </a:solidFill>
              <a:effectLst/>
              <a:latin typeface="Bookman Old Style" pitchFamily="18" charset="0"/>
            </a:rPr>
            <a:t> Times / Draw</a:t>
          </a:r>
          <a:endParaRPr lang="en-US" sz="2400" b="1" i="0">
            <a:solidFill>
              <a:schemeClr val="bg2">
                <a:lumMod val="25000"/>
              </a:schemeClr>
            </a:solidFill>
            <a:effectLst/>
            <a:latin typeface="Bookman Old Style" pitchFamily="18" charset="0"/>
          </a:endParaRPr>
        </a:p>
      </xdr:txBody>
    </xdr:sp>
    <xdr:clientData/>
  </xdr:twoCellAnchor>
  <xdr:twoCellAnchor>
    <xdr:from>
      <xdr:col>4</xdr:col>
      <xdr:colOff>180975</xdr:colOff>
      <xdr:row>17</xdr:row>
      <xdr:rowOff>152400</xdr:rowOff>
    </xdr:from>
    <xdr:to>
      <xdr:col>11</xdr:col>
      <xdr:colOff>328522</xdr:colOff>
      <xdr:row>20</xdr:row>
      <xdr:rowOff>100274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2619375" y="3390900"/>
          <a:ext cx="4414747" cy="519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400" b="1" i="0">
              <a:solidFill>
                <a:schemeClr val="bg2">
                  <a:lumMod val="50000"/>
                </a:schemeClr>
              </a:solidFill>
              <a:effectLst/>
              <a:latin typeface="Bookman Old Style" pitchFamily="18" charset="0"/>
            </a:rPr>
            <a:t>TEE</a:t>
          </a:r>
          <a:r>
            <a:rPr lang="en-US" sz="2400" b="1" i="0" baseline="0">
              <a:solidFill>
                <a:schemeClr val="bg2">
                  <a:lumMod val="50000"/>
                </a:schemeClr>
              </a:solidFill>
              <a:effectLst/>
              <a:latin typeface="Bookman Old Style" pitchFamily="18" charset="0"/>
            </a:rPr>
            <a:t> Times / Draw</a:t>
          </a:r>
          <a:endParaRPr lang="en-US" sz="2400" b="1" i="0">
            <a:solidFill>
              <a:schemeClr val="bg2">
                <a:lumMod val="50000"/>
              </a:schemeClr>
            </a:solidFill>
            <a:effectLst/>
            <a:latin typeface="Bookman Old Style" pitchFamily="18" charset="0"/>
          </a:endParaRPr>
        </a:p>
      </xdr:txBody>
    </xdr:sp>
    <xdr:clientData/>
  </xdr:twoCellAnchor>
  <xdr:twoCellAnchor editAs="oneCell">
    <xdr:from>
      <xdr:col>2</xdr:col>
      <xdr:colOff>0</xdr:colOff>
      <xdr:row>24</xdr:row>
      <xdr:rowOff>0</xdr:rowOff>
    </xdr:from>
    <xdr:to>
      <xdr:col>10</xdr:col>
      <xdr:colOff>133350</xdr:colOff>
      <xdr:row>43</xdr:row>
      <xdr:rowOff>111125</xdr:rowOff>
    </xdr:to>
    <xdr:pic>
      <xdr:nvPicPr>
        <xdr:cNvPr id="5" name="Picture 4" descr="90th EK Background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9200" y="4572000"/>
          <a:ext cx="5010150" cy="37306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45</xdr:row>
      <xdr:rowOff>0</xdr:rowOff>
    </xdr:from>
    <xdr:to>
      <xdr:col>11</xdr:col>
      <xdr:colOff>200875</xdr:colOff>
      <xdr:row>63</xdr:row>
      <xdr:rowOff>181979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1219201" y="8572500"/>
          <a:ext cx="5687274" cy="3610979"/>
          <a:chOff x="6193369" y="565150"/>
          <a:chExt cx="5688332" cy="3541129"/>
        </a:xfrm>
      </xdr:grpSpPr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6239900" y="3168650"/>
            <a:ext cx="5641801" cy="93762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bevelT w="127000" h="31750" prst="relaxedInset"/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TEE TIMES / DRAW</a:t>
            </a:r>
          </a:p>
        </xdr:txBody>
      </xdr:sp>
      <xdr:grpSp>
        <xdr:nvGrpSpPr>
          <xdr:cNvPr id="9" name="Group 19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GrpSpPr/>
        </xdr:nvGrpSpPr>
        <xdr:grpSpPr>
          <a:xfrm>
            <a:off x="6193369" y="565150"/>
            <a:ext cx="5046400" cy="2597848"/>
            <a:chOff x="5892801" y="520700"/>
            <a:chExt cx="5188847" cy="2699448"/>
          </a:xfrm>
        </xdr:grpSpPr>
        <xdr:pic>
          <xdr:nvPicPr>
            <xdr:cNvPr id="10" name="Picture 3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892801" y="520700"/>
              <a:ext cx="2946400" cy="2671403"/>
            </a:xfrm>
            <a:prstGeom prst="rect">
              <a:avLst/>
            </a:prstGeom>
          </xdr:spPr>
        </xdr:pic>
        <xdr:grpSp>
          <xdr:nvGrpSpPr>
            <xdr:cNvPr id="11" name="Group 13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GrpSpPr/>
          </xdr:nvGrpSpPr>
          <xdr:grpSpPr>
            <a:xfrm>
              <a:off x="8613294" y="591635"/>
              <a:ext cx="2457691" cy="2088104"/>
              <a:chOff x="7355994" y="642435"/>
              <a:chExt cx="2457691" cy="2088104"/>
            </a:xfrm>
          </xdr:grpSpPr>
          <xdr:sp macro="" textlink="">
            <xdr:nvSpPr>
              <xdr:cNvPr id="16" name="Rectangle 15">
                <a:extLst>
                  <a:ext uri="{FF2B5EF4-FFF2-40B4-BE49-F238E27FC236}">
                    <a16:creationId xmlns:a16="http://schemas.microsoft.com/office/drawing/2014/main" id="{00000000-0008-0000-0500-000010000000}"/>
                  </a:ext>
                </a:extLst>
              </xdr:cNvPr>
              <xdr:cNvSpPr/>
            </xdr:nvSpPr>
            <xdr:spPr>
              <a:xfrm>
                <a:off x="7355994" y="642435"/>
                <a:ext cx="1874214" cy="2088104"/>
              </a:xfrm>
              <a:prstGeom prst="rect">
                <a:avLst/>
              </a:prstGeom>
              <a:noFill/>
            </xdr:spPr>
            <xdr:txBody>
              <a:bodyPr wrap="none" lIns="91440" tIns="45720" rIns="91440" bIns="45720">
                <a:spAutoFit/>
                <a:scene3d>
                  <a:camera prst="orthographicFront"/>
                  <a:lightRig rig="soft" dir="tl">
                    <a:rot lat="0" lon="0" rev="0"/>
                  </a:lightRig>
                </a:scene3d>
                <a:sp3d contourW="25400" prstMaterial="matte">
                  <a:bevelT w="25400" h="55880" prst="artDeco"/>
                  <a:contourClr>
                    <a:schemeClr val="accent2">
                      <a:tint val="20000"/>
                    </a:schemeClr>
                  </a:contourClr>
                </a:sp3d>
              </a:bodyPr>
              <a:lstStyle/>
              <a:p>
                <a:pPr algn="ctr"/>
                <a:r>
                  <a:rPr lang="en-US" sz="12500" b="1" cap="none" spc="50">
                    <a:ln w="11430"/>
                    <a:gradFill>
                      <a:gsLst>
                        <a:gs pos="25000">
                          <a:schemeClr val="accent2">
                            <a:satMod val="155000"/>
                          </a:schemeClr>
                        </a:gs>
                        <a:gs pos="100000">
                          <a:schemeClr val="accent2">
                            <a:shade val="45000"/>
                            <a:satMod val="165000"/>
                          </a:schemeClr>
                        </a:gs>
                      </a:gsLst>
                      <a:lin ang="5400000"/>
                    </a:gradFill>
                    <a:effectLst>
                      <a:outerShdw blurRad="60007" dist="200025" dir="15000000" sy="30000" kx="-1800000" algn="bl" rotWithShape="0">
                        <a:prstClr val="black">
                          <a:alpha val="32000"/>
                        </a:prstClr>
                      </a:outerShdw>
                    </a:effectLst>
                  </a:rPr>
                  <a:t>91</a:t>
                </a:r>
              </a:p>
            </xdr:txBody>
          </xdr:sp>
          <xdr:sp macro="" textlink="">
            <xdr:nvSpPr>
              <xdr:cNvPr id="17" name="Rectangle 16">
                <a:extLst>
                  <a:ext uri="{FF2B5EF4-FFF2-40B4-BE49-F238E27FC236}">
                    <a16:creationId xmlns:a16="http://schemas.microsoft.com/office/drawing/2014/main" id="{00000000-0008-0000-0500-000011000000}"/>
                  </a:ext>
                </a:extLst>
              </xdr:cNvPr>
              <xdr:cNvSpPr/>
            </xdr:nvSpPr>
            <xdr:spPr>
              <a:xfrm>
                <a:off x="9058513" y="1125035"/>
                <a:ext cx="755172" cy="737024"/>
              </a:xfrm>
              <a:prstGeom prst="rect">
                <a:avLst/>
              </a:prstGeom>
              <a:noFill/>
            </xdr:spPr>
            <xdr:txBody>
              <a:bodyPr wrap="none" lIns="91440" tIns="45720" rIns="91440" bIns="45720">
                <a:spAutoFit/>
                <a:scene3d>
                  <a:camera prst="orthographicFront">
                    <a:rot lat="0" lon="0" rev="0"/>
                  </a:camera>
                  <a:lightRig rig="contrasting" dir="t">
                    <a:rot lat="0" lon="0" rev="4500000"/>
                  </a:lightRig>
                </a:scene3d>
                <a:sp3d contourW="6350" prstMaterial="metal">
                  <a:bevelT w="127000" h="31750" prst="relaxedInset"/>
                  <a:contourClr>
                    <a:schemeClr val="accent1">
                      <a:shade val="75000"/>
                    </a:schemeClr>
                  </a:contourClr>
                </a:sp3d>
              </a:bodyPr>
              <a:lstStyle/>
              <a:p>
                <a:pPr algn="ctr"/>
                <a:r>
                  <a:rPr lang="en-US" sz="4400" b="1" cap="all" spc="0">
                    <a:ln w="0"/>
                    <a:gradFill flip="none">
                      <a:gsLst>
                        <a:gs pos="0">
                          <a:schemeClr val="accent1">
                            <a:tint val="75000"/>
                            <a:shade val="75000"/>
                            <a:satMod val="170000"/>
                          </a:schemeClr>
                        </a:gs>
                        <a:gs pos="49000">
                          <a:schemeClr val="accent1">
                            <a:tint val="88000"/>
                            <a:shade val="65000"/>
                            <a:satMod val="172000"/>
                          </a:schemeClr>
                        </a:gs>
                        <a:gs pos="50000">
                          <a:schemeClr val="accent1">
                            <a:shade val="65000"/>
                            <a:satMod val="130000"/>
                          </a:schemeClr>
                        </a:gs>
                        <a:gs pos="92000">
                          <a:schemeClr val="accent1">
                            <a:shade val="50000"/>
                            <a:satMod val="120000"/>
                          </a:schemeClr>
                        </a:gs>
                        <a:gs pos="100000">
                          <a:schemeClr val="accent1">
                            <a:shade val="48000"/>
                            <a:satMod val="120000"/>
                          </a:schemeClr>
                        </a:gs>
                      </a:gsLst>
                      <a:lin ang="5400000"/>
                    </a:gradFill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  <a:latin typeface="Palace Script MT" pitchFamily="66" charset="0"/>
                  </a:rPr>
                  <a:t>st</a:t>
                </a:r>
              </a:p>
            </xdr:txBody>
          </xdr:sp>
        </xdr:grp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SpPr txBox="1"/>
          </xdr:nvSpPr>
          <xdr:spPr>
            <a:xfrm>
              <a:off x="7797800" y="2425700"/>
              <a:ext cx="3283848" cy="7944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n-US" sz="2400" b="1">
                  <a:solidFill>
                    <a:sysClr val="windowText" lastClr="000000"/>
                  </a:solidFill>
                  <a:effectLst>
                    <a:outerShdw blurRad="60007" dist="200025" dir="15000000" sy="30000" kx="-1800000" algn="bl" rotWithShape="0">
                      <a:prstClr val="black">
                        <a:alpha val="32000"/>
                      </a:prstClr>
                    </a:outerShdw>
                  </a:effectLst>
                  <a:latin typeface="Baskerville Old Face" pitchFamily="18" charset="0"/>
                </a:rPr>
                <a:t>ESSEX - KENT</a:t>
              </a:r>
            </a:p>
            <a:p>
              <a:pPr algn="ctr"/>
              <a:r>
                <a:rPr lang="en-US" sz="2400" b="1">
                  <a:solidFill>
                    <a:sysClr val="windowText" lastClr="000000"/>
                  </a:solidFill>
                  <a:effectLst>
                    <a:outerShdw blurRad="60007" dist="200025" dir="15000000" sy="30000" kx="-1800000" algn="bl" rotWithShape="0">
                      <a:prstClr val="black">
                        <a:alpha val="32000"/>
                      </a:prstClr>
                    </a:outerShdw>
                  </a:effectLst>
                  <a:latin typeface="Baskerville Old Face" pitchFamily="18" charset="0"/>
                </a:rPr>
                <a:t> Junior Golf Tournament</a:t>
              </a:r>
            </a:p>
          </xdr:txBody>
        </xdr: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80300" y="1155700"/>
              <a:ext cx="1155700" cy="1144143"/>
            </a:xfrm>
            <a:prstGeom prst="rect">
              <a:avLst/>
            </a:prstGeom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TC2k90h15-s" TargetMode="Externa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68"/>
  <sheetViews>
    <sheetView view="pageBreakPreview" topLeftCell="A43" zoomScale="85" zoomScaleNormal="100" zoomScaleSheetLayoutView="85" workbookViewId="0">
      <selection activeCell="M65" sqref="M65"/>
    </sheetView>
  </sheetViews>
  <sheetFormatPr defaultColWidth="8.85546875" defaultRowHeight="31.5" x14ac:dyDescent="0.5"/>
  <cols>
    <col min="1" max="1" width="5.140625" style="119" bestFit="1" customWidth="1"/>
    <col min="2" max="2" width="10.5703125" style="117" customWidth="1"/>
    <col min="3" max="3" width="4.85546875" style="118" bestFit="1" customWidth="1"/>
    <col min="4" max="4" width="26" style="120" customWidth="1"/>
    <col min="5" max="5" width="6.7109375" style="121" bestFit="1" customWidth="1"/>
    <col min="6" max="6" width="1.85546875" style="1" customWidth="1"/>
    <col min="7" max="7" width="3.42578125" style="221" bestFit="1" customWidth="1"/>
    <col min="8" max="8" width="26" style="120" customWidth="1"/>
    <col min="9" max="9" width="8.85546875" style="121"/>
    <col min="10" max="10" width="8.85546875" style="1"/>
    <col min="11" max="11" width="3.140625" style="1" customWidth="1"/>
    <col min="12" max="12" width="23.28515625" style="1" bestFit="1" customWidth="1"/>
    <col min="13" max="16384" width="8.85546875" style="1"/>
  </cols>
  <sheetData>
    <row r="1" spans="1:9" ht="32.25" thickBot="1" x14ac:dyDescent="0.55000000000000004">
      <c r="B1" s="318" t="s">
        <v>73</v>
      </c>
      <c r="C1" s="319"/>
      <c r="D1" s="319"/>
      <c r="E1" s="320"/>
      <c r="G1" s="315" t="s">
        <v>78</v>
      </c>
      <c r="H1" s="316"/>
      <c r="I1" s="317"/>
    </row>
    <row r="2" spans="1:9" ht="12" customHeight="1" thickBot="1" x14ac:dyDescent="0.55000000000000004">
      <c r="D2" s="122" t="s">
        <v>0</v>
      </c>
      <c r="E2" s="122" t="s">
        <v>1</v>
      </c>
    </row>
    <row r="3" spans="1:9" ht="14.45" customHeight="1" x14ac:dyDescent="0.25">
      <c r="A3" s="119">
        <v>1</v>
      </c>
      <c r="B3" s="312" t="s">
        <v>53</v>
      </c>
      <c r="C3" s="231">
        <v>1</v>
      </c>
      <c r="D3" s="248" t="s">
        <v>96</v>
      </c>
      <c r="E3" s="249">
        <v>68</v>
      </c>
      <c r="G3" s="263">
        <v>1</v>
      </c>
      <c r="H3" s="225" t="s">
        <v>170</v>
      </c>
      <c r="I3" s="160">
        <v>41</v>
      </c>
    </row>
    <row r="4" spans="1:9" ht="14.45" customHeight="1" x14ac:dyDescent="0.25">
      <c r="A4" s="119">
        <v>2</v>
      </c>
      <c r="B4" s="313"/>
      <c r="C4" s="228">
        <v>2</v>
      </c>
      <c r="D4" s="246" t="s">
        <v>85</v>
      </c>
      <c r="E4" s="247">
        <v>72</v>
      </c>
      <c r="G4" s="264">
        <v>2</v>
      </c>
      <c r="H4" s="224" t="s">
        <v>172</v>
      </c>
      <c r="I4" s="161">
        <v>37</v>
      </c>
    </row>
    <row r="5" spans="1:9" ht="14.45" customHeight="1" x14ac:dyDescent="0.25">
      <c r="A5" s="119">
        <v>3</v>
      </c>
      <c r="B5" s="313"/>
      <c r="C5" s="228">
        <v>3</v>
      </c>
      <c r="D5" s="246" t="s">
        <v>86</v>
      </c>
      <c r="E5" s="247">
        <v>72</v>
      </c>
      <c r="G5" s="264">
        <v>3</v>
      </c>
      <c r="H5" s="224" t="s">
        <v>171</v>
      </c>
      <c r="I5" s="161">
        <v>40</v>
      </c>
    </row>
    <row r="6" spans="1:9" ht="14.45" customHeight="1" x14ac:dyDescent="0.25">
      <c r="A6" s="119">
        <v>4</v>
      </c>
      <c r="B6" s="313"/>
      <c r="C6" s="228">
        <v>4</v>
      </c>
      <c r="D6" s="246" t="s">
        <v>84</v>
      </c>
      <c r="E6" s="247">
        <v>73</v>
      </c>
      <c r="G6" s="264">
        <v>4</v>
      </c>
      <c r="H6" s="224" t="s">
        <v>173</v>
      </c>
      <c r="I6" s="161">
        <v>42</v>
      </c>
    </row>
    <row r="7" spans="1:9" ht="14.45" customHeight="1" x14ac:dyDescent="0.25">
      <c r="A7" s="119">
        <v>5</v>
      </c>
      <c r="B7" s="313"/>
      <c r="C7" s="228">
        <v>5</v>
      </c>
      <c r="D7" s="397" t="s">
        <v>147</v>
      </c>
      <c r="E7" s="398">
        <v>73</v>
      </c>
      <c r="G7" s="264">
        <v>5</v>
      </c>
      <c r="H7" s="224" t="s">
        <v>198</v>
      </c>
      <c r="I7" s="161">
        <v>45</v>
      </c>
    </row>
    <row r="8" spans="1:9" ht="14.45" customHeight="1" x14ac:dyDescent="0.25">
      <c r="A8" s="119">
        <v>6</v>
      </c>
      <c r="B8" s="313"/>
      <c r="C8" s="228">
        <v>6</v>
      </c>
      <c r="D8" s="246" t="s">
        <v>98</v>
      </c>
      <c r="E8" s="247">
        <v>74</v>
      </c>
      <c r="G8" s="264">
        <v>6</v>
      </c>
      <c r="H8" s="224" t="s">
        <v>183</v>
      </c>
      <c r="I8" s="161">
        <v>46</v>
      </c>
    </row>
    <row r="9" spans="1:9" ht="14.45" customHeight="1" x14ac:dyDescent="0.25">
      <c r="A9" s="119">
        <v>7</v>
      </c>
      <c r="B9" s="313"/>
      <c r="C9" s="228">
        <v>7</v>
      </c>
      <c r="D9" s="246" t="s">
        <v>101</v>
      </c>
      <c r="E9" s="247">
        <v>74</v>
      </c>
      <c r="G9" s="264">
        <v>7</v>
      </c>
      <c r="H9" s="224" t="s">
        <v>185</v>
      </c>
      <c r="I9" s="161">
        <v>47</v>
      </c>
    </row>
    <row r="10" spans="1:9" ht="15" customHeight="1" thickBot="1" x14ac:dyDescent="0.3">
      <c r="A10" s="119">
        <v>8</v>
      </c>
      <c r="B10" s="313"/>
      <c r="C10" s="228">
        <v>8</v>
      </c>
      <c r="D10" s="246" t="s">
        <v>95</v>
      </c>
      <c r="E10" s="247">
        <v>75</v>
      </c>
      <c r="G10" s="295">
        <v>8</v>
      </c>
      <c r="H10" s="395" t="s">
        <v>188</v>
      </c>
      <c r="I10" s="396">
        <v>47</v>
      </c>
    </row>
    <row r="11" spans="1:9" ht="14.45" customHeight="1" x14ac:dyDescent="0.25">
      <c r="A11" s="119">
        <v>9</v>
      </c>
      <c r="B11" s="313"/>
      <c r="C11" s="228">
        <v>9</v>
      </c>
      <c r="D11" s="246" t="s">
        <v>88</v>
      </c>
      <c r="E11" s="247">
        <v>77</v>
      </c>
      <c r="G11" s="296">
        <v>1</v>
      </c>
      <c r="H11" s="216" t="s">
        <v>184</v>
      </c>
      <c r="I11" s="217">
        <v>48</v>
      </c>
    </row>
    <row r="12" spans="1:9" ht="14.45" customHeight="1" x14ac:dyDescent="0.25">
      <c r="A12" s="119">
        <v>10</v>
      </c>
      <c r="B12" s="313"/>
      <c r="C12" s="228">
        <v>10</v>
      </c>
      <c r="D12" s="246" t="s">
        <v>89</v>
      </c>
      <c r="E12" s="247">
        <v>77</v>
      </c>
      <c r="G12" s="266">
        <v>2</v>
      </c>
      <c r="H12" s="210" t="s">
        <v>187</v>
      </c>
      <c r="I12" s="208">
        <v>48</v>
      </c>
    </row>
    <row r="13" spans="1:9" ht="14.45" customHeight="1" x14ac:dyDescent="0.25">
      <c r="A13" s="119">
        <v>11</v>
      </c>
      <c r="B13" s="313"/>
      <c r="C13" s="228">
        <v>11</v>
      </c>
      <c r="D13" s="397" t="s">
        <v>105</v>
      </c>
      <c r="E13" s="398">
        <v>77</v>
      </c>
      <c r="G13" s="266">
        <v>3</v>
      </c>
      <c r="H13" s="158" t="s">
        <v>190</v>
      </c>
      <c r="I13" s="208">
        <v>49</v>
      </c>
    </row>
    <row r="14" spans="1:9" ht="14.45" customHeight="1" x14ac:dyDescent="0.25">
      <c r="A14" s="119">
        <v>12</v>
      </c>
      <c r="B14" s="313"/>
      <c r="C14" s="228">
        <v>12</v>
      </c>
      <c r="D14" s="246" t="s">
        <v>97</v>
      </c>
      <c r="E14" s="247">
        <v>78</v>
      </c>
      <c r="G14" s="266">
        <v>4</v>
      </c>
      <c r="H14" s="157" t="s">
        <v>200</v>
      </c>
      <c r="I14" s="208">
        <v>50</v>
      </c>
    </row>
    <row r="15" spans="1:9" ht="14.45" customHeight="1" x14ac:dyDescent="0.25">
      <c r="A15" s="119">
        <v>13</v>
      </c>
      <c r="B15" s="313"/>
      <c r="C15" s="228">
        <v>13</v>
      </c>
      <c r="D15" s="397" t="s">
        <v>103</v>
      </c>
      <c r="E15" s="398">
        <v>78</v>
      </c>
      <c r="G15" s="266">
        <v>5</v>
      </c>
      <c r="H15" s="157" t="s">
        <v>204</v>
      </c>
      <c r="I15" s="208">
        <v>50</v>
      </c>
    </row>
    <row r="16" spans="1:9" ht="14.45" customHeight="1" x14ac:dyDescent="0.25">
      <c r="A16" s="119">
        <v>14</v>
      </c>
      <c r="B16" s="313"/>
      <c r="C16" s="228">
        <v>14</v>
      </c>
      <c r="D16" s="246" t="s">
        <v>87</v>
      </c>
      <c r="E16" s="247">
        <v>79</v>
      </c>
      <c r="G16" s="266">
        <v>6</v>
      </c>
      <c r="H16" s="157" t="s">
        <v>220</v>
      </c>
      <c r="I16" s="208">
        <v>51</v>
      </c>
    </row>
    <row r="17" spans="1:16" ht="14.45" customHeight="1" x14ac:dyDescent="0.25">
      <c r="A17" s="119">
        <v>15</v>
      </c>
      <c r="B17" s="313"/>
      <c r="C17" s="228">
        <v>15</v>
      </c>
      <c r="D17" s="246" t="s">
        <v>100</v>
      </c>
      <c r="E17" s="247">
        <v>81</v>
      </c>
      <c r="G17" s="266">
        <v>7</v>
      </c>
      <c r="H17" s="157" t="s">
        <v>222</v>
      </c>
      <c r="I17" s="208">
        <v>51</v>
      </c>
      <c r="P17" s="120"/>
    </row>
    <row r="18" spans="1:16" ht="15.75" thickBot="1" x14ac:dyDescent="0.3">
      <c r="A18" s="119">
        <v>16</v>
      </c>
      <c r="B18" s="314"/>
      <c r="C18" s="232">
        <v>16</v>
      </c>
      <c r="D18" s="399" t="s">
        <v>114</v>
      </c>
      <c r="E18" s="400">
        <v>82</v>
      </c>
      <c r="G18" s="297">
        <v>8</v>
      </c>
      <c r="H18" s="222" t="s">
        <v>219</v>
      </c>
      <c r="I18" s="236">
        <v>52</v>
      </c>
      <c r="P18" s="120"/>
    </row>
    <row r="19" spans="1:16" ht="14.45" customHeight="1" x14ac:dyDescent="0.25">
      <c r="A19" s="119">
        <v>17</v>
      </c>
      <c r="B19" s="309">
        <v>1</v>
      </c>
      <c r="C19" s="234">
        <v>1</v>
      </c>
      <c r="D19" s="212" t="s">
        <v>121</v>
      </c>
      <c r="E19" s="213">
        <v>82</v>
      </c>
      <c r="G19" s="296">
        <v>1</v>
      </c>
      <c r="H19" s="216" t="s">
        <v>191</v>
      </c>
      <c r="I19" s="217">
        <v>54</v>
      </c>
      <c r="P19" s="120"/>
    </row>
    <row r="20" spans="1:16" ht="14.45" customHeight="1" x14ac:dyDescent="0.25">
      <c r="A20" s="119">
        <v>18</v>
      </c>
      <c r="B20" s="310"/>
      <c r="C20" s="229">
        <v>2</v>
      </c>
      <c r="D20" s="157" t="s">
        <v>102</v>
      </c>
      <c r="E20" s="208">
        <v>83</v>
      </c>
      <c r="G20" s="266">
        <v>2</v>
      </c>
      <c r="H20" s="157" t="s">
        <v>205</v>
      </c>
      <c r="I20" s="208">
        <v>54</v>
      </c>
      <c r="P20" s="120"/>
    </row>
    <row r="21" spans="1:16" ht="14.45" customHeight="1" x14ac:dyDescent="0.25">
      <c r="A21" s="119">
        <v>19</v>
      </c>
      <c r="B21" s="310"/>
      <c r="C21" s="229">
        <v>3</v>
      </c>
      <c r="D21" s="185" t="s">
        <v>123</v>
      </c>
      <c r="E21" s="187">
        <v>83</v>
      </c>
      <c r="G21" s="266">
        <v>3</v>
      </c>
      <c r="H21" s="157" t="s">
        <v>212</v>
      </c>
      <c r="I21" s="208">
        <v>54</v>
      </c>
      <c r="P21" s="120"/>
    </row>
    <row r="22" spans="1:16" ht="14.45" customHeight="1" x14ac:dyDescent="0.25">
      <c r="A22" s="119">
        <v>20</v>
      </c>
      <c r="B22" s="310"/>
      <c r="C22" s="229">
        <v>4</v>
      </c>
      <c r="D22" s="185" t="s">
        <v>128</v>
      </c>
      <c r="E22" s="187">
        <v>83</v>
      </c>
      <c r="G22" s="266">
        <v>4</v>
      </c>
      <c r="H22" s="157" t="s">
        <v>216</v>
      </c>
      <c r="I22" s="208">
        <v>54</v>
      </c>
      <c r="P22" s="120"/>
    </row>
    <row r="23" spans="1:16" ht="14.45" customHeight="1" x14ac:dyDescent="0.25">
      <c r="A23" s="119">
        <v>21</v>
      </c>
      <c r="B23" s="310"/>
      <c r="C23" s="229">
        <v>5</v>
      </c>
      <c r="D23" s="184" t="s">
        <v>142</v>
      </c>
      <c r="E23" s="218">
        <v>84</v>
      </c>
      <c r="G23" s="266">
        <v>5</v>
      </c>
      <c r="H23" s="157" t="s">
        <v>221</v>
      </c>
      <c r="I23" s="208">
        <v>54</v>
      </c>
      <c r="P23" s="120"/>
    </row>
    <row r="24" spans="1:16" ht="14.45" customHeight="1" x14ac:dyDescent="0.25">
      <c r="A24" s="119">
        <v>22</v>
      </c>
      <c r="B24" s="310"/>
      <c r="C24" s="229">
        <v>6</v>
      </c>
      <c r="D24" s="185" t="s">
        <v>155</v>
      </c>
      <c r="E24" s="187">
        <v>84</v>
      </c>
      <c r="G24" s="266">
        <v>6</v>
      </c>
      <c r="H24" s="157" t="s">
        <v>189</v>
      </c>
      <c r="I24" s="208">
        <v>55</v>
      </c>
      <c r="P24" s="120"/>
    </row>
    <row r="25" spans="1:16" ht="14.45" customHeight="1" x14ac:dyDescent="0.25">
      <c r="A25" s="119">
        <v>23</v>
      </c>
      <c r="B25" s="310"/>
      <c r="C25" s="229">
        <v>7</v>
      </c>
      <c r="D25" s="185" t="s">
        <v>120</v>
      </c>
      <c r="E25" s="187">
        <v>85</v>
      </c>
      <c r="G25" s="266">
        <v>7</v>
      </c>
      <c r="H25" s="157" t="s">
        <v>193</v>
      </c>
      <c r="I25" s="208">
        <v>55</v>
      </c>
      <c r="P25" s="120"/>
    </row>
    <row r="26" spans="1:16" ht="15" customHeight="1" thickBot="1" x14ac:dyDescent="0.3">
      <c r="A26" s="119">
        <v>24</v>
      </c>
      <c r="B26" s="311"/>
      <c r="C26" s="235">
        <v>8</v>
      </c>
      <c r="D26" s="214" t="s">
        <v>154</v>
      </c>
      <c r="E26" s="215">
        <v>85</v>
      </c>
      <c r="G26" s="151">
        <v>8</v>
      </c>
      <c r="H26" s="219" t="s">
        <v>194</v>
      </c>
      <c r="I26" s="220">
        <v>55</v>
      </c>
      <c r="P26" s="120"/>
    </row>
    <row r="27" spans="1:16" ht="14.45" customHeight="1" x14ac:dyDescent="0.25">
      <c r="A27" s="119">
        <v>25</v>
      </c>
      <c r="B27" s="309">
        <v>2</v>
      </c>
      <c r="C27" s="234">
        <v>1</v>
      </c>
      <c r="D27" s="212" t="s">
        <v>163</v>
      </c>
      <c r="E27" s="213">
        <v>85</v>
      </c>
      <c r="G27" s="265">
        <v>1</v>
      </c>
      <c r="H27" s="159" t="s">
        <v>196</v>
      </c>
      <c r="I27" s="223">
        <v>55</v>
      </c>
      <c r="P27" s="120"/>
    </row>
    <row r="28" spans="1:16" ht="14.45" customHeight="1" x14ac:dyDescent="0.25">
      <c r="A28" s="119">
        <v>26</v>
      </c>
      <c r="B28" s="310"/>
      <c r="C28" s="229">
        <v>2</v>
      </c>
      <c r="D28" s="185" t="s">
        <v>104</v>
      </c>
      <c r="E28" s="187">
        <v>86</v>
      </c>
      <c r="G28" s="266">
        <v>2</v>
      </c>
      <c r="H28" s="157" t="s">
        <v>201</v>
      </c>
      <c r="I28" s="208">
        <v>56</v>
      </c>
      <c r="P28" s="120"/>
    </row>
    <row r="29" spans="1:16" ht="14.45" customHeight="1" x14ac:dyDescent="0.25">
      <c r="A29" s="119">
        <v>27</v>
      </c>
      <c r="B29" s="310"/>
      <c r="C29" s="229">
        <v>3</v>
      </c>
      <c r="D29" s="185" t="s">
        <v>118</v>
      </c>
      <c r="E29" s="187">
        <v>86</v>
      </c>
      <c r="G29" s="266">
        <v>3</v>
      </c>
      <c r="H29" s="157" t="s">
        <v>182</v>
      </c>
      <c r="I29" s="208">
        <v>57</v>
      </c>
      <c r="P29" s="120"/>
    </row>
    <row r="30" spans="1:16" ht="14.45" customHeight="1" x14ac:dyDescent="0.25">
      <c r="A30" s="119">
        <v>28</v>
      </c>
      <c r="B30" s="310"/>
      <c r="C30" s="229">
        <v>4</v>
      </c>
      <c r="D30" s="148" t="s">
        <v>161</v>
      </c>
      <c r="E30" s="146">
        <v>86</v>
      </c>
      <c r="G30" s="266">
        <v>4</v>
      </c>
      <c r="H30" s="157" t="s">
        <v>202</v>
      </c>
      <c r="I30" s="208">
        <v>59</v>
      </c>
      <c r="P30" s="120"/>
    </row>
    <row r="31" spans="1:16" ht="14.45" customHeight="1" x14ac:dyDescent="0.25">
      <c r="A31" s="119">
        <v>29</v>
      </c>
      <c r="B31" s="310"/>
      <c r="C31" s="229">
        <v>5</v>
      </c>
      <c r="D31" s="185" t="s">
        <v>119</v>
      </c>
      <c r="E31" s="187">
        <v>87</v>
      </c>
      <c r="G31" s="266">
        <v>5</v>
      </c>
      <c r="H31" s="157" t="s">
        <v>195</v>
      </c>
      <c r="I31" s="208">
        <v>60</v>
      </c>
      <c r="P31" s="120"/>
    </row>
    <row r="32" spans="1:16" ht="14.45" customHeight="1" x14ac:dyDescent="0.25">
      <c r="A32" s="119">
        <v>30</v>
      </c>
      <c r="B32" s="310"/>
      <c r="C32" s="229">
        <v>6</v>
      </c>
      <c r="D32" s="185" t="s">
        <v>126</v>
      </c>
      <c r="E32" s="187">
        <v>87</v>
      </c>
      <c r="G32" s="266">
        <v>6</v>
      </c>
      <c r="H32" s="157" t="s">
        <v>218</v>
      </c>
      <c r="I32" s="208">
        <v>60</v>
      </c>
      <c r="P32" s="120"/>
    </row>
    <row r="33" spans="1:16" ht="14.45" customHeight="1" thickBot="1" x14ac:dyDescent="0.3">
      <c r="A33" s="119">
        <v>31</v>
      </c>
      <c r="B33" s="310"/>
      <c r="C33" s="229">
        <v>7</v>
      </c>
      <c r="D33" s="185" t="s">
        <v>134</v>
      </c>
      <c r="E33" s="187">
        <v>87</v>
      </c>
      <c r="G33" s="151">
        <v>7</v>
      </c>
      <c r="H33" s="219" t="s">
        <v>217</v>
      </c>
      <c r="I33" s="220">
        <v>62</v>
      </c>
      <c r="N33" s="275"/>
      <c r="P33" s="120"/>
    </row>
    <row r="34" spans="1:16" ht="15" customHeight="1" thickBot="1" x14ac:dyDescent="0.3">
      <c r="A34" s="119">
        <v>32</v>
      </c>
      <c r="B34" s="333"/>
      <c r="C34" s="233">
        <v>8</v>
      </c>
      <c r="D34" s="403" t="s">
        <v>90</v>
      </c>
      <c r="E34" s="404">
        <v>88</v>
      </c>
      <c r="G34" s="151">
        <v>8</v>
      </c>
      <c r="H34" s="219" t="s">
        <v>197</v>
      </c>
      <c r="I34" s="220">
        <v>63</v>
      </c>
      <c r="P34" s="120"/>
    </row>
    <row r="35" spans="1:16" ht="14.45" customHeight="1" thickBot="1" x14ac:dyDescent="0.3">
      <c r="A35" s="119">
        <v>33</v>
      </c>
      <c r="B35" s="309">
        <v>3</v>
      </c>
      <c r="C35" s="234">
        <v>1</v>
      </c>
      <c r="D35" s="212" t="s">
        <v>129</v>
      </c>
      <c r="E35" s="213">
        <v>88</v>
      </c>
      <c r="G35" s="151">
        <v>1</v>
      </c>
      <c r="H35" s="219" t="s">
        <v>208</v>
      </c>
      <c r="I35" s="220">
        <v>63</v>
      </c>
      <c r="P35" s="120"/>
    </row>
    <row r="36" spans="1:16" ht="14.45" customHeight="1" thickBot="1" x14ac:dyDescent="0.3">
      <c r="A36" s="119">
        <v>34</v>
      </c>
      <c r="B36" s="310"/>
      <c r="C36" s="229">
        <v>2</v>
      </c>
      <c r="D36" s="185" t="s">
        <v>140</v>
      </c>
      <c r="E36" s="187">
        <v>88</v>
      </c>
      <c r="G36" s="151">
        <v>2</v>
      </c>
      <c r="H36" s="219" t="s">
        <v>209</v>
      </c>
      <c r="I36" s="220">
        <v>63</v>
      </c>
      <c r="P36" s="120"/>
    </row>
    <row r="37" spans="1:16" ht="15.75" thickBot="1" x14ac:dyDescent="0.3">
      <c r="A37" s="119">
        <v>35</v>
      </c>
      <c r="B37" s="310"/>
      <c r="C37" s="229">
        <v>3</v>
      </c>
      <c r="D37" s="185" t="s">
        <v>127</v>
      </c>
      <c r="E37" s="187">
        <v>89</v>
      </c>
      <c r="G37" s="151">
        <v>3</v>
      </c>
      <c r="H37" s="219" t="s">
        <v>211</v>
      </c>
      <c r="I37" s="220">
        <v>65</v>
      </c>
      <c r="P37" s="120"/>
    </row>
    <row r="38" spans="1:16" ht="15" customHeight="1" thickBot="1" x14ac:dyDescent="0.3">
      <c r="A38" s="119">
        <v>36</v>
      </c>
      <c r="B38" s="310"/>
      <c r="C38" s="229">
        <v>4</v>
      </c>
      <c r="D38" s="185" t="s">
        <v>139</v>
      </c>
      <c r="E38" s="187">
        <v>89</v>
      </c>
      <c r="G38" s="151">
        <v>4</v>
      </c>
      <c r="H38" s="219" t="s">
        <v>210</v>
      </c>
      <c r="I38" s="220">
        <v>66</v>
      </c>
      <c r="P38" s="120"/>
    </row>
    <row r="39" spans="1:16" ht="14.45" customHeight="1" thickBot="1" x14ac:dyDescent="0.3">
      <c r="A39" s="119">
        <v>37</v>
      </c>
      <c r="B39" s="310"/>
      <c r="C39" s="229">
        <v>5</v>
      </c>
      <c r="D39" s="157" t="s">
        <v>168</v>
      </c>
      <c r="E39" s="208">
        <v>89</v>
      </c>
      <c r="G39" s="151">
        <v>5</v>
      </c>
      <c r="H39" s="219" t="s">
        <v>199</v>
      </c>
      <c r="I39" s="220">
        <v>69</v>
      </c>
      <c r="P39" s="120"/>
    </row>
    <row r="40" spans="1:16" ht="14.45" customHeight="1" thickBot="1" x14ac:dyDescent="0.3">
      <c r="A40" s="119">
        <v>38</v>
      </c>
      <c r="B40" s="310"/>
      <c r="C40" s="229">
        <v>6</v>
      </c>
      <c r="D40" s="148" t="s">
        <v>132</v>
      </c>
      <c r="E40" s="146">
        <v>91</v>
      </c>
      <c r="G40" s="151">
        <v>6</v>
      </c>
      <c r="H40" s="219" t="s">
        <v>206</v>
      </c>
      <c r="I40" s="220">
        <v>69</v>
      </c>
      <c r="P40" s="120"/>
    </row>
    <row r="41" spans="1:16" ht="14.45" customHeight="1" thickBot="1" x14ac:dyDescent="0.3">
      <c r="A41" s="119">
        <v>39</v>
      </c>
      <c r="B41" s="310"/>
      <c r="C41" s="229">
        <v>7</v>
      </c>
      <c r="D41" s="185" t="s">
        <v>135</v>
      </c>
      <c r="E41" s="187">
        <v>91</v>
      </c>
      <c r="G41" s="151">
        <v>7</v>
      </c>
      <c r="H41" s="219" t="s">
        <v>192</v>
      </c>
      <c r="I41" s="220">
        <v>71</v>
      </c>
      <c r="P41" s="120"/>
    </row>
    <row r="42" spans="1:16" ht="15" customHeight="1" thickBot="1" x14ac:dyDescent="0.3">
      <c r="A42" s="119">
        <v>40</v>
      </c>
      <c r="B42" s="311"/>
      <c r="C42" s="235">
        <v>8</v>
      </c>
      <c r="D42" s="401" t="s">
        <v>99</v>
      </c>
      <c r="E42" s="402">
        <v>92</v>
      </c>
      <c r="G42" s="151">
        <v>8</v>
      </c>
      <c r="H42" s="219" t="s">
        <v>207</v>
      </c>
      <c r="I42" s="220">
        <v>72</v>
      </c>
      <c r="P42" s="120"/>
    </row>
    <row r="43" spans="1:16" ht="14.45" customHeight="1" thickBot="1" x14ac:dyDescent="0.3">
      <c r="A43" s="119">
        <v>41</v>
      </c>
      <c r="B43" s="309">
        <v>4</v>
      </c>
      <c r="C43" s="234">
        <v>1</v>
      </c>
      <c r="D43" s="212" t="s">
        <v>122</v>
      </c>
      <c r="E43" s="213">
        <v>92</v>
      </c>
      <c r="G43" s="151">
        <v>1</v>
      </c>
      <c r="H43" s="219" t="s">
        <v>203</v>
      </c>
      <c r="I43" s="220">
        <v>86</v>
      </c>
      <c r="P43" s="120"/>
    </row>
    <row r="44" spans="1:16" ht="14.45" customHeight="1" thickBot="1" x14ac:dyDescent="0.3">
      <c r="A44" s="119">
        <v>42</v>
      </c>
      <c r="B44" s="310"/>
      <c r="C44" s="229">
        <v>2</v>
      </c>
      <c r="D44" s="186" t="s">
        <v>124</v>
      </c>
      <c r="E44" s="187">
        <v>93</v>
      </c>
      <c r="G44" s="151">
        <v>2</v>
      </c>
      <c r="H44" s="219" t="s">
        <v>213</v>
      </c>
      <c r="I44" s="220">
        <v>91</v>
      </c>
      <c r="P44" s="120"/>
    </row>
    <row r="45" spans="1:16" ht="14.45" customHeight="1" thickBot="1" x14ac:dyDescent="0.3">
      <c r="A45" s="119">
        <v>43</v>
      </c>
      <c r="B45" s="310"/>
      <c r="C45" s="229">
        <v>3</v>
      </c>
      <c r="D45" s="185" t="s">
        <v>116</v>
      </c>
      <c r="E45" s="187">
        <v>93</v>
      </c>
      <c r="G45" s="151">
        <v>3</v>
      </c>
      <c r="H45" s="219" t="s">
        <v>215</v>
      </c>
      <c r="I45" s="220">
        <v>91</v>
      </c>
      <c r="P45" s="120"/>
    </row>
    <row r="46" spans="1:16" ht="14.45" customHeight="1" thickBot="1" x14ac:dyDescent="0.3">
      <c r="A46" s="119">
        <v>44</v>
      </c>
      <c r="B46" s="310"/>
      <c r="C46" s="229">
        <v>4</v>
      </c>
      <c r="D46" s="185" t="s">
        <v>130</v>
      </c>
      <c r="E46" s="187">
        <v>93</v>
      </c>
      <c r="G46" s="151">
        <v>4</v>
      </c>
      <c r="H46" s="219" t="s">
        <v>214</v>
      </c>
      <c r="I46" s="220">
        <v>95</v>
      </c>
      <c r="P46" s="120"/>
    </row>
    <row r="47" spans="1:16" ht="14.45" customHeight="1" thickBot="1" x14ac:dyDescent="0.3">
      <c r="A47" s="119">
        <v>45</v>
      </c>
      <c r="B47" s="310"/>
      <c r="C47" s="229">
        <v>5</v>
      </c>
      <c r="D47" s="185" t="s">
        <v>159</v>
      </c>
      <c r="E47" s="187">
        <v>93</v>
      </c>
      <c r="P47" s="120"/>
    </row>
    <row r="48" spans="1:16" ht="14.45" customHeight="1" x14ac:dyDescent="0.25">
      <c r="A48" s="119">
        <v>46</v>
      </c>
      <c r="B48" s="310"/>
      <c r="C48" s="229">
        <v>6</v>
      </c>
      <c r="D48" s="157" t="s">
        <v>133</v>
      </c>
      <c r="E48" s="208">
        <v>95</v>
      </c>
      <c r="G48" s="327" t="s">
        <v>77</v>
      </c>
      <c r="H48" s="328"/>
      <c r="I48" s="329"/>
      <c r="P48" s="120"/>
    </row>
    <row r="49" spans="1:16" ht="14.45" customHeight="1" thickBot="1" x14ac:dyDescent="0.3">
      <c r="A49" s="119">
        <v>47</v>
      </c>
      <c r="B49" s="310"/>
      <c r="C49" s="229">
        <v>7</v>
      </c>
      <c r="D49" s="185" t="s">
        <v>138</v>
      </c>
      <c r="E49" s="187">
        <v>95</v>
      </c>
      <c r="G49" s="330"/>
      <c r="H49" s="331"/>
      <c r="I49" s="332"/>
      <c r="P49" s="120"/>
    </row>
    <row r="50" spans="1:16" ht="15" customHeight="1" thickBot="1" x14ac:dyDescent="0.3">
      <c r="A50" s="119">
        <v>48</v>
      </c>
      <c r="B50" s="311"/>
      <c r="C50" s="235">
        <v>8</v>
      </c>
      <c r="D50" s="303" t="s">
        <v>115</v>
      </c>
      <c r="E50" s="215">
        <v>96</v>
      </c>
      <c r="G50" s="324" t="s">
        <v>72</v>
      </c>
      <c r="H50" s="325"/>
      <c r="I50" s="326"/>
      <c r="P50" s="120"/>
    </row>
    <row r="51" spans="1:16" ht="14.45" customHeight="1" x14ac:dyDescent="0.25">
      <c r="A51" s="119">
        <v>49</v>
      </c>
      <c r="B51" s="309">
        <v>5</v>
      </c>
      <c r="C51" s="234">
        <v>1</v>
      </c>
      <c r="D51" s="212" t="s">
        <v>151</v>
      </c>
      <c r="E51" s="213">
        <v>96</v>
      </c>
    </row>
    <row r="52" spans="1:16" ht="14.45" customHeight="1" thickBot="1" x14ac:dyDescent="0.3">
      <c r="A52" s="119">
        <v>50</v>
      </c>
      <c r="B52" s="310"/>
      <c r="C52" s="229">
        <v>2</v>
      </c>
      <c r="D52" s="185" t="s">
        <v>164</v>
      </c>
      <c r="E52" s="187">
        <v>96</v>
      </c>
      <c r="G52" s="209"/>
      <c r="H52" s="261" t="s">
        <v>0</v>
      </c>
      <c r="I52" s="262" t="s">
        <v>1</v>
      </c>
    </row>
    <row r="53" spans="1:16" ht="14.45" customHeight="1" x14ac:dyDescent="0.25">
      <c r="A53" s="119">
        <v>51</v>
      </c>
      <c r="B53" s="310"/>
      <c r="C53" s="229">
        <v>3</v>
      </c>
      <c r="D53" s="157" t="s">
        <v>136</v>
      </c>
      <c r="E53" s="208">
        <v>97</v>
      </c>
      <c r="G53" s="253">
        <f>1</f>
        <v>1</v>
      </c>
      <c r="H53" s="254" t="s">
        <v>92</v>
      </c>
      <c r="I53" s="255">
        <v>26</v>
      </c>
    </row>
    <row r="54" spans="1:16" ht="14.45" customHeight="1" x14ac:dyDescent="0.25">
      <c r="A54" s="119">
        <v>52</v>
      </c>
      <c r="B54" s="310"/>
      <c r="C54" s="229">
        <v>4</v>
      </c>
      <c r="D54" s="185" t="s">
        <v>166</v>
      </c>
      <c r="E54" s="187">
        <v>97</v>
      </c>
      <c r="G54" s="256">
        <f t="shared" ref="G54:G60" si="0">G53+1</f>
        <v>2</v>
      </c>
      <c r="H54" s="257" t="s">
        <v>91</v>
      </c>
      <c r="I54" s="258">
        <v>31</v>
      </c>
    </row>
    <row r="55" spans="1:16" ht="14.45" customHeight="1" x14ac:dyDescent="0.25">
      <c r="A55" s="119">
        <v>53</v>
      </c>
      <c r="B55" s="310"/>
      <c r="C55" s="229">
        <v>5</v>
      </c>
      <c r="D55" s="185" t="s">
        <v>156</v>
      </c>
      <c r="E55" s="187">
        <v>98</v>
      </c>
      <c r="G55" s="256">
        <f t="shared" si="0"/>
        <v>3</v>
      </c>
      <c r="H55" s="257" t="s">
        <v>93</v>
      </c>
      <c r="I55" s="258">
        <v>35</v>
      </c>
    </row>
    <row r="56" spans="1:16" ht="14.45" customHeight="1" x14ac:dyDescent="0.25">
      <c r="A56" s="119">
        <v>54</v>
      </c>
      <c r="B56" s="310"/>
      <c r="C56" s="229">
        <v>6</v>
      </c>
      <c r="D56" s="185" t="s">
        <v>117</v>
      </c>
      <c r="E56" s="187">
        <v>100</v>
      </c>
      <c r="G56" s="256">
        <f t="shared" si="0"/>
        <v>4</v>
      </c>
      <c r="H56" s="257" t="s">
        <v>94</v>
      </c>
      <c r="I56" s="258">
        <v>35</v>
      </c>
    </row>
    <row r="57" spans="1:16" ht="14.45" customHeight="1" x14ac:dyDescent="0.25">
      <c r="A57" s="119">
        <v>55</v>
      </c>
      <c r="B57" s="310"/>
      <c r="C57" s="229">
        <v>7</v>
      </c>
      <c r="D57" s="185" t="s">
        <v>143</v>
      </c>
      <c r="E57" s="187">
        <v>100</v>
      </c>
      <c r="G57" s="256">
        <f t="shared" si="0"/>
        <v>5</v>
      </c>
      <c r="H57" s="257" t="s">
        <v>110</v>
      </c>
      <c r="I57" s="258">
        <v>42</v>
      </c>
    </row>
    <row r="58" spans="1:16" ht="15" customHeight="1" thickBot="1" x14ac:dyDescent="0.3">
      <c r="A58" s="119">
        <v>56</v>
      </c>
      <c r="B58" s="333"/>
      <c r="C58" s="233">
        <v>8</v>
      </c>
      <c r="D58" s="222" t="s">
        <v>141</v>
      </c>
      <c r="E58" s="236">
        <v>101</v>
      </c>
      <c r="G58" s="256">
        <f t="shared" si="0"/>
        <v>6</v>
      </c>
      <c r="H58" s="257" t="s">
        <v>108</v>
      </c>
      <c r="I58" s="258">
        <v>43</v>
      </c>
    </row>
    <row r="59" spans="1:16" ht="14.45" customHeight="1" x14ac:dyDescent="0.25">
      <c r="A59" s="119">
        <v>57</v>
      </c>
      <c r="B59" s="309">
        <v>6</v>
      </c>
      <c r="C59" s="234">
        <v>1</v>
      </c>
      <c r="D59" s="216" t="s">
        <v>165</v>
      </c>
      <c r="E59" s="217">
        <v>101</v>
      </c>
      <c r="G59" s="256">
        <f t="shared" si="0"/>
        <v>7</v>
      </c>
      <c r="H59" s="257" t="s">
        <v>111</v>
      </c>
      <c r="I59" s="258">
        <v>44</v>
      </c>
    </row>
    <row r="60" spans="1:16" ht="14.45" customHeight="1" thickBot="1" x14ac:dyDescent="0.3">
      <c r="B60" s="310"/>
      <c r="C60" s="229">
        <v>2</v>
      </c>
      <c r="D60" s="157" t="s">
        <v>146</v>
      </c>
      <c r="E60" s="208">
        <v>102</v>
      </c>
      <c r="G60" s="267">
        <f t="shared" si="0"/>
        <v>8</v>
      </c>
      <c r="H60" s="259" t="s">
        <v>106</v>
      </c>
      <c r="I60" s="260">
        <v>45</v>
      </c>
    </row>
    <row r="61" spans="1:16" ht="14.45" customHeight="1" x14ac:dyDescent="0.25">
      <c r="A61" s="119">
        <v>59</v>
      </c>
      <c r="B61" s="310"/>
      <c r="C61" s="229">
        <v>3</v>
      </c>
      <c r="D61" s="185" t="s">
        <v>148</v>
      </c>
      <c r="E61" s="187">
        <v>102</v>
      </c>
      <c r="G61" s="243">
        <v>1</v>
      </c>
      <c r="H61" s="188" t="s">
        <v>113</v>
      </c>
      <c r="I61" s="250">
        <v>48</v>
      </c>
    </row>
    <row r="62" spans="1:16" ht="14.45" customHeight="1" x14ac:dyDescent="0.25">
      <c r="A62" s="119">
        <v>60</v>
      </c>
      <c r="B62" s="310"/>
      <c r="C62" s="229">
        <v>4</v>
      </c>
      <c r="D62" s="185" t="s">
        <v>162</v>
      </c>
      <c r="E62" s="187">
        <v>102</v>
      </c>
      <c r="G62" s="244">
        <v>2</v>
      </c>
      <c r="H62" s="189" t="s">
        <v>112</v>
      </c>
      <c r="I62" s="251">
        <v>51</v>
      </c>
    </row>
    <row r="63" spans="1:16" ht="14.45" customHeight="1" x14ac:dyDescent="0.25">
      <c r="A63" s="119">
        <v>61</v>
      </c>
      <c r="B63" s="310"/>
      <c r="C63" s="229">
        <v>5</v>
      </c>
      <c r="D63" s="157" t="s">
        <v>137</v>
      </c>
      <c r="E63" s="208">
        <v>103</v>
      </c>
      <c r="G63" s="244">
        <f t="shared" ref="G63:G68" si="1">G62+1</f>
        <v>3</v>
      </c>
      <c r="H63" s="189" t="s">
        <v>107</v>
      </c>
      <c r="I63" s="251">
        <v>52</v>
      </c>
    </row>
    <row r="64" spans="1:16" ht="14.45" customHeight="1" x14ac:dyDescent="0.25">
      <c r="A64" s="119">
        <v>62</v>
      </c>
      <c r="B64" s="310"/>
      <c r="C64" s="229">
        <v>6</v>
      </c>
      <c r="D64" s="185" t="s">
        <v>152</v>
      </c>
      <c r="E64" s="187">
        <v>103</v>
      </c>
      <c r="G64" s="244">
        <f t="shared" si="1"/>
        <v>4</v>
      </c>
      <c r="H64" s="189" t="s">
        <v>109</v>
      </c>
      <c r="I64" s="251">
        <v>53</v>
      </c>
    </row>
    <row r="65" spans="1:9" ht="14.45" customHeight="1" x14ac:dyDescent="0.25">
      <c r="A65" s="119">
        <v>63</v>
      </c>
      <c r="B65" s="310"/>
      <c r="C65" s="229">
        <v>7</v>
      </c>
      <c r="D65" s="185" t="s">
        <v>158</v>
      </c>
      <c r="E65" s="187">
        <v>103</v>
      </c>
      <c r="G65" s="244">
        <f t="shared" si="1"/>
        <v>5</v>
      </c>
      <c r="H65" s="189"/>
      <c r="I65" s="251"/>
    </row>
    <row r="66" spans="1:9" ht="15" customHeight="1" thickBot="1" x14ac:dyDescent="0.3">
      <c r="A66" s="119">
        <v>64</v>
      </c>
      <c r="B66" s="311"/>
      <c r="C66" s="235">
        <v>8</v>
      </c>
      <c r="D66" s="219" t="s">
        <v>167</v>
      </c>
      <c r="E66" s="220">
        <v>103</v>
      </c>
      <c r="G66" s="244">
        <f t="shared" si="1"/>
        <v>6</v>
      </c>
      <c r="H66" s="189"/>
      <c r="I66" s="251"/>
    </row>
    <row r="67" spans="1:9" ht="14.45" customHeight="1" x14ac:dyDescent="0.25">
      <c r="A67" s="119">
        <v>65</v>
      </c>
      <c r="B67" s="309">
        <v>7</v>
      </c>
      <c r="C67" s="234">
        <v>1</v>
      </c>
      <c r="D67" s="216" t="s">
        <v>175</v>
      </c>
      <c r="E67" s="217">
        <v>103</v>
      </c>
      <c r="G67" s="244">
        <f t="shared" si="1"/>
        <v>7</v>
      </c>
      <c r="H67" s="189"/>
      <c r="I67" s="251"/>
    </row>
    <row r="68" spans="1:9" ht="14.45" customHeight="1" thickBot="1" x14ac:dyDescent="0.3">
      <c r="A68" s="119">
        <v>66</v>
      </c>
      <c r="B68" s="310"/>
      <c r="C68" s="229">
        <v>2</v>
      </c>
      <c r="D68" s="157" t="s">
        <v>169</v>
      </c>
      <c r="E68" s="208">
        <v>104</v>
      </c>
      <c r="G68" s="245">
        <f t="shared" si="1"/>
        <v>8</v>
      </c>
      <c r="H68" s="190"/>
      <c r="I68" s="252"/>
    </row>
    <row r="69" spans="1:9" ht="14.45" customHeight="1" x14ac:dyDescent="0.25">
      <c r="A69" s="119">
        <v>67</v>
      </c>
      <c r="B69" s="310"/>
      <c r="C69" s="229">
        <v>3</v>
      </c>
      <c r="D69" s="185" t="s">
        <v>144</v>
      </c>
      <c r="E69" s="187">
        <v>105</v>
      </c>
      <c r="G69" s="243">
        <v>1</v>
      </c>
      <c r="H69" s="211"/>
      <c r="I69" s="250"/>
    </row>
    <row r="70" spans="1:9" ht="14.45" customHeight="1" x14ac:dyDescent="0.25">
      <c r="A70" s="119">
        <v>68</v>
      </c>
      <c r="B70" s="310"/>
      <c r="C70" s="229">
        <v>4</v>
      </c>
      <c r="D70" s="185" t="s">
        <v>145</v>
      </c>
      <c r="E70" s="187">
        <v>105</v>
      </c>
      <c r="G70" s="244">
        <v>2</v>
      </c>
      <c r="H70" s="210"/>
      <c r="I70" s="251"/>
    </row>
    <row r="71" spans="1:9" ht="14.45" customHeight="1" x14ac:dyDescent="0.25">
      <c r="A71" s="119">
        <v>69</v>
      </c>
      <c r="B71" s="310"/>
      <c r="C71" s="229">
        <v>5</v>
      </c>
      <c r="D71" s="157" t="s">
        <v>150</v>
      </c>
      <c r="E71" s="208">
        <v>105</v>
      </c>
      <c r="G71" s="244">
        <f t="shared" ref="G71:G76" si="2">G70+1</f>
        <v>3</v>
      </c>
      <c r="H71" s="210"/>
      <c r="I71" s="251"/>
    </row>
    <row r="72" spans="1:9" ht="14.45" customHeight="1" x14ac:dyDescent="0.25">
      <c r="A72" s="119">
        <v>70</v>
      </c>
      <c r="B72" s="310"/>
      <c r="C72" s="229">
        <v>6</v>
      </c>
      <c r="D72" s="157" t="s">
        <v>131</v>
      </c>
      <c r="E72" s="208">
        <v>106</v>
      </c>
      <c r="G72" s="244">
        <f t="shared" si="2"/>
        <v>4</v>
      </c>
      <c r="H72" s="210"/>
      <c r="I72" s="251"/>
    </row>
    <row r="73" spans="1:9" ht="14.45" customHeight="1" x14ac:dyDescent="0.25">
      <c r="A73" s="119">
        <v>71</v>
      </c>
      <c r="B73" s="310"/>
      <c r="C73" s="229">
        <v>7</v>
      </c>
      <c r="D73" s="185" t="s">
        <v>157</v>
      </c>
      <c r="E73" s="187">
        <v>108</v>
      </c>
      <c r="G73" s="269">
        <f t="shared" si="2"/>
        <v>5</v>
      </c>
      <c r="H73" s="270"/>
      <c r="I73" s="271"/>
    </row>
    <row r="74" spans="1:9" ht="15" customHeight="1" thickBot="1" x14ac:dyDescent="0.3">
      <c r="A74" s="119">
        <v>72</v>
      </c>
      <c r="B74" s="333"/>
      <c r="C74" s="233">
        <v>8</v>
      </c>
      <c r="D74" s="222" t="s">
        <v>174</v>
      </c>
      <c r="E74" s="236">
        <v>108</v>
      </c>
      <c r="G74" s="269">
        <f t="shared" si="2"/>
        <v>6</v>
      </c>
      <c r="H74" s="270"/>
      <c r="I74" s="271"/>
    </row>
    <row r="75" spans="1:9" ht="14.45" customHeight="1" x14ac:dyDescent="0.25">
      <c r="A75" s="119">
        <v>73</v>
      </c>
      <c r="B75" s="309">
        <v>8</v>
      </c>
      <c r="C75" s="234">
        <v>1</v>
      </c>
      <c r="D75" s="212" t="s">
        <v>149</v>
      </c>
      <c r="E75" s="213">
        <v>114</v>
      </c>
      <c r="G75" s="269">
        <f t="shared" si="2"/>
        <v>7</v>
      </c>
      <c r="H75" s="270"/>
      <c r="I75" s="271"/>
    </row>
    <row r="76" spans="1:9" ht="14.45" customHeight="1" thickBot="1" x14ac:dyDescent="0.3">
      <c r="A76" s="119">
        <v>74</v>
      </c>
      <c r="B76" s="310"/>
      <c r="C76" s="229">
        <v>2</v>
      </c>
      <c r="D76" s="185" t="s">
        <v>153</v>
      </c>
      <c r="E76" s="187">
        <v>115</v>
      </c>
      <c r="G76" s="272">
        <f t="shared" si="2"/>
        <v>8</v>
      </c>
      <c r="H76" s="273"/>
      <c r="I76" s="274"/>
    </row>
    <row r="77" spans="1:9" ht="14.45" customHeight="1" x14ac:dyDescent="0.25">
      <c r="A77" s="119">
        <v>75</v>
      </c>
      <c r="B77" s="310"/>
      <c r="C77" s="229">
        <v>3</v>
      </c>
      <c r="D77" s="185" t="s">
        <v>125</v>
      </c>
      <c r="E77" s="187">
        <v>116</v>
      </c>
    </row>
    <row r="78" spans="1:9" ht="14.45" customHeight="1" x14ac:dyDescent="0.25">
      <c r="A78" s="119">
        <v>76</v>
      </c>
      <c r="B78" s="310"/>
      <c r="C78" s="229">
        <v>4</v>
      </c>
      <c r="D78" s="148" t="s">
        <v>177</v>
      </c>
      <c r="E78" s="146">
        <v>121</v>
      </c>
    </row>
    <row r="79" spans="1:9" ht="14.45" customHeight="1" x14ac:dyDescent="0.25">
      <c r="A79" s="119">
        <v>77</v>
      </c>
      <c r="B79" s="310"/>
      <c r="C79" s="229">
        <v>5</v>
      </c>
      <c r="D79" s="157" t="s">
        <v>160</v>
      </c>
      <c r="E79" s="208">
        <v>122</v>
      </c>
    </row>
    <row r="80" spans="1:9" ht="14.45" customHeight="1" x14ac:dyDescent="0.25">
      <c r="A80" s="119">
        <v>78</v>
      </c>
      <c r="B80" s="310"/>
      <c r="C80" s="229">
        <v>6</v>
      </c>
      <c r="D80" s="157" t="s">
        <v>176</v>
      </c>
      <c r="E80" s="208">
        <v>122</v>
      </c>
    </row>
    <row r="81" spans="1:5" ht="14.45" customHeight="1" x14ac:dyDescent="0.25">
      <c r="A81" s="119">
        <v>79</v>
      </c>
      <c r="B81" s="310"/>
      <c r="C81" s="229">
        <v>7</v>
      </c>
      <c r="D81" s="157" t="s">
        <v>178</v>
      </c>
      <c r="E81" s="208">
        <v>130</v>
      </c>
    </row>
    <row r="82" spans="1:5" ht="15" customHeight="1" thickBot="1" x14ac:dyDescent="0.3">
      <c r="A82" s="119">
        <v>80</v>
      </c>
      <c r="B82" s="311"/>
      <c r="C82" s="235">
        <v>8</v>
      </c>
      <c r="D82" s="219" t="s">
        <v>179</v>
      </c>
      <c r="E82" s="220">
        <v>140</v>
      </c>
    </row>
    <row r="83" spans="1:5" ht="14.45" customHeight="1" x14ac:dyDescent="0.25">
      <c r="A83" s="119">
        <v>81</v>
      </c>
      <c r="B83" s="309">
        <v>9</v>
      </c>
      <c r="C83" s="234">
        <v>1</v>
      </c>
      <c r="D83" s="216" t="s">
        <v>181</v>
      </c>
      <c r="E83" s="217">
        <v>142</v>
      </c>
    </row>
    <row r="84" spans="1:5" ht="14.45" customHeight="1" x14ac:dyDescent="0.25">
      <c r="A84" s="119">
        <v>82</v>
      </c>
      <c r="B84" s="310"/>
      <c r="C84" s="229">
        <v>2</v>
      </c>
      <c r="D84" s="148" t="s">
        <v>180</v>
      </c>
      <c r="E84" s="146">
        <v>156</v>
      </c>
    </row>
    <row r="85" spans="1:5" ht="14.45" customHeight="1" x14ac:dyDescent="0.25">
      <c r="A85" s="119">
        <v>83</v>
      </c>
      <c r="B85" s="310"/>
      <c r="C85" s="229">
        <v>3</v>
      </c>
      <c r="D85" s="157"/>
      <c r="E85" s="208"/>
    </row>
    <row r="86" spans="1:5" ht="14.45" customHeight="1" x14ac:dyDescent="0.25">
      <c r="A86" s="119">
        <v>84</v>
      </c>
      <c r="B86" s="310"/>
      <c r="C86" s="229">
        <v>4</v>
      </c>
      <c r="D86" s="157"/>
      <c r="E86" s="208"/>
    </row>
    <row r="87" spans="1:5" ht="14.45" customHeight="1" x14ac:dyDescent="0.25">
      <c r="A87" s="119">
        <v>85</v>
      </c>
      <c r="B87" s="310"/>
      <c r="C87" s="229">
        <v>5</v>
      </c>
      <c r="D87" s="148"/>
      <c r="E87" s="146"/>
    </row>
    <row r="88" spans="1:5" ht="14.45" customHeight="1" x14ac:dyDescent="0.25">
      <c r="A88" s="119">
        <v>86</v>
      </c>
      <c r="B88" s="310"/>
      <c r="C88" s="229">
        <v>6</v>
      </c>
      <c r="D88" s="185"/>
      <c r="E88" s="187"/>
    </row>
    <row r="89" spans="1:5" ht="14.45" customHeight="1" x14ac:dyDescent="0.25">
      <c r="A89" s="119">
        <v>87</v>
      </c>
      <c r="B89" s="310"/>
      <c r="C89" s="229">
        <v>7</v>
      </c>
      <c r="D89" s="157"/>
      <c r="E89" s="208"/>
    </row>
    <row r="90" spans="1:5" ht="15" customHeight="1" thickBot="1" x14ac:dyDescent="0.3">
      <c r="A90" s="119">
        <v>88</v>
      </c>
      <c r="B90" s="311"/>
      <c r="C90" s="235">
        <v>8</v>
      </c>
      <c r="D90" s="219"/>
      <c r="E90" s="220"/>
    </row>
    <row r="91" spans="1:5" ht="14.45" customHeight="1" x14ac:dyDescent="0.25">
      <c r="A91" s="119">
        <v>89</v>
      </c>
      <c r="B91" s="309">
        <v>10</v>
      </c>
      <c r="C91" s="234">
        <v>1</v>
      </c>
      <c r="D91" s="216"/>
      <c r="E91" s="217"/>
    </row>
    <row r="92" spans="1:5" ht="14.45" customHeight="1" x14ac:dyDescent="0.25">
      <c r="A92" s="119">
        <v>90</v>
      </c>
      <c r="B92" s="310"/>
      <c r="C92" s="229">
        <v>2</v>
      </c>
      <c r="D92" s="157"/>
      <c r="E92" s="208"/>
    </row>
    <row r="93" spans="1:5" ht="14.45" customHeight="1" x14ac:dyDescent="0.25">
      <c r="A93" s="119">
        <v>91</v>
      </c>
      <c r="B93" s="310"/>
      <c r="C93" s="229">
        <v>3</v>
      </c>
      <c r="D93" s="157"/>
      <c r="E93" s="208"/>
    </row>
    <row r="94" spans="1:5" ht="14.45" customHeight="1" x14ac:dyDescent="0.25">
      <c r="A94" s="119">
        <v>92</v>
      </c>
      <c r="B94" s="310"/>
      <c r="C94" s="229">
        <v>4</v>
      </c>
      <c r="D94" s="157"/>
      <c r="E94" s="208"/>
    </row>
    <row r="95" spans="1:5" ht="14.45" customHeight="1" x14ac:dyDescent="0.25">
      <c r="A95" s="119">
        <v>93</v>
      </c>
      <c r="B95" s="310"/>
      <c r="C95" s="229">
        <v>5</v>
      </c>
      <c r="D95" s="157"/>
      <c r="E95" s="208"/>
    </row>
    <row r="96" spans="1:5" ht="14.45" customHeight="1" x14ac:dyDescent="0.25">
      <c r="A96" s="119">
        <v>94</v>
      </c>
      <c r="B96" s="310"/>
      <c r="C96" s="229">
        <v>6</v>
      </c>
      <c r="D96" s="148"/>
      <c r="E96" s="146"/>
    </row>
    <row r="97" spans="1:9" ht="14.45" customHeight="1" x14ac:dyDescent="0.25">
      <c r="A97" s="119">
        <v>95</v>
      </c>
      <c r="B97" s="310"/>
      <c r="C97" s="229">
        <v>7</v>
      </c>
      <c r="D97" s="157"/>
      <c r="E97" s="208"/>
    </row>
    <row r="98" spans="1:9" ht="15" customHeight="1" thickBot="1" x14ac:dyDescent="0.3">
      <c r="A98" s="119">
        <v>96</v>
      </c>
      <c r="B98" s="311"/>
      <c r="C98" s="235">
        <v>8</v>
      </c>
      <c r="D98" s="149"/>
      <c r="E98" s="150"/>
    </row>
    <row r="99" spans="1:9" ht="14.45" customHeight="1" x14ac:dyDescent="0.25">
      <c r="A99" s="119">
        <v>97</v>
      </c>
      <c r="B99" s="309">
        <v>11</v>
      </c>
      <c r="C99" s="234">
        <v>1</v>
      </c>
      <c r="D99" s="147"/>
      <c r="E99" s="145"/>
    </row>
    <row r="100" spans="1:9" ht="14.45" customHeight="1" x14ac:dyDescent="0.25">
      <c r="A100" s="119">
        <v>98</v>
      </c>
      <c r="B100" s="310"/>
      <c r="C100" s="229">
        <v>2</v>
      </c>
      <c r="D100" s="148"/>
      <c r="E100" s="146"/>
    </row>
    <row r="101" spans="1:9" ht="14.45" customHeight="1" x14ac:dyDescent="0.25">
      <c r="A101" s="119">
        <v>99</v>
      </c>
      <c r="B101" s="310"/>
      <c r="C101" s="229">
        <v>3</v>
      </c>
      <c r="D101" s="157"/>
      <c r="E101" s="208"/>
    </row>
    <row r="102" spans="1:9" ht="14.45" customHeight="1" x14ac:dyDescent="0.25">
      <c r="A102" s="119">
        <v>100</v>
      </c>
      <c r="B102" s="310"/>
      <c r="C102" s="229">
        <v>4</v>
      </c>
      <c r="D102" s="157"/>
      <c r="E102" s="208"/>
    </row>
    <row r="103" spans="1:9" ht="14.45" customHeight="1" x14ac:dyDescent="0.25">
      <c r="A103" s="119">
        <v>101</v>
      </c>
      <c r="B103" s="310"/>
      <c r="C103" s="229">
        <v>5</v>
      </c>
      <c r="D103" s="185"/>
      <c r="E103" s="187"/>
    </row>
    <row r="104" spans="1:9" ht="14.45" customHeight="1" x14ac:dyDescent="0.25">
      <c r="A104" s="119">
        <v>102</v>
      </c>
      <c r="B104" s="310"/>
      <c r="C104" s="229">
        <v>6</v>
      </c>
      <c r="D104" s="185"/>
      <c r="E104" s="187"/>
    </row>
    <row r="105" spans="1:9" ht="14.45" customHeight="1" x14ac:dyDescent="0.25">
      <c r="A105" s="119">
        <v>103</v>
      </c>
      <c r="B105" s="310"/>
      <c r="C105" s="229">
        <v>7</v>
      </c>
      <c r="D105" s="185"/>
      <c r="E105" s="187"/>
    </row>
    <row r="106" spans="1:9" ht="15" customHeight="1" thickBot="1" x14ac:dyDescent="0.3">
      <c r="A106" s="119">
        <v>104</v>
      </c>
      <c r="B106" s="311"/>
      <c r="C106" s="235">
        <v>8</v>
      </c>
      <c r="D106" s="149"/>
      <c r="E106" s="150"/>
    </row>
    <row r="107" spans="1:9" ht="14.45" customHeight="1" x14ac:dyDescent="0.25">
      <c r="A107" s="119">
        <v>105</v>
      </c>
      <c r="B107" s="334">
        <v>12</v>
      </c>
      <c r="C107" s="230">
        <v>1</v>
      </c>
      <c r="D107" s="298"/>
      <c r="E107" s="299"/>
    </row>
    <row r="108" spans="1:9" ht="14.45" customHeight="1" x14ac:dyDescent="0.25">
      <c r="A108" s="119">
        <v>106</v>
      </c>
      <c r="B108" s="322"/>
      <c r="C108" s="229">
        <v>2</v>
      </c>
      <c r="D108" s="239"/>
      <c r="E108" s="240"/>
    </row>
    <row r="109" spans="1:9" ht="14.45" customHeight="1" x14ac:dyDescent="0.25">
      <c r="A109" s="119">
        <v>107</v>
      </c>
      <c r="B109" s="322"/>
      <c r="C109" s="229">
        <v>3</v>
      </c>
      <c r="D109" s="239"/>
      <c r="E109" s="240"/>
    </row>
    <row r="110" spans="1:9" ht="14.45" customHeight="1" x14ac:dyDescent="0.25">
      <c r="A110" s="119">
        <v>108</v>
      </c>
      <c r="B110" s="322"/>
      <c r="C110" s="229">
        <v>4</v>
      </c>
      <c r="D110" s="239"/>
      <c r="E110" s="240"/>
    </row>
    <row r="111" spans="1:9" ht="14.45" customHeight="1" x14ac:dyDescent="0.25">
      <c r="A111" s="119">
        <v>109</v>
      </c>
      <c r="B111" s="322"/>
      <c r="C111" s="229">
        <v>5</v>
      </c>
      <c r="D111" s="239"/>
      <c r="E111" s="240"/>
    </row>
    <row r="112" spans="1:9" ht="14.45" customHeight="1" x14ac:dyDescent="0.25">
      <c r="A112" s="119">
        <v>110</v>
      </c>
      <c r="B112" s="322"/>
      <c r="C112" s="229">
        <v>6</v>
      </c>
      <c r="D112" s="239"/>
      <c r="E112" s="240"/>
      <c r="G112" s="268"/>
      <c r="H112" s="126"/>
      <c r="I112" s="127"/>
    </row>
    <row r="113" spans="1:9" ht="14.45" customHeight="1" x14ac:dyDescent="0.25">
      <c r="A113" s="119">
        <v>111</v>
      </c>
      <c r="B113" s="322"/>
      <c r="C113" s="229">
        <v>7</v>
      </c>
      <c r="D113" s="239"/>
      <c r="E113" s="240"/>
      <c r="G113" s="268"/>
      <c r="H113" s="126"/>
      <c r="I113" s="127"/>
    </row>
    <row r="114" spans="1:9" ht="15" customHeight="1" thickBot="1" x14ac:dyDescent="0.3">
      <c r="A114" s="119">
        <v>112</v>
      </c>
      <c r="B114" s="323"/>
      <c r="C114" s="235">
        <v>8</v>
      </c>
      <c r="D114" s="241"/>
      <c r="E114" s="242"/>
      <c r="G114" s="268"/>
      <c r="H114" s="126"/>
      <c r="I114" s="127"/>
    </row>
    <row r="115" spans="1:9" ht="14.45" customHeight="1" x14ac:dyDescent="0.25">
      <c r="A115" s="119">
        <v>113</v>
      </c>
      <c r="B115" s="321">
        <v>13</v>
      </c>
      <c r="C115" s="234">
        <v>1</v>
      </c>
      <c r="D115" s="237"/>
      <c r="E115" s="238"/>
      <c r="G115" s="268"/>
      <c r="H115" s="126"/>
      <c r="I115" s="127"/>
    </row>
    <row r="116" spans="1:9" ht="14.45" customHeight="1" x14ac:dyDescent="0.25">
      <c r="A116" s="119">
        <v>114</v>
      </c>
      <c r="B116" s="322"/>
      <c r="C116" s="229">
        <v>2</v>
      </c>
      <c r="D116" s="239"/>
      <c r="E116" s="240"/>
      <c r="G116" s="268"/>
      <c r="H116" s="126"/>
      <c r="I116" s="127"/>
    </row>
    <row r="117" spans="1:9" ht="14.45" customHeight="1" x14ac:dyDescent="0.25">
      <c r="A117" s="119">
        <v>115</v>
      </c>
      <c r="B117" s="322"/>
      <c r="C117" s="229">
        <v>3</v>
      </c>
      <c r="D117" s="239"/>
      <c r="E117" s="240"/>
      <c r="G117" s="268"/>
      <c r="H117" s="126"/>
      <c r="I117" s="127"/>
    </row>
    <row r="118" spans="1:9" ht="14.45" customHeight="1" x14ac:dyDescent="0.25">
      <c r="A118" s="119">
        <v>116</v>
      </c>
      <c r="B118" s="322"/>
      <c r="C118" s="229">
        <v>4</v>
      </c>
      <c r="D118" s="239"/>
      <c r="E118" s="240"/>
      <c r="G118" s="268"/>
      <c r="H118" s="126"/>
      <c r="I118" s="127"/>
    </row>
    <row r="119" spans="1:9" ht="14.45" customHeight="1" x14ac:dyDescent="0.25">
      <c r="A119" s="119">
        <v>117</v>
      </c>
      <c r="B119" s="322"/>
      <c r="C119" s="229">
        <v>5</v>
      </c>
      <c r="D119" s="239"/>
      <c r="E119" s="240"/>
      <c r="G119" s="268"/>
      <c r="H119" s="126"/>
      <c r="I119" s="127"/>
    </row>
    <row r="120" spans="1:9" ht="14.45" customHeight="1" x14ac:dyDescent="0.25">
      <c r="A120" s="119">
        <v>118</v>
      </c>
      <c r="B120" s="322"/>
      <c r="C120" s="229">
        <v>6</v>
      </c>
      <c r="D120" s="239"/>
      <c r="E120" s="240"/>
      <c r="G120" s="268"/>
      <c r="H120" s="126"/>
      <c r="I120" s="127"/>
    </row>
    <row r="121" spans="1:9" ht="14.45" customHeight="1" x14ac:dyDescent="0.25">
      <c r="A121" s="119">
        <v>119</v>
      </c>
      <c r="B121" s="322"/>
      <c r="C121" s="229">
        <v>7</v>
      </c>
      <c r="D121" s="239"/>
      <c r="E121" s="240"/>
      <c r="G121" s="268"/>
      <c r="H121" s="126"/>
      <c r="I121" s="127"/>
    </row>
    <row r="122" spans="1:9" ht="15" customHeight="1" thickBot="1" x14ac:dyDescent="0.3">
      <c r="A122" s="119">
        <v>120</v>
      </c>
      <c r="B122" s="323"/>
      <c r="C122" s="235">
        <v>8</v>
      </c>
      <c r="D122" s="241"/>
      <c r="E122" s="242"/>
      <c r="G122" s="268"/>
      <c r="H122" s="126"/>
      <c r="I122" s="127"/>
    </row>
    <row r="123" spans="1:9" ht="14.45" customHeight="1" x14ac:dyDescent="0.25">
      <c r="A123" s="119">
        <v>121</v>
      </c>
      <c r="B123" s="321">
        <v>14</v>
      </c>
      <c r="C123" s="234">
        <v>1</v>
      </c>
      <c r="D123" s="237"/>
      <c r="E123" s="238"/>
      <c r="G123" s="268"/>
      <c r="H123" s="126"/>
      <c r="I123" s="127"/>
    </row>
    <row r="124" spans="1:9" ht="14.45" customHeight="1" x14ac:dyDescent="0.25">
      <c r="A124" s="119">
        <v>122</v>
      </c>
      <c r="B124" s="322"/>
      <c r="C124" s="229">
        <v>2</v>
      </c>
      <c r="D124" s="239"/>
      <c r="E124" s="240"/>
      <c r="G124" s="268"/>
      <c r="H124" s="126"/>
      <c r="I124" s="127"/>
    </row>
    <row r="125" spans="1:9" ht="14.45" customHeight="1" x14ac:dyDescent="0.25">
      <c r="A125" s="119">
        <v>123</v>
      </c>
      <c r="B125" s="322"/>
      <c r="C125" s="229">
        <v>3</v>
      </c>
      <c r="D125" s="239"/>
      <c r="E125" s="240"/>
      <c r="G125" s="268"/>
      <c r="H125" s="126"/>
      <c r="I125" s="127"/>
    </row>
    <row r="126" spans="1:9" ht="14.45" customHeight="1" x14ac:dyDescent="0.25">
      <c r="A126" s="119">
        <v>124</v>
      </c>
      <c r="B126" s="322"/>
      <c r="C126" s="229">
        <v>4</v>
      </c>
      <c r="D126" s="239"/>
      <c r="E126" s="240"/>
      <c r="G126" s="268"/>
      <c r="H126" s="126"/>
      <c r="I126" s="127"/>
    </row>
    <row r="127" spans="1:9" ht="14.45" customHeight="1" x14ac:dyDescent="0.25">
      <c r="A127" s="119">
        <v>125</v>
      </c>
      <c r="B127" s="322"/>
      <c r="C127" s="229">
        <v>5</v>
      </c>
      <c r="D127" s="239"/>
      <c r="E127" s="240"/>
      <c r="G127" s="268"/>
      <c r="H127" s="126"/>
      <c r="I127" s="127"/>
    </row>
    <row r="128" spans="1:9" ht="14.45" customHeight="1" x14ac:dyDescent="0.25">
      <c r="A128" s="119">
        <v>126</v>
      </c>
      <c r="B128" s="322"/>
      <c r="C128" s="229">
        <v>6</v>
      </c>
      <c r="D128" s="239"/>
      <c r="E128" s="240"/>
      <c r="G128" s="268"/>
      <c r="H128" s="126"/>
      <c r="I128" s="127"/>
    </row>
    <row r="129" spans="1:9" ht="14.45" customHeight="1" x14ac:dyDescent="0.25">
      <c r="A129" s="119">
        <v>127</v>
      </c>
      <c r="B129" s="322"/>
      <c r="C129" s="229">
        <v>7</v>
      </c>
      <c r="D129" s="239"/>
      <c r="E129" s="240"/>
      <c r="G129" s="268"/>
      <c r="H129" s="126"/>
      <c r="I129" s="127"/>
    </row>
    <row r="130" spans="1:9" ht="15" customHeight="1" thickBot="1" x14ac:dyDescent="0.3">
      <c r="A130" s="119">
        <v>128</v>
      </c>
      <c r="B130" s="323"/>
      <c r="C130" s="235">
        <v>8</v>
      </c>
      <c r="D130" s="241"/>
      <c r="E130" s="242"/>
      <c r="G130" s="268"/>
      <c r="H130" s="126"/>
      <c r="I130" s="127"/>
    </row>
    <row r="131" spans="1:9" ht="14.45" customHeight="1" x14ac:dyDescent="0.25">
      <c r="A131" s="119">
        <v>129</v>
      </c>
      <c r="B131" s="321">
        <v>15</v>
      </c>
      <c r="C131" s="234">
        <v>1</v>
      </c>
      <c r="D131" s="237"/>
      <c r="E131" s="238"/>
      <c r="G131" s="268"/>
      <c r="H131" s="126"/>
      <c r="I131" s="127"/>
    </row>
    <row r="132" spans="1:9" ht="14.45" customHeight="1" x14ac:dyDescent="0.25">
      <c r="A132" s="119">
        <v>130</v>
      </c>
      <c r="B132" s="322"/>
      <c r="C132" s="229">
        <v>2</v>
      </c>
      <c r="D132" s="239"/>
      <c r="E132" s="240"/>
      <c r="G132" s="268"/>
      <c r="H132" s="126"/>
      <c r="I132" s="127"/>
    </row>
    <row r="133" spans="1:9" ht="14.45" customHeight="1" x14ac:dyDescent="0.25">
      <c r="A133" s="119">
        <v>131</v>
      </c>
      <c r="B133" s="322"/>
      <c r="C133" s="229">
        <v>3</v>
      </c>
      <c r="D133" s="239"/>
      <c r="E133" s="240"/>
      <c r="G133" s="268"/>
      <c r="H133" s="126"/>
      <c r="I133" s="127"/>
    </row>
    <row r="134" spans="1:9" ht="14.45" customHeight="1" x14ac:dyDescent="0.25">
      <c r="A134" s="119">
        <v>132</v>
      </c>
      <c r="B134" s="322"/>
      <c r="C134" s="229">
        <v>4</v>
      </c>
      <c r="D134" s="239"/>
      <c r="E134" s="240"/>
      <c r="G134" s="268"/>
      <c r="H134" s="126"/>
      <c r="I134" s="127"/>
    </row>
    <row r="135" spans="1:9" ht="14.45" customHeight="1" x14ac:dyDescent="0.25">
      <c r="A135" s="119">
        <v>133</v>
      </c>
      <c r="B135" s="322"/>
      <c r="C135" s="229">
        <v>5</v>
      </c>
      <c r="D135" s="239"/>
      <c r="E135" s="240"/>
      <c r="G135" s="268"/>
      <c r="H135" s="126"/>
      <c r="I135" s="127"/>
    </row>
    <row r="136" spans="1:9" ht="14.45" customHeight="1" x14ac:dyDescent="0.25">
      <c r="A136" s="119">
        <v>134</v>
      </c>
      <c r="B136" s="322"/>
      <c r="C136" s="229">
        <v>6</v>
      </c>
      <c r="D136" s="239"/>
      <c r="E136" s="240"/>
      <c r="G136" s="268"/>
      <c r="H136" s="126"/>
      <c r="I136" s="127"/>
    </row>
    <row r="137" spans="1:9" ht="14.45" customHeight="1" x14ac:dyDescent="0.25">
      <c r="A137" s="119">
        <v>135</v>
      </c>
      <c r="B137" s="322"/>
      <c r="C137" s="229">
        <v>7</v>
      </c>
      <c r="D137" s="239"/>
      <c r="E137" s="240"/>
      <c r="G137" s="268"/>
      <c r="H137" s="126"/>
      <c r="I137" s="127"/>
    </row>
    <row r="138" spans="1:9" ht="15" customHeight="1" thickBot="1" x14ac:dyDescent="0.3">
      <c r="A138" s="119">
        <v>136</v>
      </c>
      <c r="B138" s="323"/>
      <c r="C138" s="235">
        <v>8</v>
      </c>
      <c r="D138" s="241"/>
      <c r="E138" s="242"/>
      <c r="G138" s="268"/>
      <c r="H138" s="126"/>
      <c r="I138" s="127"/>
    </row>
    <row r="139" spans="1:9" ht="14.45" customHeight="1" x14ac:dyDescent="0.25">
      <c r="A139" s="119">
        <v>137</v>
      </c>
      <c r="B139" s="321">
        <v>16</v>
      </c>
      <c r="C139" s="234">
        <v>1</v>
      </c>
      <c r="D139" s="237"/>
      <c r="E139" s="238"/>
      <c r="G139" s="268"/>
      <c r="H139" s="126"/>
      <c r="I139" s="127"/>
    </row>
    <row r="140" spans="1:9" ht="14.45" customHeight="1" x14ac:dyDescent="0.25">
      <c r="A140" s="119">
        <v>138</v>
      </c>
      <c r="B140" s="322"/>
      <c r="C140" s="229">
        <v>2</v>
      </c>
      <c r="D140" s="239"/>
      <c r="E140" s="240"/>
      <c r="G140" s="268"/>
      <c r="H140" s="126"/>
      <c r="I140" s="127"/>
    </row>
    <row r="141" spans="1:9" ht="14.45" customHeight="1" x14ac:dyDescent="0.25">
      <c r="A141" s="119">
        <v>139</v>
      </c>
      <c r="B141" s="322"/>
      <c r="C141" s="229">
        <v>3</v>
      </c>
      <c r="D141" s="239"/>
      <c r="E141" s="240"/>
      <c r="G141" s="268"/>
      <c r="H141" s="126"/>
      <c r="I141" s="127"/>
    </row>
    <row r="142" spans="1:9" ht="14.45" customHeight="1" x14ac:dyDescent="0.25">
      <c r="A142" s="119">
        <v>140</v>
      </c>
      <c r="B142" s="322"/>
      <c r="C142" s="229">
        <v>4</v>
      </c>
      <c r="D142" s="239"/>
      <c r="E142" s="240"/>
      <c r="G142" s="268"/>
      <c r="H142" s="126"/>
      <c r="I142" s="127"/>
    </row>
    <row r="143" spans="1:9" ht="14.45" customHeight="1" x14ac:dyDescent="0.25">
      <c r="A143" s="119">
        <v>141</v>
      </c>
      <c r="B143" s="322"/>
      <c r="C143" s="229">
        <v>5</v>
      </c>
      <c r="D143" s="239"/>
      <c r="E143" s="240"/>
      <c r="G143" s="268"/>
      <c r="H143" s="126"/>
      <c r="I143" s="127"/>
    </row>
    <row r="144" spans="1:9" ht="14.45" customHeight="1" x14ac:dyDescent="0.25">
      <c r="A144" s="119">
        <v>142</v>
      </c>
      <c r="B144" s="322"/>
      <c r="C144" s="229">
        <v>6</v>
      </c>
      <c r="D144" s="239"/>
      <c r="E144" s="240"/>
      <c r="G144" s="268"/>
      <c r="H144" s="126"/>
      <c r="I144" s="127"/>
    </row>
    <row r="145" spans="1:9" ht="14.45" customHeight="1" x14ac:dyDescent="0.25">
      <c r="A145" s="119">
        <v>143</v>
      </c>
      <c r="B145" s="322"/>
      <c r="C145" s="229">
        <v>7</v>
      </c>
      <c r="D145" s="239"/>
      <c r="E145" s="240"/>
      <c r="G145" s="268"/>
      <c r="H145" s="126"/>
      <c r="I145" s="127"/>
    </row>
    <row r="146" spans="1:9" ht="15" customHeight="1" thickBot="1" x14ac:dyDescent="0.3">
      <c r="A146" s="119">
        <v>144</v>
      </c>
      <c r="B146" s="323"/>
      <c r="C146" s="235">
        <v>8</v>
      </c>
      <c r="D146" s="241"/>
      <c r="E146" s="242"/>
      <c r="G146" s="268"/>
      <c r="H146" s="126"/>
      <c r="I146" s="127"/>
    </row>
    <row r="147" spans="1:9" ht="14.45" customHeight="1" x14ac:dyDescent="0.25">
      <c r="A147" s="119">
        <v>145</v>
      </c>
      <c r="B147" s="321">
        <v>17</v>
      </c>
      <c r="C147" s="234">
        <v>1</v>
      </c>
      <c r="D147" s="237"/>
      <c r="E147" s="238"/>
      <c r="G147" s="268"/>
      <c r="H147" s="126"/>
      <c r="I147" s="127"/>
    </row>
    <row r="148" spans="1:9" ht="14.45" customHeight="1" x14ac:dyDescent="0.25">
      <c r="A148" s="119">
        <v>146</v>
      </c>
      <c r="B148" s="322"/>
      <c r="C148" s="229">
        <v>2</v>
      </c>
      <c r="D148" s="239"/>
      <c r="E148" s="240"/>
      <c r="G148" s="268"/>
      <c r="H148" s="126"/>
      <c r="I148" s="127"/>
    </row>
    <row r="149" spans="1:9" ht="14.45" customHeight="1" x14ac:dyDescent="0.25">
      <c r="A149" s="119">
        <v>147</v>
      </c>
      <c r="B149" s="322"/>
      <c r="C149" s="229">
        <v>3</v>
      </c>
      <c r="D149" s="239"/>
      <c r="E149" s="240"/>
      <c r="G149" s="268"/>
      <c r="H149" s="126"/>
      <c r="I149" s="127"/>
    </row>
    <row r="150" spans="1:9" ht="14.45" customHeight="1" x14ac:dyDescent="0.25">
      <c r="A150" s="119">
        <v>148</v>
      </c>
      <c r="B150" s="322"/>
      <c r="C150" s="229">
        <v>4</v>
      </c>
      <c r="D150" s="239"/>
      <c r="E150" s="240"/>
      <c r="G150" s="268"/>
      <c r="H150" s="126"/>
      <c r="I150" s="127"/>
    </row>
    <row r="151" spans="1:9" ht="14.45" customHeight="1" x14ac:dyDescent="0.25">
      <c r="A151" s="119">
        <v>149</v>
      </c>
      <c r="B151" s="322"/>
      <c r="C151" s="229">
        <v>5</v>
      </c>
      <c r="D151" s="239"/>
      <c r="E151" s="240"/>
      <c r="G151" s="268"/>
      <c r="H151" s="126"/>
      <c r="I151" s="127"/>
    </row>
    <row r="152" spans="1:9" ht="14.45" customHeight="1" x14ac:dyDescent="0.25">
      <c r="A152" s="119">
        <v>150</v>
      </c>
      <c r="B152" s="322"/>
      <c r="C152" s="229">
        <v>6</v>
      </c>
      <c r="D152" s="239"/>
      <c r="E152" s="240"/>
      <c r="G152" s="268"/>
      <c r="H152" s="126"/>
      <c r="I152" s="127"/>
    </row>
    <row r="153" spans="1:9" ht="14.45" customHeight="1" x14ac:dyDescent="0.25">
      <c r="A153" s="119">
        <v>151</v>
      </c>
      <c r="B153" s="322"/>
      <c r="C153" s="229">
        <v>7</v>
      </c>
      <c r="D153" s="239"/>
      <c r="E153" s="240"/>
      <c r="G153" s="268"/>
      <c r="H153" s="126"/>
      <c r="I153" s="127"/>
    </row>
    <row r="154" spans="1:9" ht="15" customHeight="1" thickBot="1" x14ac:dyDescent="0.3">
      <c r="A154" s="119">
        <v>152</v>
      </c>
      <c r="B154" s="323"/>
      <c r="C154" s="235">
        <v>8</v>
      </c>
      <c r="D154" s="241"/>
      <c r="E154" s="242"/>
      <c r="G154" s="268"/>
      <c r="H154" s="126"/>
      <c r="I154" s="127"/>
    </row>
    <row r="155" spans="1:9" x14ac:dyDescent="0.5">
      <c r="G155" s="268"/>
      <c r="H155" s="126"/>
      <c r="I155" s="127"/>
    </row>
    <row r="156" spans="1:9" x14ac:dyDescent="0.5">
      <c r="G156" s="268"/>
      <c r="H156" s="126"/>
      <c r="I156" s="127"/>
    </row>
    <row r="157" spans="1:9" x14ac:dyDescent="0.5">
      <c r="G157" s="268"/>
      <c r="H157" s="126"/>
      <c r="I157" s="127"/>
    </row>
    <row r="158" spans="1:9" x14ac:dyDescent="0.5">
      <c r="G158" s="268"/>
      <c r="H158" s="126"/>
      <c r="I158" s="127"/>
    </row>
    <row r="159" spans="1:9" x14ac:dyDescent="0.5">
      <c r="G159" s="268"/>
      <c r="H159" s="126"/>
      <c r="I159" s="127"/>
    </row>
    <row r="160" spans="1:9" x14ac:dyDescent="0.5">
      <c r="G160" s="268"/>
      <c r="H160" s="126"/>
      <c r="I160" s="127"/>
    </row>
    <row r="161" spans="7:9" x14ac:dyDescent="0.5">
      <c r="G161" s="268"/>
      <c r="H161" s="126"/>
      <c r="I161" s="127"/>
    </row>
    <row r="162" spans="7:9" x14ac:dyDescent="0.5">
      <c r="G162" s="268"/>
      <c r="H162" s="126"/>
      <c r="I162" s="127"/>
    </row>
    <row r="163" spans="7:9" x14ac:dyDescent="0.5">
      <c r="G163" s="268"/>
      <c r="H163" s="126"/>
      <c r="I163" s="127"/>
    </row>
    <row r="164" spans="7:9" x14ac:dyDescent="0.5">
      <c r="G164" s="268"/>
      <c r="H164" s="126"/>
      <c r="I164" s="127"/>
    </row>
    <row r="165" spans="7:9" x14ac:dyDescent="0.5">
      <c r="G165" s="268"/>
      <c r="H165" s="126"/>
      <c r="I165" s="127"/>
    </row>
    <row r="166" spans="7:9" x14ac:dyDescent="0.5">
      <c r="G166" s="268"/>
      <c r="H166" s="126"/>
      <c r="I166" s="127"/>
    </row>
    <row r="167" spans="7:9" x14ac:dyDescent="0.5">
      <c r="G167" s="268"/>
      <c r="H167" s="126"/>
      <c r="I167" s="127"/>
    </row>
    <row r="168" spans="7:9" x14ac:dyDescent="0.5">
      <c r="G168" s="268"/>
    </row>
  </sheetData>
  <sheetProtection selectLockedCells="1" selectUnlockedCells="1"/>
  <sortState ref="H4:I46">
    <sortCondition ref="I46"/>
  </sortState>
  <mergeCells count="22">
    <mergeCell ref="B139:B146"/>
    <mergeCell ref="B147:B154"/>
    <mergeCell ref="B83:B90"/>
    <mergeCell ref="B91:B98"/>
    <mergeCell ref="B99:B106"/>
    <mergeCell ref="B107:B114"/>
    <mergeCell ref="B115:B122"/>
    <mergeCell ref="B131:B138"/>
    <mergeCell ref="B35:B42"/>
    <mergeCell ref="B3:B18"/>
    <mergeCell ref="G1:I1"/>
    <mergeCell ref="B1:E1"/>
    <mergeCell ref="B123:B130"/>
    <mergeCell ref="G50:I50"/>
    <mergeCell ref="G48:I49"/>
    <mergeCell ref="B19:B26"/>
    <mergeCell ref="B27:B34"/>
    <mergeCell ref="B43:B50"/>
    <mergeCell ref="B51:B58"/>
    <mergeCell ref="B59:B66"/>
    <mergeCell ref="B67:B74"/>
    <mergeCell ref="B75:B82"/>
  </mergeCells>
  <printOptions horizontalCentered="1"/>
  <pageMargins left="0.7" right="0.7" top="0.1" bottom="0.25" header="0.3" footer="0.3"/>
  <pageSetup scale="79" orientation="portrait" r:id="rId1"/>
  <headerFooter>
    <oddFooter>&amp;LDay 1: Results&amp;RPage: &amp;P of &amp;N</oddFooter>
  </headerFooter>
  <colBreaks count="1" manualBreakCount="1">
    <brk id="9" max="10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0:AC271"/>
  <sheetViews>
    <sheetView tabSelected="1" topLeftCell="A31" zoomScale="85" zoomScaleNormal="85" workbookViewId="0">
      <selection activeCell="P139" sqref="P139"/>
    </sheetView>
  </sheetViews>
  <sheetFormatPr defaultColWidth="8.42578125" defaultRowHeight="12.75" x14ac:dyDescent="0.2"/>
  <cols>
    <col min="1" max="1" width="8.5703125" style="3" bestFit="1" customWidth="1"/>
    <col min="2" max="2" width="23.7109375" style="3" customWidth="1"/>
    <col min="3" max="3" width="8.5703125" style="3" bestFit="1" customWidth="1"/>
    <col min="4" max="4" width="2.28515625" style="3" customWidth="1"/>
    <col min="5" max="5" width="2.5703125" style="3" customWidth="1"/>
    <col min="6" max="6" width="23.85546875" style="3" customWidth="1"/>
    <col min="7" max="7" width="5.5703125" style="128" customWidth="1"/>
    <col min="8" max="8" width="3.85546875" style="2" customWidth="1"/>
    <col min="9" max="9" width="1.7109375" style="2" customWidth="1"/>
    <col min="10" max="10" width="4.7109375" style="2" customWidth="1"/>
    <col min="11" max="11" width="4.5703125" style="2" customWidth="1"/>
    <col min="12" max="12" width="4.28515625" style="4" customWidth="1"/>
    <col min="13" max="13" width="23.85546875" style="154" customWidth="1"/>
    <col min="14" max="14" width="4.140625" style="3" customWidth="1"/>
    <col min="15" max="15" width="20.28515625" style="154" customWidth="1"/>
    <col min="16" max="16" width="17.28515625" style="154" customWidth="1"/>
    <col min="17" max="17" width="17.42578125" style="154" customWidth="1"/>
    <col min="18" max="18" width="11.85546875" style="3" customWidth="1"/>
    <col min="19" max="16384" width="8.42578125" style="3"/>
  </cols>
  <sheetData>
    <row r="50" spans="1:20" ht="30" customHeight="1" x14ac:dyDescent="0.2">
      <c r="A50" s="338" t="s">
        <v>80</v>
      </c>
      <c r="B50" s="338"/>
      <c r="C50" s="338"/>
      <c r="D50" s="338"/>
      <c r="E50" s="338"/>
      <c r="F50" s="338"/>
      <c r="G50" s="338"/>
      <c r="H50" s="338"/>
      <c r="J50" s="338" t="s">
        <v>80</v>
      </c>
      <c r="K50" s="338"/>
      <c r="L50" s="338"/>
      <c r="M50" s="338"/>
      <c r="N50" s="338"/>
      <c r="O50" s="338"/>
      <c r="P50" s="338"/>
      <c r="Q50" s="338"/>
    </row>
    <row r="51" spans="1:20" ht="13.5" thickBot="1" x14ac:dyDescent="0.25">
      <c r="A51" s="167"/>
      <c r="B51" s="167"/>
      <c r="C51" s="167"/>
      <c r="D51" s="167"/>
      <c r="E51" s="167"/>
      <c r="F51" s="167"/>
      <c r="G51" s="167"/>
      <c r="H51" s="167"/>
      <c r="L51" s="4" t="s">
        <v>2</v>
      </c>
      <c r="M51" s="154" t="s">
        <v>2</v>
      </c>
      <c r="T51" s="3" t="s">
        <v>2</v>
      </c>
    </row>
    <row r="52" spans="1:20" ht="13.5" customHeight="1" thickBot="1" x14ac:dyDescent="0.25">
      <c r="A52" s="167"/>
      <c r="B52" s="167"/>
      <c r="C52" s="167"/>
      <c r="D52" s="167"/>
      <c r="E52" s="167"/>
      <c r="F52" s="167"/>
      <c r="G52" s="167"/>
      <c r="H52" s="167"/>
      <c r="I52" s="3"/>
      <c r="J52" s="13" t="s">
        <v>46</v>
      </c>
      <c r="K52" s="13" t="s">
        <v>45</v>
      </c>
      <c r="L52" s="13" t="s">
        <v>47</v>
      </c>
      <c r="M52" s="74" t="str">
        <f>A72</f>
        <v>CHAMPIONSHIP FLIGHT</v>
      </c>
      <c r="N52" s="6"/>
      <c r="O52" s="155" t="str">
        <f>M52</f>
        <v>CHAMPIONSHIP FLIGHT</v>
      </c>
      <c r="Q52" s="155"/>
    </row>
    <row r="53" spans="1:20" ht="13.5" customHeight="1" thickBot="1" x14ac:dyDescent="0.25">
      <c r="H53" s="9"/>
      <c r="I53" s="9"/>
      <c r="J53" s="345">
        <v>1</v>
      </c>
      <c r="K53" s="339">
        <v>0.3125</v>
      </c>
      <c r="L53" s="22">
        <v>1</v>
      </c>
      <c r="M53" s="38" t="str">
        <f>B73</f>
        <v>Hurtubise, Tyler</v>
      </c>
      <c r="O53" s="169" t="s">
        <v>89</v>
      </c>
      <c r="P53" s="170"/>
      <c r="Q53" s="170"/>
    </row>
    <row r="54" spans="1:20" ht="13.5" customHeight="1" thickBot="1" x14ac:dyDescent="0.25">
      <c r="A54" s="354" t="s">
        <v>55</v>
      </c>
      <c r="B54" s="355"/>
      <c r="C54" s="356"/>
      <c r="F54" s="364" t="s">
        <v>79</v>
      </c>
      <c r="G54" s="364"/>
      <c r="H54" s="9"/>
      <c r="I54" s="9"/>
      <c r="J54" s="346"/>
      <c r="K54" s="340"/>
      <c r="L54" s="21">
        <v>8</v>
      </c>
      <c r="M54" s="39" t="s">
        <v>89</v>
      </c>
      <c r="O54" s="170"/>
      <c r="P54" s="169" t="s">
        <v>223</v>
      </c>
      <c r="Q54" s="170"/>
    </row>
    <row r="55" spans="1:20" ht="13.5" customHeight="1" thickBot="1" x14ac:dyDescent="0.25">
      <c r="A55" s="114">
        <v>1</v>
      </c>
      <c r="B55" s="115" t="str">
        <f>Scores!D3</f>
        <v>Hurtubise, Tyler</v>
      </c>
      <c r="C55" s="116">
        <f>Scores!E3</f>
        <v>68</v>
      </c>
      <c r="F55" s="364"/>
      <c r="G55" s="364"/>
      <c r="H55" s="9"/>
      <c r="I55" s="9"/>
      <c r="J55" s="346"/>
      <c r="K55" s="340"/>
      <c r="L55" s="26">
        <v>4</v>
      </c>
      <c r="M55" s="40" t="s">
        <v>84</v>
      </c>
      <c r="O55" s="169" t="s">
        <v>223</v>
      </c>
      <c r="P55" s="170"/>
      <c r="Q55" s="170"/>
    </row>
    <row r="56" spans="1:20" ht="13.5" customHeight="1" thickBot="1" x14ac:dyDescent="0.25">
      <c r="A56" s="68">
        <v>2</v>
      </c>
      <c r="B56" s="8" t="str">
        <f>Scores!D4</f>
        <v>Mauro, Alek</v>
      </c>
      <c r="C56" s="69">
        <f>Scores!E4</f>
        <v>72</v>
      </c>
      <c r="F56" s="364"/>
      <c r="G56" s="364"/>
      <c r="H56" s="9"/>
      <c r="I56" s="9"/>
      <c r="J56" s="346"/>
      <c r="K56" s="341"/>
      <c r="L56" s="24">
        <v>5</v>
      </c>
      <c r="M56" s="41" t="s">
        <v>223</v>
      </c>
      <c r="O56" s="170"/>
      <c r="P56" s="170"/>
      <c r="Q56" s="169"/>
    </row>
    <row r="57" spans="1:20" ht="13.5" customHeight="1" thickBot="1" x14ac:dyDescent="0.25">
      <c r="A57" s="68">
        <v>3</v>
      </c>
      <c r="B57" s="8" t="str">
        <f>Scores!D5</f>
        <v>Tanovich, Nicholas</v>
      </c>
      <c r="C57" s="69">
        <f>Scores!E5</f>
        <v>72</v>
      </c>
      <c r="H57" s="9"/>
      <c r="I57" s="9"/>
      <c r="J57" s="346"/>
      <c r="K57" s="339">
        <v>0.31736111111111115</v>
      </c>
      <c r="L57" s="22">
        <v>2</v>
      </c>
      <c r="M57" s="38" t="str">
        <f>B74</f>
        <v>Mauro, Alek</v>
      </c>
      <c r="O57" s="169" t="s">
        <v>85</v>
      </c>
      <c r="P57" s="170"/>
      <c r="Q57" s="171" t="s">
        <v>24</v>
      </c>
    </row>
    <row r="58" spans="1:20" ht="13.5" customHeight="1" thickBot="1" x14ac:dyDescent="0.25">
      <c r="A58" s="68">
        <v>4</v>
      </c>
      <c r="B58" s="8" t="str">
        <f>Scores!D6</f>
        <v>Purves, Carter</v>
      </c>
      <c r="C58" s="69">
        <f>Scores!E6</f>
        <v>73</v>
      </c>
      <c r="H58" s="9"/>
      <c r="I58" s="9"/>
      <c r="J58" s="346"/>
      <c r="K58" s="340"/>
      <c r="L58" s="19">
        <v>7</v>
      </c>
      <c r="M58" s="42" t="str">
        <f>B79</f>
        <v>McVinnie, Robert</v>
      </c>
      <c r="O58" s="170"/>
      <c r="P58" s="169" t="s">
        <v>85</v>
      </c>
      <c r="Q58" s="170"/>
    </row>
    <row r="59" spans="1:20" ht="13.5" customHeight="1" thickBot="1" x14ac:dyDescent="0.25">
      <c r="A59" s="68">
        <v>5</v>
      </c>
      <c r="B59" s="8" t="str">
        <f>Scores!D7</f>
        <v>Grant, Baker</v>
      </c>
      <c r="C59" s="69">
        <f>Scores!E7</f>
        <v>73</v>
      </c>
      <c r="H59" s="9"/>
      <c r="I59" s="9"/>
      <c r="J59" s="346"/>
      <c r="K59" s="340"/>
      <c r="L59" s="26">
        <v>3</v>
      </c>
      <c r="M59" s="40" t="s">
        <v>86</v>
      </c>
      <c r="O59" s="169" t="s">
        <v>86</v>
      </c>
      <c r="P59" s="170"/>
      <c r="Q59" s="170"/>
    </row>
    <row r="60" spans="1:20" ht="13.5" customHeight="1" thickBot="1" x14ac:dyDescent="0.25">
      <c r="A60" s="68">
        <v>6</v>
      </c>
      <c r="B60" s="8" t="str">
        <f>Scores!D8</f>
        <v>Bunda, Brady</v>
      </c>
      <c r="C60" s="69">
        <f>Scores!E8</f>
        <v>74</v>
      </c>
      <c r="H60" s="9"/>
      <c r="I60" s="9"/>
      <c r="J60" s="347"/>
      <c r="K60" s="341"/>
      <c r="L60" s="24">
        <v>6</v>
      </c>
      <c r="M60" s="41" t="s">
        <v>105</v>
      </c>
      <c r="N60" s="11"/>
      <c r="O60" s="172"/>
      <c r="P60" s="172"/>
      <c r="Q60" s="172"/>
    </row>
    <row r="61" spans="1:20" ht="13.5" thickBot="1" x14ac:dyDescent="0.25">
      <c r="A61" s="68">
        <v>7</v>
      </c>
      <c r="B61" s="8" t="str">
        <f>Scores!D9</f>
        <v>McIntyre, Jack</v>
      </c>
      <c r="C61" s="69">
        <f>Scores!E9</f>
        <v>74</v>
      </c>
      <c r="O61" s="170"/>
      <c r="P61" s="170"/>
      <c r="Q61" s="170"/>
    </row>
    <row r="62" spans="1:20" ht="13.5" customHeight="1" thickBot="1" x14ac:dyDescent="0.25">
      <c r="A62" s="68">
        <v>8</v>
      </c>
      <c r="B62" s="8" t="str">
        <f>Scores!D10</f>
        <v>Webster, Aidan</v>
      </c>
      <c r="C62" s="69">
        <f>Scores!E10</f>
        <v>75</v>
      </c>
      <c r="H62" s="3"/>
      <c r="I62" s="3"/>
      <c r="J62" s="13" t="s">
        <v>46</v>
      </c>
      <c r="K62" s="13" t="s">
        <v>45</v>
      </c>
      <c r="L62" s="13" t="s">
        <v>47</v>
      </c>
      <c r="M62" s="73" t="str">
        <f>E72</f>
        <v>CONSOLATION FLIGHT</v>
      </c>
      <c r="N62" s="6"/>
      <c r="O62" s="173" t="str">
        <f>M62</f>
        <v>CONSOLATION FLIGHT</v>
      </c>
      <c r="P62" s="170"/>
      <c r="Q62" s="173"/>
    </row>
    <row r="63" spans="1:20" ht="13.5" customHeight="1" thickBot="1" x14ac:dyDescent="0.25">
      <c r="A63" s="68">
        <v>9</v>
      </c>
      <c r="B63" s="57" t="str">
        <f>Scores!D13</f>
        <v>Milne, Tyler</v>
      </c>
      <c r="C63" s="108">
        <f>Scores!E13</f>
        <v>77</v>
      </c>
      <c r="H63" s="9"/>
      <c r="I63" s="9"/>
      <c r="J63" s="348">
        <v>10</v>
      </c>
      <c r="K63" s="351">
        <v>0.3125</v>
      </c>
      <c r="L63" s="34">
        <v>1</v>
      </c>
      <c r="M63" s="35" t="str">
        <f>F73</f>
        <v>Bunda, Brady</v>
      </c>
      <c r="O63" s="174" t="s">
        <v>98</v>
      </c>
      <c r="P63" s="170"/>
      <c r="Q63" s="170"/>
    </row>
    <row r="64" spans="1:20" ht="13.5" customHeight="1" thickBot="1" x14ac:dyDescent="0.25">
      <c r="A64" s="68">
        <v>10</v>
      </c>
      <c r="B64" s="57" t="str">
        <f>Scores!D12</f>
        <v>Lavin, Liam</v>
      </c>
      <c r="C64" s="305">
        <f>Scores!E12</f>
        <v>77</v>
      </c>
      <c r="F64" s="363" t="s">
        <v>58</v>
      </c>
      <c r="G64" s="363"/>
      <c r="H64" s="9"/>
      <c r="I64" s="9"/>
      <c r="J64" s="349"/>
      <c r="K64" s="352"/>
      <c r="L64" s="29">
        <v>8</v>
      </c>
      <c r="M64" s="30" t="s">
        <v>114</v>
      </c>
      <c r="O64" s="170"/>
      <c r="P64" s="174" t="s">
        <v>97</v>
      </c>
      <c r="Q64" s="170"/>
    </row>
    <row r="65" spans="1:17" ht="13.5" customHeight="1" thickBot="1" x14ac:dyDescent="0.25">
      <c r="A65" s="68">
        <v>11</v>
      </c>
      <c r="B65" s="304" t="s">
        <v>88</v>
      </c>
      <c r="C65" s="306">
        <v>77</v>
      </c>
      <c r="F65" s="363" t="s">
        <v>59</v>
      </c>
      <c r="G65" s="363"/>
      <c r="H65" s="9"/>
      <c r="I65" s="9"/>
      <c r="J65" s="349"/>
      <c r="K65" s="352"/>
      <c r="L65" s="36">
        <v>4</v>
      </c>
      <c r="M65" s="37" t="str">
        <f>F76</f>
        <v>Higginbottom, Spencer</v>
      </c>
      <c r="O65" s="174" t="s">
        <v>97</v>
      </c>
      <c r="P65" s="170"/>
      <c r="Q65" s="170"/>
    </row>
    <row r="66" spans="1:17" ht="13.5" customHeight="1" thickBot="1" x14ac:dyDescent="0.25">
      <c r="A66" s="68">
        <v>12</v>
      </c>
      <c r="B66" s="57" t="str">
        <f>Scores!D14</f>
        <v>Higginbottom, Spencer</v>
      </c>
      <c r="C66" s="20">
        <f>Scores!E14</f>
        <v>78</v>
      </c>
      <c r="H66" s="9"/>
      <c r="I66" s="9"/>
      <c r="J66" s="349"/>
      <c r="K66" s="353"/>
      <c r="L66" s="31">
        <v>5</v>
      </c>
      <c r="M66" s="32" t="str">
        <f>F77</f>
        <v>Beneteau, Nicholas</v>
      </c>
      <c r="O66" s="170"/>
      <c r="P66" s="170"/>
      <c r="Q66" s="174"/>
    </row>
    <row r="67" spans="1:17" ht="13.5" customHeight="1" thickBot="1" x14ac:dyDescent="0.25">
      <c r="A67" s="68">
        <v>13</v>
      </c>
      <c r="B67" s="57" t="str">
        <f>Scores!D15</f>
        <v>Beneteau, Nicholas</v>
      </c>
      <c r="C67" s="108">
        <f>Scores!E15</f>
        <v>78</v>
      </c>
      <c r="H67" s="9"/>
      <c r="I67" s="9"/>
      <c r="J67" s="349"/>
      <c r="K67" s="351">
        <v>0.31736111111111115</v>
      </c>
      <c r="L67" s="34">
        <v>2</v>
      </c>
      <c r="M67" s="35" t="s">
        <v>101</v>
      </c>
      <c r="O67" s="174" t="s">
        <v>101</v>
      </c>
      <c r="P67" s="170"/>
      <c r="Q67" s="175" t="s">
        <v>3</v>
      </c>
    </row>
    <row r="68" spans="1:17" ht="13.5" customHeight="1" thickBot="1" x14ac:dyDescent="0.25">
      <c r="A68" s="68">
        <v>14</v>
      </c>
      <c r="B68" s="57" t="str">
        <f>Scores!D16</f>
        <v>hill, Steven</v>
      </c>
      <c r="C68" s="108">
        <f>Scores!E16</f>
        <v>79</v>
      </c>
      <c r="H68" s="9"/>
      <c r="I68" s="9"/>
      <c r="J68" s="349"/>
      <c r="K68" s="352"/>
      <c r="L68" s="29">
        <v>7</v>
      </c>
      <c r="M68" s="33" t="str">
        <f>F79</f>
        <v>Karpala, Colin</v>
      </c>
      <c r="O68" s="170"/>
      <c r="P68" s="174" t="s">
        <v>227</v>
      </c>
      <c r="Q68" s="170"/>
    </row>
    <row r="69" spans="1:17" ht="13.5" customHeight="1" thickBot="1" x14ac:dyDescent="0.25">
      <c r="A69" s="68">
        <v>15</v>
      </c>
      <c r="B69" s="57" t="str">
        <f>Scores!D17</f>
        <v>Karpala, Colin</v>
      </c>
      <c r="C69" s="108">
        <f>Scores!E17</f>
        <v>81</v>
      </c>
      <c r="H69" s="9"/>
      <c r="I69" s="9"/>
      <c r="J69" s="349"/>
      <c r="K69" s="352"/>
      <c r="L69" s="36">
        <v>3</v>
      </c>
      <c r="M69" s="37" t="s">
        <v>95</v>
      </c>
      <c r="O69" s="174" t="s">
        <v>227</v>
      </c>
      <c r="P69" s="170"/>
      <c r="Q69" s="170"/>
    </row>
    <row r="70" spans="1:17" ht="13.5" customHeight="1" thickBot="1" x14ac:dyDescent="0.25">
      <c r="A70" s="70">
        <v>16</v>
      </c>
      <c r="B70" s="112" t="str">
        <f>Scores!D18</f>
        <v>Havens, Luke</v>
      </c>
      <c r="C70" s="113">
        <f>Scores!E18</f>
        <v>82</v>
      </c>
      <c r="H70" s="9"/>
      <c r="I70" s="9"/>
      <c r="J70" s="350"/>
      <c r="K70" s="353"/>
      <c r="L70" s="31">
        <v>6</v>
      </c>
      <c r="M70" s="32" t="s">
        <v>224</v>
      </c>
      <c r="N70" s="11"/>
      <c r="O70" s="172"/>
      <c r="P70" s="172"/>
      <c r="Q70" s="172"/>
    </row>
    <row r="71" spans="1:17" ht="13.5" thickBot="1" x14ac:dyDescent="0.25">
      <c r="O71" s="170"/>
      <c r="P71" s="170"/>
      <c r="Q71" s="170"/>
    </row>
    <row r="72" spans="1:17" ht="13.5" customHeight="1" thickBot="1" x14ac:dyDescent="0.25">
      <c r="A72" s="354" t="s">
        <v>23</v>
      </c>
      <c r="B72" s="355"/>
      <c r="C72" s="356"/>
      <c r="E72" s="360" t="s">
        <v>25</v>
      </c>
      <c r="F72" s="361"/>
      <c r="G72" s="362"/>
      <c r="H72" s="3"/>
      <c r="I72" s="3"/>
      <c r="J72" s="13" t="s">
        <v>46</v>
      </c>
      <c r="K72" s="13" t="s">
        <v>45</v>
      </c>
      <c r="L72" s="13" t="s">
        <v>47</v>
      </c>
      <c r="M72" s="109" t="str">
        <f>A82</f>
        <v>1ST FLIGHT</v>
      </c>
      <c r="N72" s="6"/>
      <c r="O72" s="173" t="str">
        <f>M72</f>
        <v>1ST FLIGHT</v>
      </c>
      <c r="P72" s="170"/>
      <c r="Q72" s="173"/>
    </row>
    <row r="73" spans="1:17" ht="13.5" customHeight="1" thickBot="1" x14ac:dyDescent="0.25">
      <c r="A73" s="85">
        <v>1</v>
      </c>
      <c r="B73" s="89" t="str">
        <f t="shared" ref="B73:C75" si="0">B55</f>
        <v>Hurtubise, Tyler</v>
      </c>
      <c r="C73" s="129">
        <f t="shared" si="0"/>
        <v>68</v>
      </c>
      <c r="E73" s="76">
        <v>1</v>
      </c>
      <c r="F73" s="77" t="str">
        <f>B60</f>
        <v>Bunda, Brady</v>
      </c>
      <c r="G73" s="132">
        <f>C60</f>
        <v>74</v>
      </c>
      <c r="H73" s="9"/>
      <c r="I73" s="9"/>
      <c r="J73" s="345">
        <v>1</v>
      </c>
      <c r="K73" s="339">
        <v>0.32291666666666669</v>
      </c>
      <c r="L73" s="22">
        <v>1</v>
      </c>
      <c r="M73" s="23" t="str">
        <f>B83</f>
        <v>Hill, Aidan</v>
      </c>
      <c r="O73" s="169" t="s">
        <v>121</v>
      </c>
      <c r="P73" s="170"/>
      <c r="Q73" s="170"/>
    </row>
    <row r="74" spans="1:17" ht="13.5" customHeight="1" thickBot="1" x14ac:dyDescent="0.25">
      <c r="A74" s="68">
        <v>2</v>
      </c>
      <c r="B74" s="8" t="str">
        <f t="shared" si="0"/>
        <v>Mauro, Alek</v>
      </c>
      <c r="C74" s="130">
        <f t="shared" si="0"/>
        <v>72</v>
      </c>
      <c r="E74" s="78">
        <v>2</v>
      </c>
      <c r="F74" s="291" t="s">
        <v>101</v>
      </c>
      <c r="G74" s="307">
        <v>74</v>
      </c>
      <c r="H74" s="9"/>
      <c r="I74" s="9"/>
      <c r="J74" s="346"/>
      <c r="K74" s="340"/>
      <c r="L74" s="21">
        <v>8</v>
      </c>
      <c r="M74" s="20" t="str">
        <f>B90</f>
        <v>Richard, Cody</v>
      </c>
      <c r="O74" s="170"/>
      <c r="P74" s="169" t="s">
        <v>238</v>
      </c>
      <c r="Q74" s="170"/>
    </row>
    <row r="75" spans="1:17" ht="13.5" customHeight="1" thickBot="1" x14ac:dyDescent="0.25">
      <c r="A75" s="68">
        <v>3</v>
      </c>
      <c r="B75" s="8" t="str">
        <f t="shared" si="0"/>
        <v>Tanovich, Nicholas</v>
      </c>
      <c r="C75" s="130">
        <f t="shared" si="0"/>
        <v>72</v>
      </c>
      <c r="E75" s="78">
        <v>3</v>
      </c>
      <c r="F75" s="291" t="s">
        <v>95</v>
      </c>
      <c r="G75" s="307">
        <v>75</v>
      </c>
      <c r="H75" s="9"/>
      <c r="I75" s="9"/>
      <c r="J75" s="346"/>
      <c r="K75" s="340"/>
      <c r="L75" s="26">
        <v>4</v>
      </c>
      <c r="M75" s="27" t="str">
        <f>B86</f>
        <v>Whitson, Brock</v>
      </c>
      <c r="O75" s="169" t="s">
        <v>142</v>
      </c>
      <c r="P75" s="170"/>
      <c r="Q75" s="170"/>
    </row>
    <row r="76" spans="1:17" ht="13.5" customHeight="1" thickBot="1" x14ac:dyDescent="0.25">
      <c r="A76" s="68">
        <v>4</v>
      </c>
      <c r="B76" s="8" t="s">
        <v>84</v>
      </c>
      <c r="C76" s="130">
        <v>73</v>
      </c>
      <c r="E76" s="78">
        <v>4</v>
      </c>
      <c r="F76" s="110" t="str">
        <f>B66</f>
        <v>Higginbottom, Spencer</v>
      </c>
      <c r="G76" s="133">
        <f>C66</f>
        <v>78</v>
      </c>
      <c r="H76" s="9"/>
      <c r="I76" s="9"/>
      <c r="J76" s="346"/>
      <c r="K76" s="341"/>
      <c r="L76" s="24">
        <v>5</v>
      </c>
      <c r="M76" s="25" t="str">
        <f>B87</f>
        <v>Allen, Brandon</v>
      </c>
      <c r="O76" s="170"/>
      <c r="P76" s="170"/>
      <c r="Q76" s="169"/>
    </row>
    <row r="77" spans="1:17" ht="13.5" customHeight="1" thickBot="1" x14ac:dyDescent="0.25">
      <c r="A77" s="68">
        <v>5</v>
      </c>
      <c r="B77" s="57" t="s">
        <v>223</v>
      </c>
      <c r="C77" s="57">
        <v>73</v>
      </c>
      <c r="E77" s="78">
        <v>5</v>
      </c>
      <c r="F77" s="75" t="s">
        <v>103</v>
      </c>
      <c r="G77" s="133">
        <v>78</v>
      </c>
      <c r="H77" s="9"/>
      <c r="I77" s="9"/>
      <c r="J77" s="346"/>
      <c r="K77" s="339">
        <v>0.32777777777777778</v>
      </c>
      <c r="L77" s="22">
        <v>2</v>
      </c>
      <c r="M77" s="23" t="str">
        <f>B84</f>
        <v>Balestrini, Tino</v>
      </c>
      <c r="O77" s="169" t="s">
        <v>102</v>
      </c>
      <c r="P77" s="170"/>
      <c r="Q77" s="176" t="s">
        <v>4</v>
      </c>
    </row>
    <row r="78" spans="1:17" ht="13.5" customHeight="1" thickBot="1" x14ac:dyDescent="0.25">
      <c r="A78" s="68">
        <v>6</v>
      </c>
      <c r="B78" s="57" t="s">
        <v>105</v>
      </c>
      <c r="C78" s="57">
        <v>77</v>
      </c>
      <c r="E78" s="78">
        <v>6</v>
      </c>
      <c r="F78" s="75" t="str">
        <f t="shared" ref="F78:G80" si="1">B68</f>
        <v>hill, Steven</v>
      </c>
      <c r="G78" s="133">
        <f t="shared" si="1"/>
        <v>79</v>
      </c>
      <c r="H78" s="9"/>
      <c r="I78" s="9"/>
      <c r="J78" s="346"/>
      <c r="K78" s="340"/>
      <c r="L78" s="19">
        <v>7</v>
      </c>
      <c r="M78" s="28" t="str">
        <f>B89</f>
        <v>D'Alimonte, Devon</v>
      </c>
      <c r="O78" s="170"/>
      <c r="P78" s="169" t="s">
        <v>102</v>
      </c>
      <c r="Q78" s="170"/>
    </row>
    <row r="79" spans="1:17" ht="13.5" customHeight="1" thickBot="1" x14ac:dyDescent="0.25">
      <c r="A79" s="68">
        <v>7</v>
      </c>
      <c r="B79" s="8" t="s">
        <v>88</v>
      </c>
      <c r="C79" s="130">
        <v>77</v>
      </c>
      <c r="E79" s="78">
        <v>7</v>
      </c>
      <c r="F79" s="75" t="str">
        <f t="shared" si="1"/>
        <v>Karpala, Colin</v>
      </c>
      <c r="G79" s="133">
        <f t="shared" si="1"/>
        <v>81</v>
      </c>
      <c r="H79" s="9"/>
      <c r="I79" s="9"/>
      <c r="J79" s="346"/>
      <c r="K79" s="340"/>
      <c r="L79" s="26">
        <v>3</v>
      </c>
      <c r="M79" s="27" t="str">
        <f>B85</f>
        <v>Beneteau, Cameron</v>
      </c>
      <c r="O79" s="169" t="s">
        <v>123</v>
      </c>
      <c r="P79" s="170"/>
      <c r="Q79" s="170"/>
    </row>
    <row r="80" spans="1:17" ht="13.5" customHeight="1" thickBot="1" x14ac:dyDescent="0.25">
      <c r="A80" s="70">
        <v>8</v>
      </c>
      <c r="B80" s="8" t="str">
        <f>B64</f>
        <v>Lavin, Liam</v>
      </c>
      <c r="C80" s="130">
        <f>C64</f>
        <v>77</v>
      </c>
      <c r="E80" s="79">
        <v>8</v>
      </c>
      <c r="F80" s="110" t="str">
        <f t="shared" si="1"/>
        <v>Havens, Luke</v>
      </c>
      <c r="G80" s="133">
        <f t="shared" si="1"/>
        <v>82</v>
      </c>
      <c r="H80" s="9"/>
      <c r="I80" s="9"/>
      <c r="J80" s="347"/>
      <c r="K80" s="341"/>
      <c r="L80" s="24">
        <v>6</v>
      </c>
      <c r="M80" s="25" t="str">
        <f>B88</f>
        <v>Szabo, Kersen</v>
      </c>
      <c r="N80" s="11"/>
      <c r="O80" s="172"/>
      <c r="P80" s="172"/>
      <c r="Q80" s="172"/>
    </row>
    <row r="81" spans="1:17" ht="13.5" thickBot="1" x14ac:dyDescent="0.25">
      <c r="O81" s="170"/>
      <c r="P81" s="170"/>
      <c r="Q81" s="170"/>
    </row>
    <row r="82" spans="1:17" ht="13.5" customHeight="1" thickBot="1" x14ac:dyDescent="0.25">
      <c r="A82" s="342" t="s">
        <v>26</v>
      </c>
      <c r="B82" s="343"/>
      <c r="C82" s="344"/>
      <c r="E82" s="357" t="s">
        <v>27</v>
      </c>
      <c r="F82" s="358"/>
      <c r="G82" s="359"/>
      <c r="H82" s="3"/>
      <c r="I82" s="3"/>
      <c r="J82" s="13" t="s">
        <v>46</v>
      </c>
      <c r="K82" s="13" t="s">
        <v>45</v>
      </c>
      <c r="L82" s="13" t="s">
        <v>47</v>
      </c>
      <c r="M82" s="109" t="str">
        <f>E82</f>
        <v>2ND FLIGHT</v>
      </c>
      <c r="N82" s="6"/>
      <c r="O82" s="173" t="str">
        <f>M82</f>
        <v>2ND FLIGHT</v>
      </c>
      <c r="P82" s="170"/>
      <c r="Q82" s="173"/>
    </row>
    <row r="83" spans="1:17" ht="13.5" customHeight="1" thickBot="1" x14ac:dyDescent="0.25">
      <c r="A83" s="72">
        <v>1</v>
      </c>
      <c r="B83" s="111" t="str">
        <f>Scores!D19</f>
        <v>Hill, Aidan</v>
      </c>
      <c r="C83" s="135">
        <f>Scores!E19</f>
        <v>82</v>
      </c>
      <c r="E83" s="76">
        <v>1</v>
      </c>
      <c r="F83" s="77" t="str">
        <f>Scores!D27</f>
        <v>Hillman, Ryan</v>
      </c>
      <c r="G83" s="132">
        <f>Scores!E27</f>
        <v>85</v>
      </c>
      <c r="H83" s="9"/>
      <c r="I83" s="9"/>
      <c r="J83" s="348">
        <v>10</v>
      </c>
      <c r="K83" s="335">
        <v>0.32291666666666669</v>
      </c>
      <c r="L83" s="34">
        <v>1</v>
      </c>
      <c r="M83" s="35" t="str">
        <f>F83</f>
        <v>Hillman, Ryan</v>
      </c>
      <c r="O83" s="174" t="s">
        <v>90</v>
      </c>
      <c r="P83" s="170"/>
      <c r="Q83" s="170"/>
    </row>
    <row r="84" spans="1:17" ht="13.5" customHeight="1" thickBot="1" x14ac:dyDescent="0.25">
      <c r="A84" s="68">
        <v>2</v>
      </c>
      <c r="B84" s="15" t="str">
        <f>Scores!D20</f>
        <v>Balestrini, Tino</v>
      </c>
      <c r="C84" s="130">
        <f>Scores!E20</f>
        <v>83</v>
      </c>
      <c r="E84" s="78">
        <v>2</v>
      </c>
      <c r="F84" s="75" t="str">
        <f>Scores!D28</f>
        <v>Kerr, Stefano</v>
      </c>
      <c r="G84" s="133">
        <f>Scores!E28</f>
        <v>86</v>
      </c>
      <c r="H84" s="9"/>
      <c r="I84" s="9"/>
      <c r="J84" s="349"/>
      <c r="K84" s="336"/>
      <c r="L84" s="29">
        <v>8</v>
      </c>
      <c r="M84" s="30" t="str">
        <f>F90</f>
        <v>Ardovini, Vanessa</v>
      </c>
      <c r="O84" s="170"/>
      <c r="P84" s="174" t="s">
        <v>119</v>
      </c>
      <c r="Q84" s="170"/>
    </row>
    <row r="85" spans="1:17" ht="13.5" customHeight="1" thickBot="1" x14ac:dyDescent="0.25">
      <c r="A85" s="68">
        <v>3</v>
      </c>
      <c r="B85" s="15" t="str">
        <f>Scores!D21</f>
        <v>Beneteau, Cameron</v>
      </c>
      <c r="C85" s="130">
        <f>Scores!E21</f>
        <v>83</v>
      </c>
      <c r="E85" s="78">
        <v>3</v>
      </c>
      <c r="F85" s="75" t="str">
        <f>Scores!D29</f>
        <v>Osborne, Rory</v>
      </c>
      <c r="G85" s="133">
        <f>Scores!E29</f>
        <v>86</v>
      </c>
      <c r="H85" s="9"/>
      <c r="I85" s="9"/>
      <c r="J85" s="349"/>
      <c r="K85" s="336"/>
      <c r="L85" s="36">
        <v>4</v>
      </c>
      <c r="M85" s="37" t="str">
        <f>F86</f>
        <v>Purdie, Riley</v>
      </c>
      <c r="O85" s="174" t="s">
        <v>119</v>
      </c>
      <c r="P85" s="170"/>
      <c r="Q85" s="170"/>
    </row>
    <row r="86" spans="1:17" ht="13.5" customHeight="1" thickBot="1" x14ac:dyDescent="0.25">
      <c r="A86" s="68">
        <v>4</v>
      </c>
      <c r="B86" s="15" t="str">
        <f>Scores!D22</f>
        <v>Whitson, Brock</v>
      </c>
      <c r="C86" s="130">
        <f>Scores!E22</f>
        <v>83</v>
      </c>
      <c r="E86" s="78">
        <v>4</v>
      </c>
      <c r="F86" s="75" t="str">
        <f>Scores!D30</f>
        <v>Purdie, Riley</v>
      </c>
      <c r="G86" s="133">
        <f>Scores!E30</f>
        <v>86</v>
      </c>
      <c r="H86" s="9"/>
      <c r="I86" s="9"/>
      <c r="J86" s="349"/>
      <c r="K86" s="337"/>
      <c r="L86" s="31">
        <v>5</v>
      </c>
      <c r="M86" s="32" t="str">
        <f>F87</f>
        <v>Smith, Connor</v>
      </c>
      <c r="O86" s="170"/>
      <c r="P86" s="170"/>
      <c r="Q86" s="174"/>
    </row>
    <row r="87" spans="1:17" ht="13.5" customHeight="1" thickBot="1" x14ac:dyDescent="0.25">
      <c r="A87" s="68">
        <v>5</v>
      </c>
      <c r="B87" s="15" t="str">
        <f>Scores!D23</f>
        <v>Allen, Brandon</v>
      </c>
      <c r="C87" s="130">
        <f>Scores!E23</f>
        <v>84</v>
      </c>
      <c r="E87" s="78">
        <v>5</v>
      </c>
      <c r="F87" s="75" t="str">
        <f>Scores!D31</f>
        <v>Smith, Connor</v>
      </c>
      <c r="G87" s="133">
        <f>Scores!E31</f>
        <v>87</v>
      </c>
      <c r="H87" s="9"/>
      <c r="I87" s="9"/>
      <c r="J87" s="349"/>
      <c r="K87" s="335">
        <v>0.32777777777777778</v>
      </c>
      <c r="L87" s="34">
        <v>2</v>
      </c>
      <c r="M87" s="35" t="str">
        <f>F84</f>
        <v>Kerr, Stefano</v>
      </c>
      <c r="O87" s="174" t="s">
        <v>104</v>
      </c>
      <c r="P87" s="170"/>
      <c r="Q87" s="176" t="s">
        <v>5</v>
      </c>
    </row>
    <row r="88" spans="1:17" ht="13.5" customHeight="1" thickBot="1" x14ac:dyDescent="0.25">
      <c r="A88" s="68">
        <v>6</v>
      </c>
      <c r="B88" s="15" t="str">
        <f>Scores!D24</f>
        <v>Szabo, Kersen</v>
      </c>
      <c r="C88" s="130">
        <f>Scores!E24</f>
        <v>84</v>
      </c>
      <c r="E88" s="78">
        <v>6</v>
      </c>
      <c r="F88" s="75" t="str">
        <f>Scores!D32</f>
        <v>Pizzo, Adam</v>
      </c>
      <c r="G88" s="133">
        <f>Scores!E32</f>
        <v>87</v>
      </c>
      <c r="H88" s="9"/>
      <c r="I88" s="9"/>
      <c r="J88" s="349"/>
      <c r="K88" s="336"/>
      <c r="L88" s="29">
        <v>7</v>
      </c>
      <c r="M88" s="33" t="str">
        <f>F89</f>
        <v>Stojcevski, Alex</v>
      </c>
      <c r="O88" s="170"/>
      <c r="P88" s="174" t="s">
        <v>104</v>
      </c>
      <c r="Q88" s="170"/>
    </row>
    <row r="89" spans="1:17" ht="13.5" customHeight="1" thickBot="1" x14ac:dyDescent="0.25">
      <c r="A89" s="68">
        <v>7</v>
      </c>
      <c r="B89" s="15" t="str">
        <f>Scores!D25</f>
        <v>D'Alimonte, Devon</v>
      </c>
      <c r="C89" s="130">
        <f>Scores!E25</f>
        <v>85</v>
      </c>
      <c r="E89" s="78">
        <v>7</v>
      </c>
      <c r="F89" s="75" t="str">
        <f>Scores!D33</f>
        <v>Stojcevski, Alex</v>
      </c>
      <c r="G89" s="133">
        <f>Scores!E33</f>
        <v>87</v>
      </c>
      <c r="H89" s="9"/>
      <c r="I89" s="9"/>
      <c r="J89" s="349"/>
      <c r="K89" s="336"/>
      <c r="L89" s="36">
        <v>3</v>
      </c>
      <c r="M89" s="37" t="str">
        <f>F85</f>
        <v>Osborne, Rory</v>
      </c>
      <c r="O89" s="174" t="s">
        <v>126</v>
      </c>
      <c r="P89" s="170"/>
      <c r="Q89" s="170"/>
    </row>
    <row r="90" spans="1:17" ht="13.5" customHeight="1" thickBot="1" x14ac:dyDescent="0.25">
      <c r="A90" s="70">
        <v>8</v>
      </c>
      <c r="B90" s="106" t="str">
        <f>Scores!D26</f>
        <v>Richard, Cody</v>
      </c>
      <c r="C90" s="131">
        <f>Scores!E26</f>
        <v>85</v>
      </c>
      <c r="E90" s="79">
        <v>8</v>
      </c>
      <c r="F90" s="80" t="str">
        <f>Scores!D34</f>
        <v>Ardovini, Vanessa</v>
      </c>
      <c r="G90" s="134">
        <f>Scores!E34</f>
        <v>88</v>
      </c>
      <c r="H90" s="9"/>
      <c r="I90" s="9"/>
      <c r="J90" s="350"/>
      <c r="K90" s="337"/>
      <c r="L90" s="31">
        <v>6</v>
      </c>
      <c r="M90" s="32" t="str">
        <f>F88</f>
        <v>Pizzo, Adam</v>
      </c>
      <c r="N90" s="11"/>
      <c r="O90" s="12"/>
      <c r="P90" s="12"/>
      <c r="Q90" s="12"/>
    </row>
    <row r="91" spans="1:17" ht="30" customHeight="1" x14ac:dyDescent="0.2">
      <c r="A91" s="338" t="str">
        <f>A50</f>
        <v>2018 EK SENIOR (13-16)  MATCHES &amp; RESULTS</v>
      </c>
      <c r="B91" s="338"/>
      <c r="C91" s="338"/>
      <c r="D91" s="338"/>
      <c r="E91" s="338"/>
      <c r="F91" s="338"/>
      <c r="G91" s="338"/>
      <c r="H91" s="338"/>
      <c r="J91" s="338" t="str">
        <f>J50</f>
        <v>2018 EK SENIOR (13-16)  MATCHES &amp; RESULTS</v>
      </c>
      <c r="K91" s="338"/>
      <c r="L91" s="338"/>
      <c r="M91" s="338"/>
      <c r="N91" s="338"/>
      <c r="O91" s="338"/>
      <c r="P91" s="338"/>
      <c r="Q91" s="338"/>
    </row>
    <row r="92" spans="1:17" ht="13.5" thickBot="1" x14ac:dyDescent="0.25"/>
    <row r="93" spans="1:17" ht="13.5" customHeight="1" thickBot="1" x14ac:dyDescent="0.25">
      <c r="A93" s="342" t="s">
        <v>28</v>
      </c>
      <c r="B93" s="343"/>
      <c r="C93" s="344"/>
      <c r="E93" s="357" t="s">
        <v>29</v>
      </c>
      <c r="F93" s="358"/>
      <c r="G93" s="359"/>
      <c r="H93" s="3"/>
      <c r="I93" s="3"/>
      <c r="J93" s="13" t="s">
        <v>46</v>
      </c>
      <c r="K93" s="13" t="s">
        <v>45</v>
      </c>
      <c r="L93" s="13" t="s">
        <v>47</v>
      </c>
      <c r="M93" s="109" t="str">
        <f>A93</f>
        <v>3RD FLIGHT</v>
      </c>
      <c r="N93" s="6"/>
      <c r="O93" s="173" t="str">
        <f>M93</f>
        <v>3RD FLIGHT</v>
      </c>
      <c r="P93" s="170"/>
      <c r="Q93" s="173"/>
    </row>
    <row r="94" spans="1:17" ht="13.5" customHeight="1" thickBot="1" x14ac:dyDescent="0.25">
      <c r="A94" s="85">
        <v>1</v>
      </c>
      <c r="B94" s="98" t="str">
        <f>Scores!D35</f>
        <v>Dinunzio, Eric</v>
      </c>
      <c r="C94" s="129">
        <f>Scores!E35</f>
        <v>88</v>
      </c>
      <c r="E94" s="76">
        <v>1</v>
      </c>
      <c r="F94" s="77" t="str">
        <f>Scores!D43</f>
        <v>Way, Cameron</v>
      </c>
      <c r="G94" s="132">
        <f>Scores!E43</f>
        <v>92</v>
      </c>
      <c r="H94" s="9"/>
      <c r="I94" s="9"/>
      <c r="J94" s="345">
        <v>1</v>
      </c>
      <c r="K94" s="339">
        <v>0.33333333333333331</v>
      </c>
      <c r="L94" s="22">
        <v>1</v>
      </c>
      <c r="M94" s="23" t="str">
        <f>B94</f>
        <v>Dinunzio, Eric</v>
      </c>
      <c r="O94" s="169" t="s">
        <v>99</v>
      </c>
      <c r="P94" s="170"/>
      <c r="Q94" s="170"/>
    </row>
    <row r="95" spans="1:17" ht="13.5" customHeight="1" thickBot="1" x14ac:dyDescent="0.25">
      <c r="A95" s="68">
        <v>2</v>
      </c>
      <c r="B95" s="16" t="str">
        <f>Scores!D36</f>
        <v>Smith, Hunter</v>
      </c>
      <c r="C95" s="130">
        <f>Scores!E36</f>
        <v>88</v>
      </c>
      <c r="E95" s="78">
        <v>2</v>
      </c>
      <c r="F95" s="75" t="str">
        <f>Scores!D44</f>
        <v>Bordignon, Ben</v>
      </c>
      <c r="G95" s="133">
        <f>Scores!E44</f>
        <v>93</v>
      </c>
      <c r="H95" s="9"/>
      <c r="I95" s="9"/>
      <c r="J95" s="346"/>
      <c r="K95" s="340"/>
      <c r="L95" s="21">
        <v>8</v>
      </c>
      <c r="M95" s="20" t="str">
        <f>B101</f>
        <v>Chalut, Gabriel</v>
      </c>
      <c r="O95" s="170"/>
      <c r="P95" s="169" t="s">
        <v>237</v>
      </c>
      <c r="Q95" s="170"/>
    </row>
    <row r="96" spans="1:17" ht="13.5" customHeight="1" thickBot="1" x14ac:dyDescent="0.25">
      <c r="A96" s="68">
        <v>3</v>
      </c>
      <c r="B96" s="16" t="str">
        <f>Scores!D37</f>
        <v>Hebert, Andrew</v>
      </c>
      <c r="C96" s="130">
        <f>Scores!E37</f>
        <v>89</v>
      </c>
      <c r="E96" s="78">
        <v>3</v>
      </c>
      <c r="F96" s="75" t="str">
        <f>Scores!D45</f>
        <v>Milne, Paul</v>
      </c>
      <c r="G96" s="133">
        <f>Scores!E45</f>
        <v>93</v>
      </c>
      <c r="H96" s="9"/>
      <c r="I96" s="9"/>
      <c r="J96" s="346"/>
      <c r="K96" s="340"/>
      <c r="L96" s="26">
        <v>4</v>
      </c>
      <c r="M96" s="27" t="str">
        <f>B97</f>
        <v>Sinasac, Cam</v>
      </c>
      <c r="O96" s="169" t="s">
        <v>139</v>
      </c>
      <c r="P96" s="170"/>
      <c r="Q96" s="170"/>
    </row>
    <row r="97" spans="1:17" ht="13.5" customHeight="1" thickBot="1" x14ac:dyDescent="0.25">
      <c r="A97" s="68">
        <v>4</v>
      </c>
      <c r="B97" s="16" t="str">
        <f>Scores!D38</f>
        <v>Sinasac, Cam</v>
      </c>
      <c r="C97" s="130">
        <f>Scores!E38</f>
        <v>89</v>
      </c>
      <c r="E97" s="78">
        <v>4</v>
      </c>
      <c r="F97" s="75" t="str">
        <f>Scores!D46</f>
        <v>Reinhart, Steven</v>
      </c>
      <c r="G97" s="133">
        <f>Scores!E46</f>
        <v>93</v>
      </c>
      <c r="H97" s="9"/>
      <c r="I97" s="9"/>
      <c r="J97" s="346"/>
      <c r="K97" s="341"/>
      <c r="L97" s="24">
        <v>5</v>
      </c>
      <c r="M97" s="25" t="str">
        <f>B98</f>
        <v>Moscatello, Nick</v>
      </c>
      <c r="O97" s="170"/>
      <c r="P97" s="170"/>
      <c r="Q97" s="169"/>
    </row>
    <row r="98" spans="1:17" ht="13.5" customHeight="1" thickBot="1" x14ac:dyDescent="0.25">
      <c r="A98" s="68">
        <v>5</v>
      </c>
      <c r="B98" s="16" t="str">
        <f>Scores!D39</f>
        <v>Moscatello, Nick</v>
      </c>
      <c r="C98" s="130">
        <f>Scores!E39</f>
        <v>89</v>
      </c>
      <c r="E98" s="78">
        <v>5</v>
      </c>
      <c r="F98" s="75" t="str">
        <f>Scores!D47</f>
        <v>Wakeman, Boston</v>
      </c>
      <c r="G98" s="133">
        <f>Scores!E47</f>
        <v>93</v>
      </c>
      <c r="H98" s="9"/>
      <c r="I98" s="9"/>
      <c r="J98" s="346"/>
      <c r="K98" s="339">
        <v>0.33819444444444446</v>
      </c>
      <c r="L98" s="22">
        <v>2</v>
      </c>
      <c r="M98" s="23" t="str">
        <f>B95</f>
        <v>Smith, Hunter</v>
      </c>
      <c r="O98" s="169" t="s">
        <v>135</v>
      </c>
      <c r="P98" s="170"/>
      <c r="Q98" s="176" t="s">
        <v>6</v>
      </c>
    </row>
    <row r="99" spans="1:17" ht="13.5" customHeight="1" thickBot="1" x14ac:dyDescent="0.25">
      <c r="A99" s="68">
        <v>6</v>
      </c>
      <c r="B99" s="16" t="str">
        <f>Scores!D40</f>
        <v>Latreille, Zander</v>
      </c>
      <c r="C99" s="130">
        <f>Scores!E40</f>
        <v>91</v>
      </c>
      <c r="E99" s="78">
        <v>6</v>
      </c>
      <c r="F99" s="75" t="str">
        <f>Scores!D48</f>
        <v>Gibson, Shane</v>
      </c>
      <c r="G99" s="133">
        <f>Scores!E48</f>
        <v>95</v>
      </c>
      <c r="H99" s="9"/>
      <c r="I99" s="9"/>
      <c r="J99" s="346"/>
      <c r="K99" s="340"/>
      <c r="L99" s="19">
        <v>7</v>
      </c>
      <c r="M99" s="28" t="str">
        <f>B100</f>
        <v>Loughead, Travis</v>
      </c>
      <c r="O99" s="170"/>
      <c r="P99" s="169" t="s">
        <v>127</v>
      </c>
      <c r="Q99" s="170"/>
    </row>
    <row r="100" spans="1:17" ht="13.5" customHeight="1" thickBot="1" x14ac:dyDescent="0.25">
      <c r="A100" s="68">
        <v>7</v>
      </c>
      <c r="B100" s="16" t="str">
        <f>Scores!D41</f>
        <v>Loughead, Travis</v>
      </c>
      <c r="C100" s="130">
        <f>Scores!E41</f>
        <v>91</v>
      </c>
      <c r="E100" s="78">
        <v>7</v>
      </c>
      <c r="F100" s="75" t="str">
        <f>Scores!D49</f>
        <v>Kolic, Brandon</v>
      </c>
      <c r="G100" s="133">
        <f>Scores!E49</f>
        <v>95</v>
      </c>
      <c r="H100" s="9"/>
      <c r="I100" s="9"/>
      <c r="J100" s="346"/>
      <c r="K100" s="340"/>
      <c r="L100" s="26">
        <v>3</v>
      </c>
      <c r="M100" s="27" t="str">
        <f>B96</f>
        <v>Hebert, Andrew</v>
      </c>
      <c r="O100" s="169" t="s">
        <v>127</v>
      </c>
      <c r="P100" s="170"/>
      <c r="Q100" s="170"/>
    </row>
    <row r="101" spans="1:17" ht="13.5" customHeight="1" thickBot="1" x14ac:dyDescent="0.25">
      <c r="A101" s="70">
        <v>8</v>
      </c>
      <c r="B101" s="101" t="str">
        <f>Scores!D42</f>
        <v>Chalut, Gabriel</v>
      </c>
      <c r="C101" s="131">
        <f>Scores!E42</f>
        <v>92</v>
      </c>
      <c r="E101" s="79">
        <v>8</v>
      </c>
      <c r="F101" s="80" t="str">
        <f>Scores!D50</f>
        <v>Shaw, Benoit</v>
      </c>
      <c r="G101" s="134">
        <f>Scores!E50</f>
        <v>96</v>
      </c>
      <c r="H101" s="9"/>
      <c r="I101" s="9"/>
      <c r="J101" s="347"/>
      <c r="K101" s="341"/>
      <c r="L101" s="24">
        <v>6</v>
      </c>
      <c r="M101" s="25" t="str">
        <f>B99</f>
        <v>Latreille, Zander</v>
      </c>
      <c r="N101" s="11"/>
      <c r="O101" s="172"/>
      <c r="P101" s="172"/>
      <c r="Q101" s="172"/>
    </row>
    <row r="102" spans="1:17" ht="13.5" thickBot="1" x14ac:dyDescent="0.25">
      <c r="O102" s="170"/>
      <c r="P102" s="170"/>
      <c r="Q102" s="170"/>
    </row>
    <row r="103" spans="1:17" ht="13.5" customHeight="1" thickBot="1" x14ac:dyDescent="0.25">
      <c r="A103" s="342" t="s">
        <v>30</v>
      </c>
      <c r="B103" s="343"/>
      <c r="C103" s="344"/>
      <c r="E103" s="357" t="s">
        <v>31</v>
      </c>
      <c r="F103" s="358"/>
      <c r="G103" s="359"/>
      <c r="H103" s="3"/>
      <c r="I103" s="3"/>
      <c r="J103" s="13" t="s">
        <v>46</v>
      </c>
      <c r="K103" s="13" t="s">
        <v>45</v>
      </c>
      <c r="L103" s="13" t="s">
        <v>47</v>
      </c>
      <c r="M103" s="109" t="str">
        <f>E93</f>
        <v>4TH FLIGHT</v>
      </c>
      <c r="N103" s="6"/>
      <c r="O103" s="173" t="str">
        <f>M103</f>
        <v>4TH FLIGHT</v>
      </c>
      <c r="P103" s="170"/>
      <c r="Q103" s="173"/>
    </row>
    <row r="104" spans="1:17" ht="13.5" customHeight="1" thickBot="1" x14ac:dyDescent="0.25">
      <c r="A104" s="85">
        <v>1</v>
      </c>
      <c r="B104" s="103" t="str">
        <f>Scores!D51</f>
        <v>Fremlin, Kennedy</v>
      </c>
      <c r="C104" s="129">
        <f>Scores!E51</f>
        <v>96</v>
      </c>
      <c r="E104" s="76">
        <v>1</v>
      </c>
      <c r="F104" s="77" t="str">
        <f>Scores!D59</f>
        <v>Corazza, Ryan</v>
      </c>
      <c r="G104" s="132">
        <f>Scores!E59</f>
        <v>101</v>
      </c>
      <c r="H104" s="9"/>
      <c r="I104" s="9"/>
      <c r="J104" s="348">
        <v>10</v>
      </c>
      <c r="K104" s="335">
        <v>0.33333333333333331</v>
      </c>
      <c r="L104" s="34">
        <v>1</v>
      </c>
      <c r="M104" s="35" t="str">
        <f>F94</f>
        <v>Way, Cameron</v>
      </c>
      <c r="O104" s="174" t="s">
        <v>115</v>
      </c>
      <c r="P104" s="170"/>
      <c r="Q104" s="170"/>
    </row>
    <row r="105" spans="1:17" ht="13.5" customHeight="1" thickBot="1" x14ac:dyDescent="0.25">
      <c r="A105" s="68">
        <v>2</v>
      </c>
      <c r="B105" s="15" t="str">
        <f>Scores!D52</f>
        <v>Martineau, Seth</v>
      </c>
      <c r="C105" s="130">
        <f>Scores!E52</f>
        <v>96</v>
      </c>
      <c r="E105" s="78">
        <v>2</v>
      </c>
      <c r="F105" s="75" t="str">
        <f>Scores!D60</f>
        <v>Isbister, Dane</v>
      </c>
      <c r="G105" s="133">
        <f>Scores!E60</f>
        <v>102</v>
      </c>
      <c r="H105" s="9"/>
      <c r="I105" s="9"/>
      <c r="J105" s="349"/>
      <c r="K105" s="336"/>
      <c r="L105" s="29">
        <v>8</v>
      </c>
      <c r="M105" s="30" t="str">
        <f>F101</f>
        <v>Shaw, Benoit</v>
      </c>
      <c r="O105" s="170"/>
      <c r="P105" s="174" t="s">
        <v>130</v>
      </c>
      <c r="Q105" s="170"/>
    </row>
    <row r="106" spans="1:17" ht="13.5" customHeight="1" thickBot="1" x14ac:dyDescent="0.25">
      <c r="A106" s="68">
        <v>3</v>
      </c>
      <c r="B106" s="15" t="str">
        <f>Scores!D53</f>
        <v>Tronchin, Sebastien</v>
      </c>
      <c r="C106" s="130">
        <f>Scores!E53</f>
        <v>97</v>
      </c>
      <c r="E106" s="78">
        <v>3</v>
      </c>
      <c r="F106" s="75" t="str">
        <f>Scores!D61</f>
        <v>Archambeault, Emily</v>
      </c>
      <c r="G106" s="133">
        <f>Scores!E61</f>
        <v>102</v>
      </c>
      <c r="H106" s="9"/>
      <c r="I106" s="9"/>
      <c r="J106" s="349"/>
      <c r="K106" s="336"/>
      <c r="L106" s="36">
        <v>4</v>
      </c>
      <c r="M106" s="37" t="str">
        <f>F97</f>
        <v>Reinhart, Steven</v>
      </c>
      <c r="O106" s="174" t="s">
        <v>130</v>
      </c>
      <c r="P106" s="170"/>
      <c r="Q106" s="170"/>
    </row>
    <row r="107" spans="1:17" ht="13.5" customHeight="1" thickBot="1" x14ac:dyDescent="0.25">
      <c r="A107" s="68">
        <v>4</v>
      </c>
      <c r="B107" s="15" t="str">
        <f>Scores!D54</f>
        <v>Zittlau, Jack</v>
      </c>
      <c r="C107" s="130">
        <f>Scores!E54</f>
        <v>97</v>
      </c>
      <c r="E107" s="78">
        <v>4</v>
      </c>
      <c r="F107" s="75" t="str">
        <f>Scores!D62</f>
        <v>Panek, Alex</v>
      </c>
      <c r="G107" s="133">
        <f>Scores!E62</f>
        <v>102</v>
      </c>
      <c r="H107" s="9"/>
      <c r="I107" s="9"/>
      <c r="J107" s="349"/>
      <c r="K107" s="337"/>
      <c r="L107" s="31">
        <v>5</v>
      </c>
      <c r="M107" s="32" t="str">
        <f>F98</f>
        <v>Wakeman, Boston</v>
      </c>
      <c r="O107" s="170"/>
      <c r="P107" s="170"/>
      <c r="Q107" s="174"/>
    </row>
    <row r="108" spans="1:17" ht="13.5" customHeight="1" thickBot="1" x14ac:dyDescent="0.25">
      <c r="A108" s="68">
        <v>5</v>
      </c>
      <c r="B108" s="15" t="str">
        <f>Scores!D55</f>
        <v>Grundner, Gavin</v>
      </c>
      <c r="C108" s="130">
        <f>Scores!E55</f>
        <v>98</v>
      </c>
      <c r="E108" s="78">
        <v>5</v>
      </c>
      <c r="F108" s="75" t="str">
        <f>Scores!D63</f>
        <v>MacDonald, Brett</v>
      </c>
      <c r="G108" s="133">
        <f>Scores!E63</f>
        <v>103</v>
      </c>
      <c r="H108" s="9"/>
      <c r="I108" s="9"/>
      <c r="J108" s="349"/>
      <c r="K108" s="335">
        <v>0.33819444444444446</v>
      </c>
      <c r="L108" s="34">
        <v>2</v>
      </c>
      <c r="M108" s="35" t="str">
        <f>F95</f>
        <v>Bordignon, Ben</v>
      </c>
      <c r="O108" s="174" t="s">
        <v>138</v>
      </c>
      <c r="P108" s="170"/>
      <c r="Q108" s="176" t="s">
        <v>7</v>
      </c>
    </row>
    <row r="109" spans="1:17" ht="13.5" customHeight="1" thickBot="1" x14ac:dyDescent="0.25">
      <c r="A109" s="68">
        <v>6</v>
      </c>
      <c r="B109" s="15" t="str">
        <f>Scores!D56</f>
        <v>Harrison, Jax</v>
      </c>
      <c r="C109" s="130">
        <f>Scores!E56</f>
        <v>100</v>
      </c>
      <c r="E109" s="78">
        <v>6</v>
      </c>
      <c r="F109" s="75" t="str">
        <f>Scores!D64</f>
        <v>DiCiocco, Jordan</v>
      </c>
      <c r="G109" s="133">
        <f>Scores!E64</f>
        <v>103</v>
      </c>
      <c r="H109" s="9"/>
      <c r="I109" s="9"/>
      <c r="J109" s="349"/>
      <c r="K109" s="336"/>
      <c r="L109" s="29">
        <v>7</v>
      </c>
      <c r="M109" s="33" t="str">
        <f>F100</f>
        <v>Kolic, Brandon</v>
      </c>
      <c r="O109" s="170"/>
      <c r="P109" s="174" t="s">
        <v>138</v>
      </c>
      <c r="Q109" s="170"/>
    </row>
    <row r="110" spans="1:17" ht="13.5" customHeight="1" thickBot="1" x14ac:dyDescent="0.25">
      <c r="A110" s="68">
        <v>7</v>
      </c>
      <c r="B110" s="15" t="str">
        <f>Scores!D57</f>
        <v>Collier, Charlie</v>
      </c>
      <c r="C110" s="130">
        <f>Scores!E57</f>
        <v>100</v>
      </c>
      <c r="E110" s="78">
        <v>7</v>
      </c>
      <c r="F110" s="75" t="str">
        <f>Scores!D65</f>
        <v>Tronchin, Adam</v>
      </c>
      <c r="G110" s="133">
        <f>Scores!E65</f>
        <v>103</v>
      </c>
      <c r="H110" s="9"/>
      <c r="I110" s="9"/>
      <c r="J110" s="349"/>
      <c r="K110" s="336"/>
      <c r="L110" s="36">
        <v>3</v>
      </c>
      <c r="M110" s="37" t="str">
        <f>F96</f>
        <v>Milne, Paul</v>
      </c>
      <c r="O110" s="174" t="s">
        <v>116</v>
      </c>
      <c r="P110" s="170"/>
      <c r="Q110" s="170"/>
    </row>
    <row r="111" spans="1:17" ht="13.5" customHeight="1" thickBot="1" x14ac:dyDescent="0.25">
      <c r="A111" s="70">
        <v>8</v>
      </c>
      <c r="B111" s="106" t="str">
        <f>Scores!D58</f>
        <v>Way, Corey</v>
      </c>
      <c r="C111" s="131">
        <f>Scores!E58</f>
        <v>101</v>
      </c>
      <c r="E111" s="79">
        <v>8</v>
      </c>
      <c r="F111" s="80" t="str">
        <f>Scores!D66</f>
        <v>Michalczuk, River</v>
      </c>
      <c r="G111" s="134">
        <f>Scores!E66</f>
        <v>103</v>
      </c>
      <c r="H111" s="9"/>
      <c r="I111" s="9"/>
      <c r="J111" s="350"/>
      <c r="K111" s="337"/>
      <c r="L111" s="31">
        <v>6</v>
      </c>
      <c r="M111" s="32" t="str">
        <f>F99</f>
        <v>Gibson, Shane</v>
      </c>
      <c r="N111" s="11"/>
      <c r="O111" s="172"/>
      <c r="P111" s="172"/>
      <c r="Q111" s="172"/>
    </row>
    <row r="112" spans="1:17" ht="13.5" thickBot="1" x14ac:dyDescent="0.25">
      <c r="O112" s="170"/>
      <c r="P112" s="170"/>
      <c r="Q112" s="170"/>
    </row>
    <row r="113" spans="1:17" ht="13.5" customHeight="1" thickBot="1" x14ac:dyDescent="0.25">
      <c r="A113" s="342" t="s">
        <v>32</v>
      </c>
      <c r="B113" s="343"/>
      <c r="C113" s="344"/>
      <c r="E113" s="357" t="s">
        <v>34</v>
      </c>
      <c r="F113" s="358"/>
      <c r="G113" s="359"/>
      <c r="H113" s="166"/>
      <c r="I113" s="3"/>
      <c r="J113" s="13" t="s">
        <v>46</v>
      </c>
      <c r="K113" s="13" t="s">
        <v>45</v>
      </c>
      <c r="L113" s="13" t="s">
        <v>47</v>
      </c>
      <c r="M113" s="109" t="str">
        <f>A103</f>
        <v>5TH FLIGHT</v>
      </c>
      <c r="N113" s="6"/>
      <c r="O113" s="173" t="str">
        <f>M113</f>
        <v>5TH FLIGHT</v>
      </c>
      <c r="P113" s="170"/>
      <c r="Q113" s="173"/>
    </row>
    <row r="114" spans="1:17" ht="13.5" customHeight="1" thickBot="1" x14ac:dyDescent="0.25">
      <c r="A114" s="85">
        <v>1</v>
      </c>
      <c r="B114" s="103" t="str">
        <f>Scores!D67</f>
        <v>Bellaire, Carson</v>
      </c>
      <c r="C114" s="129">
        <f>Scores!E67</f>
        <v>103</v>
      </c>
      <c r="E114" s="76">
        <v>1</v>
      </c>
      <c r="F114" s="77" t="str">
        <f>Scores!D75</f>
        <v>Donais, Norah</v>
      </c>
      <c r="G114" s="132">
        <f>Scores!E75</f>
        <v>114</v>
      </c>
      <c r="H114" s="167"/>
      <c r="I114" s="9"/>
      <c r="J114" s="345">
        <v>1</v>
      </c>
      <c r="K114" s="339">
        <v>0.34375</v>
      </c>
      <c r="L114" s="22">
        <v>1</v>
      </c>
      <c r="M114" s="23" t="str">
        <f>B104</f>
        <v>Fremlin, Kennedy</v>
      </c>
      <c r="O114" s="169" t="s">
        <v>229</v>
      </c>
      <c r="P114" s="170"/>
      <c r="Q114" s="170"/>
    </row>
    <row r="115" spans="1:17" ht="13.5" customHeight="1" thickBot="1" x14ac:dyDescent="0.25">
      <c r="A115" s="68">
        <v>2</v>
      </c>
      <c r="B115" s="15" t="str">
        <f>Scores!D68</f>
        <v>Fenech, Connor</v>
      </c>
      <c r="C115" s="130">
        <f>Scores!E68</f>
        <v>104</v>
      </c>
      <c r="E115" s="78">
        <v>2</v>
      </c>
      <c r="F115" s="75" t="str">
        <f>Scores!D76</f>
        <v>Cleary, Trevor</v>
      </c>
      <c r="G115" s="133">
        <f>Scores!E76</f>
        <v>115</v>
      </c>
      <c r="H115" s="167"/>
      <c r="I115" s="9"/>
      <c r="J115" s="346"/>
      <c r="K115" s="340"/>
      <c r="L115" s="21">
        <v>8</v>
      </c>
      <c r="M115" s="20" t="str">
        <f>B111</f>
        <v>Way, Corey</v>
      </c>
      <c r="O115" s="170"/>
      <c r="P115" s="169" t="s">
        <v>166</v>
      </c>
      <c r="Q115" s="170"/>
    </row>
    <row r="116" spans="1:17" ht="13.5" customHeight="1" thickBot="1" x14ac:dyDescent="0.25">
      <c r="A116" s="68">
        <v>3</v>
      </c>
      <c r="B116" s="15" t="str">
        <f>Scores!D69</f>
        <v>Eagen, Jacob</v>
      </c>
      <c r="C116" s="130">
        <f>Scores!E69</f>
        <v>105</v>
      </c>
      <c r="E116" s="78">
        <v>3</v>
      </c>
      <c r="F116" s="75" t="str">
        <f>Scores!D77</f>
        <v>Scalia, Giuliano</v>
      </c>
      <c r="G116" s="133">
        <f>Scores!E77</f>
        <v>116</v>
      </c>
      <c r="H116" s="156"/>
      <c r="I116" s="9"/>
      <c r="J116" s="346"/>
      <c r="K116" s="340"/>
      <c r="L116" s="26">
        <v>4</v>
      </c>
      <c r="M116" s="27" t="str">
        <f>B107</f>
        <v>Zittlau, Jack</v>
      </c>
      <c r="O116" s="169" t="s">
        <v>166</v>
      </c>
      <c r="P116" s="170"/>
      <c r="Q116" s="170"/>
    </row>
    <row r="117" spans="1:17" ht="13.5" customHeight="1" thickBot="1" x14ac:dyDescent="0.25">
      <c r="A117" s="68">
        <v>4</v>
      </c>
      <c r="B117" s="15" t="str">
        <f>Scores!D70</f>
        <v>Radovich, Ronan</v>
      </c>
      <c r="C117" s="130">
        <f>Scores!E70</f>
        <v>105</v>
      </c>
      <c r="E117" s="78">
        <v>4</v>
      </c>
      <c r="F117" s="75" t="str">
        <f>Scores!D78</f>
        <v>Ballard, Tyler</v>
      </c>
      <c r="G117" s="133">
        <f>Scores!E78</f>
        <v>121</v>
      </c>
      <c r="H117" s="9"/>
      <c r="I117" s="9"/>
      <c r="J117" s="346"/>
      <c r="K117" s="341"/>
      <c r="L117" s="24">
        <v>5</v>
      </c>
      <c r="M117" s="25" t="str">
        <f>B108</f>
        <v>Grundner, Gavin</v>
      </c>
      <c r="O117" s="170"/>
      <c r="P117" s="170"/>
      <c r="Q117" s="169"/>
    </row>
    <row r="118" spans="1:17" ht="13.5" customHeight="1" thickBot="1" x14ac:dyDescent="0.25">
      <c r="A118" s="68">
        <v>5</v>
      </c>
      <c r="B118" s="15" t="str">
        <f>Scores!D71</f>
        <v>Devine, Meghan</v>
      </c>
      <c r="C118" s="130">
        <f>Scores!E71</f>
        <v>105</v>
      </c>
      <c r="E118" s="78">
        <v>5</v>
      </c>
      <c r="F118" s="75" t="str">
        <f>Scores!D79</f>
        <v>Paronuzzi, Aidan</v>
      </c>
      <c r="G118" s="133">
        <f>Scores!E79</f>
        <v>122</v>
      </c>
      <c r="H118" s="9"/>
      <c r="I118" s="9"/>
      <c r="J118" s="346"/>
      <c r="K118" s="339">
        <v>0.34861111111111115</v>
      </c>
      <c r="L118" s="22">
        <v>2</v>
      </c>
      <c r="M118" s="23" t="str">
        <f>B105</f>
        <v>Martineau, Seth</v>
      </c>
      <c r="O118" s="169" t="s">
        <v>143</v>
      </c>
      <c r="P118" s="170"/>
      <c r="Q118" s="176" t="s">
        <v>8</v>
      </c>
    </row>
    <row r="119" spans="1:17" ht="13.5" customHeight="1" thickBot="1" x14ac:dyDescent="0.25">
      <c r="A119" s="68">
        <v>6</v>
      </c>
      <c r="B119" s="15" t="str">
        <f>Scores!D72</f>
        <v>Dollar, Maxwell</v>
      </c>
      <c r="C119" s="130">
        <f>Scores!E72</f>
        <v>106</v>
      </c>
      <c r="E119" s="78">
        <v>6</v>
      </c>
      <c r="F119" s="75" t="str">
        <f>Scores!D80</f>
        <v>Michalczuk, Ryli</v>
      </c>
      <c r="G119" s="133">
        <f>Scores!E80</f>
        <v>122</v>
      </c>
      <c r="H119" s="9"/>
      <c r="I119" s="9"/>
      <c r="J119" s="346"/>
      <c r="K119" s="340"/>
      <c r="L119" s="19">
        <v>7</v>
      </c>
      <c r="M119" s="28" t="str">
        <f>B110</f>
        <v>Collier, Charlie</v>
      </c>
      <c r="O119" s="170"/>
      <c r="P119" s="169" t="s">
        <v>143</v>
      </c>
      <c r="Q119" s="170"/>
    </row>
    <row r="120" spans="1:17" ht="13.5" customHeight="1" thickBot="1" x14ac:dyDescent="0.25">
      <c r="A120" s="68">
        <v>7</v>
      </c>
      <c r="B120" s="15" t="str">
        <f>Scores!D73</f>
        <v>Arnold, Benjamin</v>
      </c>
      <c r="C120" s="130">
        <f>Scores!E73</f>
        <v>108</v>
      </c>
      <c r="E120" s="78">
        <v>7</v>
      </c>
      <c r="F120" s="75" t="str">
        <f>Scores!D81</f>
        <v>Charles, Dylan</v>
      </c>
      <c r="G120" s="133">
        <f>Scores!E81</f>
        <v>130</v>
      </c>
      <c r="H120" s="9"/>
      <c r="I120" s="9"/>
      <c r="J120" s="346"/>
      <c r="K120" s="340"/>
      <c r="L120" s="26">
        <v>3</v>
      </c>
      <c r="M120" s="27" t="str">
        <f>B106</f>
        <v>Tronchin, Sebastien</v>
      </c>
      <c r="O120" s="169" t="s">
        <v>228</v>
      </c>
      <c r="P120" s="170"/>
      <c r="Q120" s="170"/>
    </row>
    <row r="121" spans="1:17" ht="13.5" customHeight="1" thickBot="1" x14ac:dyDescent="0.25">
      <c r="A121" s="70">
        <v>8</v>
      </c>
      <c r="B121" s="106" t="str">
        <f>Scores!D74</f>
        <v>Fogal, Ezra</v>
      </c>
      <c r="C121" s="131">
        <f>Scores!E74</f>
        <v>108</v>
      </c>
      <c r="E121" s="79">
        <v>8</v>
      </c>
      <c r="F121" s="80" t="str">
        <f>Scores!D82</f>
        <v>Hayes, Carlie</v>
      </c>
      <c r="G121" s="134">
        <f>Scores!E82</f>
        <v>140</v>
      </c>
      <c r="H121" s="9"/>
      <c r="I121" s="9"/>
      <c r="J121" s="347"/>
      <c r="K121" s="341"/>
      <c r="L121" s="24">
        <v>6</v>
      </c>
      <c r="M121" s="25" t="str">
        <f>B109</f>
        <v>Harrison, Jax</v>
      </c>
      <c r="N121" s="11"/>
      <c r="O121" s="172"/>
      <c r="P121" s="172"/>
      <c r="Q121" s="172"/>
    </row>
    <row r="122" spans="1:17" ht="13.5" thickBot="1" x14ac:dyDescent="0.25">
      <c r="O122" s="170"/>
      <c r="P122" s="170"/>
      <c r="Q122" s="170"/>
    </row>
    <row r="123" spans="1:17" ht="13.5" customHeight="1" thickBot="1" x14ac:dyDescent="0.25">
      <c r="A123" s="342" t="s">
        <v>35</v>
      </c>
      <c r="B123" s="343"/>
      <c r="C123" s="344"/>
      <c r="E123" s="357" t="s">
        <v>36</v>
      </c>
      <c r="F123" s="358"/>
      <c r="G123" s="359"/>
      <c r="H123" s="3"/>
      <c r="I123" s="3"/>
      <c r="J123" s="13" t="s">
        <v>46</v>
      </c>
      <c r="K123" s="13" t="s">
        <v>45</v>
      </c>
      <c r="L123" s="13" t="s">
        <v>47</v>
      </c>
      <c r="M123" s="109" t="str">
        <f>E103</f>
        <v>6TH FLIGHT</v>
      </c>
      <c r="N123" s="6"/>
      <c r="O123" s="173" t="str">
        <f>M123</f>
        <v>6TH FLIGHT</v>
      </c>
      <c r="P123" s="170"/>
      <c r="Q123" s="173"/>
    </row>
    <row r="124" spans="1:17" ht="13.5" customHeight="1" thickBot="1" x14ac:dyDescent="0.25">
      <c r="A124" s="85">
        <v>1</v>
      </c>
      <c r="B124" s="103" t="str">
        <f>Scores!D83</f>
        <v>Fazekas, Jacob</v>
      </c>
      <c r="C124" s="129">
        <f>Scores!E83</f>
        <v>142</v>
      </c>
      <c r="E124" s="83">
        <v>1</v>
      </c>
      <c r="F124" s="136">
        <f>Scores!D91</f>
        <v>0</v>
      </c>
      <c r="G124" s="132">
        <f>Scores!E91</f>
        <v>0</v>
      </c>
      <c r="H124" s="9"/>
      <c r="I124" s="9"/>
      <c r="J124" s="348">
        <v>10</v>
      </c>
      <c r="K124" s="335">
        <v>0.34375</v>
      </c>
      <c r="L124" s="34">
        <v>1</v>
      </c>
      <c r="M124" s="35" t="str">
        <f>F104</f>
        <v>Corazza, Ryan</v>
      </c>
      <c r="O124" s="174" t="s">
        <v>230</v>
      </c>
      <c r="P124" s="170"/>
      <c r="Q124" s="170"/>
    </row>
    <row r="125" spans="1:17" ht="13.5" customHeight="1" thickBot="1" x14ac:dyDescent="0.25">
      <c r="A125" s="68">
        <v>2</v>
      </c>
      <c r="B125" s="15" t="str">
        <f>Scores!D84</f>
        <v>Fogal, Finn</v>
      </c>
      <c r="C125" s="130">
        <f>Scores!E84</f>
        <v>156</v>
      </c>
      <c r="E125" s="78">
        <v>2</v>
      </c>
      <c r="F125" s="81">
        <f>Scores!D92</f>
        <v>0</v>
      </c>
      <c r="G125" s="133">
        <f>Scores!E92</f>
        <v>0</v>
      </c>
      <c r="H125" s="9"/>
      <c r="I125" s="9"/>
      <c r="J125" s="349"/>
      <c r="K125" s="336"/>
      <c r="L125" s="29">
        <v>8</v>
      </c>
      <c r="M125" s="30" t="str">
        <f>F111</f>
        <v>Michalczuk, River</v>
      </c>
      <c r="O125" s="170"/>
      <c r="P125" s="174" t="s">
        <v>137</v>
      </c>
      <c r="Q125" s="170"/>
    </row>
    <row r="126" spans="1:17" ht="13.5" customHeight="1" thickBot="1" x14ac:dyDescent="0.25">
      <c r="A126" s="68">
        <v>3</v>
      </c>
      <c r="B126" s="15">
        <f>Scores!D85</f>
        <v>0</v>
      </c>
      <c r="C126" s="130">
        <f>Scores!E85</f>
        <v>0</v>
      </c>
      <c r="E126" s="78">
        <v>3</v>
      </c>
      <c r="F126" s="81">
        <f>Scores!D93</f>
        <v>0</v>
      </c>
      <c r="G126" s="133">
        <f>Scores!E93</f>
        <v>0</v>
      </c>
      <c r="H126" s="9"/>
      <c r="I126" s="9"/>
      <c r="J126" s="349"/>
      <c r="K126" s="336"/>
      <c r="L126" s="36">
        <v>4</v>
      </c>
      <c r="M126" s="37" t="str">
        <f>F107</f>
        <v>Panek, Alex</v>
      </c>
      <c r="O126" s="174" t="s">
        <v>137</v>
      </c>
      <c r="P126" s="170"/>
      <c r="Q126" s="170"/>
    </row>
    <row r="127" spans="1:17" ht="13.5" customHeight="1" thickBot="1" x14ac:dyDescent="0.25">
      <c r="A127" s="68">
        <v>4</v>
      </c>
      <c r="B127" s="15">
        <f>Scores!D86</f>
        <v>0</v>
      </c>
      <c r="C127" s="130">
        <f>Scores!E86</f>
        <v>0</v>
      </c>
      <c r="E127" s="78">
        <v>4</v>
      </c>
      <c r="F127" s="81">
        <f>Scores!D94</f>
        <v>0</v>
      </c>
      <c r="G127" s="133">
        <f>Scores!E94</f>
        <v>0</v>
      </c>
      <c r="H127" s="9"/>
      <c r="I127" s="9"/>
      <c r="J127" s="349"/>
      <c r="K127" s="337"/>
      <c r="L127" s="31">
        <v>5</v>
      </c>
      <c r="M127" s="32" t="str">
        <f>F108</f>
        <v>MacDonald, Brett</v>
      </c>
      <c r="O127" s="170"/>
      <c r="P127" s="170"/>
      <c r="Q127" s="174"/>
    </row>
    <row r="128" spans="1:17" ht="13.5" customHeight="1" thickBot="1" x14ac:dyDescent="0.25">
      <c r="A128" s="68">
        <v>5</v>
      </c>
      <c r="B128" s="15">
        <f>Scores!D87</f>
        <v>0</v>
      </c>
      <c r="C128" s="130">
        <f>Scores!E87</f>
        <v>0</v>
      </c>
      <c r="E128" s="78">
        <v>5</v>
      </c>
      <c r="F128" s="81">
        <f>Scores!D95</f>
        <v>0</v>
      </c>
      <c r="G128" s="133">
        <f>Scores!E95</f>
        <v>0</v>
      </c>
      <c r="H128" s="9"/>
      <c r="I128" s="9"/>
      <c r="J128" s="349"/>
      <c r="K128" s="335">
        <v>0.34861111111111115</v>
      </c>
      <c r="L128" s="34">
        <v>2</v>
      </c>
      <c r="M128" s="35" t="str">
        <f>F105</f>
        <v>Isbister, Dane</v>
      </c>
      <c r="O128" s="174" t="s">
        <v>146</v>
      </c>
      <c r="P128" s="170"/>
      <c r="Q128" s="176" t="s">
        <v>9</v>
      </c>
    </row>
    <row r="129" spans="1:17" ht="13.5" customHeight="1" thickBot="1" x14ac:dyDescent="0.25">
      <c r="A129" s="68">
        <v>6</v>
      </c>
      <c r="B129" s="15">
        <f>Scores!D88</f>
        <v>0</v>
      </c>
      <c r="C129" s="130">
        <f>Scores!E88</f>
        <v>0</v>
      </c>
      <c r="E129" s="78">
        <v>6</v>
      </c>
      <c r="F129" s="81">
        <f>Scores!D96</f>
        <v>0</v>
      </c>
      <c r="G129" s="133">
        <f>Scores!E96</f>
        <v>0</v>
      </c>
      <c r="H129" s="9"/>
      <c r="I129" s="9"/>
      <c r="J129" s="349"/>
      <c r="K129" s="336"/>
      <c r="L129" s="29">
        <v>7</v>
      </c>
      <c r="M129" s="33" t="str">
        <f>F110</f>
        <v>Tronchin, Adam</v>
      </c>
      <c r="O129" s="170"/>
      <c r="P129" s="174" t="s">
        <v>148</v>
      </c>
      <c r="Q129" s="170"/>
    </row>
    <row r="130" spans="1:17" ht="13.5" customHeight="1" thickBot="1" x14ac:dyDescent="0.25">
      <c r="A130" s="68">
        <v>7</v>
      </c>
      <c r="B130" s="15">
        <f>Scores!D89</f>
        <v>0</v>
      </c>
      <c r="C130" s="130">
        <f>Scores!E89</f>
        <v>0</v>
      </c>
      <c r="E130" s="78">
        <v>7</v>
      </c>
      <c r="F130" s="81">
        <f>Scores!D97</f>
        <v>0</v>
      </c>
      <c r="G130" s="133">
        <f>Scores!E97</f>
        <v>0</v>
      </c>
      <c r="H130" s="9"/>
      <c r="I130" s="9"/>
      <c r="J130" s="349"/>
      <c r="K130" s="336"/>
      <c r="L130" s="36">
        <v>3</v>
      </c>
      <c r="M130" s="37" t="str">
        <f>F106</f>
        <v>Archambeault, Emily</v>
      </c>
      <c r="O130" s="174" t="s">
        <v>148</v>
      </c>
      <c r="P130" s="170"/>
      <c r="Q130" s="170"/>
    </row>
    <row r="131" spans="1:17" ht="13.5" customHeight="1" thickBot="1" x14ac:dyDescent="0.25">
      <c r="A131" s="70">
        <v>8</v>
      </c>
      <c r="B131" s="106">
        <f>Scores!D90</f>
        <v>0</v>
      </c>
      <c r="C131" s="131">
        <f>Scores!E90</f>
        <v>0</v>
      </c>
      <c r="E131" s="79">
        <v>8</v>
      </c>
      <c r="F131" s="82">
        <f>Scores!D98</f>
        <v>0</v>
      </c>
      <c r="G131" s="134">
        <f>Scores!E98</f>
        <v>0</v>
      </c>
      <c r="H131" s="9"/>
      <c r="I131" s="9"/>
      <c r="J131" s="350"/>
      <c r="K131" s="337"/>
      <c r="L131" s="31">
        <v>6</v>
      </c>
      <c r="M131" s="32" t="str">
        <f>F109</f>
        <v>DiCiocco, Jordan</v>
      </c>
      <c r="N131" s="11"/>
      <c r="O131" s="12"/>
      <c r="P131" s="12"/>
      <c r="Q131" s="12"/>
    </row>
    <row r="132" spans="1:17" ht="30" customHeight="1" x14ac:dyDescent="0.2">
      <c r="A132" s="338" t="str">
        <f>A91</f>
        <v>2018 EK SENIOR (13-16)  MATCHES &amp; RESULTS</v>
      </c>
      <c r="B132" s="338"/>
      <c r="C132" s="338"/>
      <c r="D132" s="338"/>
      <c r="E132" s="338"/>
      <c r="F132" s="338"/>
      <c r="G132" s="338"/>
      <c r="H132" s="338"/>
      <c r="J132" s="338" t="str">
        <f>A50</f>
        <v>2018 EK SENIOR (13-16)  MATCHES &amp; RESULTS</v>
      </c>
      <c r="K132" s="338"/>
      <c r="L132" s="338"/>
      <c r="M132" s="338"/>
      <c r="N132" s="338"/>
      <c r="O132" s="338"/>
      <c r="P132" s="338"/>
      <c r="Q132" s="338"/>
    </row>
    <row r="133" spans="1:17" ht="13.5" customHeight="1" thickBot="1" x14ac:dyDescent="0.25">
      <c r="H133" s="3"/>
      <c r="I133" s="3"/>
      <c r="J133" s="13" t="s">
        <v>46</v>
      </c>
      <c r="K133" s="13" t="s">
        <v>45</v>
      </c>
      <c r="L133" s="13" t="s">
        <v>47</v>
      </c>
      <c r="M133" s="109" t="str">
        <f>A113</f>
        <v>7TH FLIGHT</v>
      </c>
      <c r="N133" s="6"/>
      <c r="O133" s="155" t="str">
        <f>M133</f>
        <v>7TH FLIGHT</v>
      </c>
      <c r="Q133" s="155"/>
    </row>
    <row r="134" spans="1:17" ht="13.5" customHeight="1" thickBot="1" x14ac:dyDescent="0.25">
      <c r="A134" s="342" t="s">
        <v>74</v>
      </c>
      <c r="B134" s="343"/>
      <c r="C134" s="344"/>
      <c r="E134" s="366" t="s">
        <v>75</v>
      </c>
      <c r="F134" s="367"/>
      <c r="G134" s="368"/>
      <c r="H134" s="9"/>
      <c r="I134" s="9"/>
      <c r="J134" s="345">
        <v>1</v>
      </c>
      <c r="K134" s="339">
        <v>0.35416666666666669</v>
      </c>
      <c r="L134" s="22">
        <v>1</v>
      </c>
      <c r="M134" s="23" t="str">
        <f>B114</f>
        <v>Bellaire, Carson</v>
      </c>
      <c r="O134" s="169" t="s">
        <v>175</v>
      </c>
      <c r="P134" s="170"/>
      <c r="Q134" s="170"/>
    </row>
    <row r="135" spans="1:17" ht="13.5" customHeight="1" thickBot="1" x14ac:dyDescent="0.25">
      <c r="A135" s="85">
        <v>1</v>
      </c>
      <c r="B135" s="103">
        <f>Scores!D99</f>
        <v>0</v>
      </c>
      <c r="C135" s="129">
        <f>Scores!E99</f>
        <v>0</v>
      </c>
      <c r="E135" s="276">
        <v>1</v>
      </c>
      <c r="F135" s="285">
        <f>Scores!D107</f>
        <v>0</v>
      </c>
      <c r="G135" s="278">
        <f>Scores!E107</f>
        <v>0</v>
      </c>
      <c r="H135" s="9"/>
      <c r="I135" s="9"/>
      <c r="J135" s="346"/>
      <c r="K135" s="340"/>
      <c r="L135" s="21">
        <v>8</v>
      </c>
      <c r="M135" s="20" t="str">
        <f>B121</f>
        <v>Fogal, Ezra</v>
      </c>
      <c r="O135" s="170"/>
      <c r="P135" s="169" t="s">
        <v>150</v>
      </c>
      <c r="Q135" s="170"/>
    </row>
    <row r="136" spans="1:17" ht="13.5" customHeight="1" thickBot="1" x14ac:dyDescent="0.25">
      <c r="A136" s="68">
        <v>2</v>
      </c>
      <c r="B136" s="15">
        <f>Scores!D100</f>
        <v>0</v>
      </c>
      <c r="C136" s="130">
        <f>Scores!E100</f>
        <v>0</v>
      </c>
      <c r="E136" s="279">
        <v>2</v>
      </c>
      <c r="F136" s="286">
        <f>Scores!D108</f>
        <v>0</v>
      </c>
      <c r="G136" s="281">
        <f>Scores!E108</f>
        <v>0</v>
      </c>
      <c r="H136" s="9"/>
      <c r="I136" s="9"/>
      <c r="J136" s="346"/>
      <c r="K136" s="340"/>
      <c r="L136" s="26">
        <v>4</v>
      </c>
      <c r="M136" s="27" t="str">
        <f>B117</f>
        <v>Radovich, Ronan</v>
      </c>
      <c r="O136" s="169" t="s">
        <v>150</v>
      </c>
      <c r="P136" s="170"/>
      <c r="Q136" s="170"/>
    </row>
    <row r="137" spans="1:17" ht="13.5" customHeight="1" thickBot="1" x14ac:dyDescent="0.25">
      <c r="A137" s="68">
        <v>3</v>
      </c>
      <c r="B137" s="15">
        <f>Scores!D101</f>
        <v>0</v>
      </c>
      <c r="C137" s="130">
        <f>Scores!E101</f>
        <v>0</v>
      </c>
      <c r="E137" s="279">
        <v>3</v>
      </c>
      <c r="F137" s="286">
        <f>Scores!D109</f>
        <v>0</v>
      </c>
      <c r="G137" s="281">
        <f>Scores!E109</f>
        <v>0</v>
      </c>
      <c r="H137" s="9"/>
      <c r="I137" s="9"/>
      <c r="J137" s="346"/>
      <c r="K137" s="341"/>
      <c r="L137" s="24">
        <v>5</v>
      </c>
      <c r="M137" s="25" t="str">
        <f>B118</f>
        <v>Devine, Meghan</v>
      </c>
      <c r="O137" s="170"/>
      <c r="P137" s="170"/>
      <c r="Q137" s="169"/>
    </row>
    <row r="138" spans="1:17" ht="13.5" customHeight="1" thickBot="1" x14ac:dyDescent="0.25">
      <c r="A138" s="68">
        <v>4</v>
      </c>
      <c r="B138" s="15">
        <f>Scores!D102</f>
        <v>0</v>
      </c>
      <c r="C138" s="130">
        <f>Scores!E102</f>
        <v>0</v>
      </c>
      <c r="E138" s="279">
        <v>4</v>
      </c>
      <c r="F138" s="286">
        <f>Scores!D110</f>
        <v>0</v>
      </c>
      <c r="G138" s="281">
        <f>Scores!E110</f>
        <v>0</v>
      </c>
      <c r="H138" s="9"/>
      <c r="I138" s="9"/>
      <c r="J138" s="346"/>
      <c r="K138" s="339">
        <v>0.35902777777777778</v>
      </c>
      <c r="L138" s="22">
        <v>2</v>
      </c>
      <c r="M138" s="23" t="str">
        <f>B115</f>
        <v>Fenech, Connor</v>
      </c>
      <c r="O138" s="169" t="s">
        <v>157</v>
      </c>
      <c r="P138" s="170"/>
      <c r="Q138" s="176" t="s">
        <v>33</v>
      </c>
    </row>
    <row r="139" spans="1:17" ht="13.5" customHeight="1" thickBot="1" x14ac:dyDescent="0.25">
      <c r="A139" s="68">
        <v>5</v>
      </c>
      <c r="B139" s="15">
        <f>Scores!D103</f>
        <v>0</v>
      </c>
      <c r="C139" s="130">
        <f>Scores!E103</f>
        <v>0</v>
      </c>
      <c r="E139" s="279">
        <v>5</v>
      </c>
      <c r="F139" s="286">
        <f>Scores!D111</f>
        <v>0</v>
      </c>
      <c r="G139" s="281">
        <f>Scores!E111</f>
        <v>0</v>
      </c>
      <c r="H139" s="9"/>
      <c r="I139" s="9"/>
      <c r="J139" s="346"/>
      <c r="K139" s="340"/>
      <c r="L139" s="19">
        <v>7</v>
      </c>
      <c r="M139" s="28" t="str">
        <f>B120</f>
        <v>Arnold, Benjamin</v>
      </c>
      <c r="O139" s="170"/>
      <c r="P139" s="169" t="s">
        <v>233</v>
      </c>
      <c r="Q139" s="170"/>
    </row>
    <row r="140" spans="1:17" ht="13.5" customHeight="1" thickBot="1" x14ac:dyDescent="0.25">
      <c r="A140" s="68">
        <v>6</v>
      </c>
      <c r="B140" s="15">
        <f>Scores!D104</f>
        <v>0</v>
      </c>
      <c r="C140" s="130">
        <f>Scores!E104</f>
        <v>0</v>
      </c>
      <c r="E140" s="279">
        <v>6</v>
      </c>
      <c r="F140" s="286">
        <f>Scores!D112</f>
        <v>0</v>
      </c>
      <c r="G140" s="281">
        <f>Scores!E112</f>
        <v>0</v>
      </c>
      <c r="H140" s="9"/>
      <c r="I140" s="9"/>
      <c r="J140" s="346"/>
      <c r="K140" s="340"/>
      <c r="L140" s="26">
        <v>3</v>
      </c>
      <c r="M140" s="27" t="str">
        <f>B116</f>
        <v>Eagen, Jacob</v>
      </c>
      <c r="O140" s="169" t="s">
        <v>233</v>
      </c>
      <c r="P140" s="170"/>
      <c r="Q140" s="170"/>
    </row>
    <row r="141" spans="1:17" ht="13.5" customHeight="1" thickBot="1" x14ac:dyDescent="0.25">
      <c r="A141" s="68">
        <v>7</v>
      </c>
      <c r="B141" s="15">
        <f>Scores!D105</f>
        <v>0</v>
      </c>
      <c r="C141" s="130">
        <f>Scores!E105</f>
        <v>0</v>
      </c>
      <c r="E141" s="279">
        <v>7</v>
      </c>
      <c r="F141" s="286">
        <f>Scores!D113</f>
        <v>0</v>
      </c>
      <c r="G141" s="281">
        <f>Scores!E113</f>
        <v>0</v>
      </c>
      <c r="H141" s="9"/>
      <c r="I141" s="9"/>
      <c r="J141" s="347"/>
      <c r="K141" s="341"/>
      <c r="L141" s="24">
        <v>6</v>
      </c>
      <c r="M141" s="25" t="str">
        <f>B119</f>
        <v>Dollar, Maxwell</v>
      </c>
      <c r="N141" s="11"/>
      <c r="O141" s="172"/>
      <c r="P141" s="172"/>
      <c r="Q141" s="172"/>
    </row>
    <row r="142" spans="1:17" ht="13.5" thickBot="1" x14ac:dyDescent="0.25">
      <c r="A142" s="70">
        <v>8</v>
      </c>
      <c r="B142" s="106">
        <f>Scores!D106</f>
        <v>0</v>
      </c>
      <c r="C142" s="131">
        <f>Scores!E106</f>
        <v>0</v>
      </c>
      <c r="E142" s="282">
        <v>8</v>
      </c>
      <c r="F142" s="287">
        <f>Scores!D114</f>
        <v>0</v>
      </c>
      <c r="G142" s="284">
        <f>Scores!E114</f>
        <v>0</v>
      </c>
      <c r="O142" s="170"/>
      <c r="P142" s="170"/>
      <c r="Q142" s="170"/>
    </row>
    <row r="143" spans="1:17" ht="13.5" customHeight="1" thickBot="1" x14ac:dyDescent="0.25">
      <c r="H143" s="3"/>
      <c r="I143" s="3"/>
      <c r="J143" s="13" t="s">
        <v>46</v>
      </c>
      <c r="K143" s="13" t="s">
        <v>45</v>
      </c>
      <c r="L143" s="13" t="s">
        <v>47</v>
      </c>
      <c r="M143" s="109" t="str">
        <f>E113</f>
        <v>8TH FLIGHT</v>
      </c>
      <c r="N143" s="6"/>
      <c r="O143" s="173" t="str">
        <f>M143</f>
        <v>8TH FLIGHT</v>
      </c>
      <c r="P143" s="170"/>
      <c r="Q143" s="173"/>
    </row>
    <row r="144" spans="1:17" ht="13.5" customHeight="1" thickBot="1" x14ac:dyDescent="0.25">
      <c r="A144" s="288" t="s">
        <v>37</v>
      </c>
      <c r="B144" s="289"/>
      <c r="C144" s="290"/>
      <c r="E144" s="288" t="s">
        <v>38</v>
      </c>
      <c r="F144" s="289"/>
      <c r="G144" s="290"/>
      <c r="H144" s="9"/>
      <c r="I144" s="9"/>
      <c r="J144" s="348">
        <v>10</v>
      </c>
      <c r="K144" s="335">
        <v>0.35416666666666669</v>
      </c>
      <c r="L144" s="34">
        <v>1</v>
      </c>
      <c r="M144" s="35" t="str">
        <f>F114</f>
        <v>Donais, Norah</v>
      </c>
      <c r="O144" s="174" t="s">
        <v>176</v>
      </c>
      <c r="P144" s="170"/>
      <c r="Q144" s="170"/>
    </row>
    <row r="145" spans="1:17" ht="13.5" customHeight="1" thickBot="1" x14ac:dyDescent="0.25">
      <c r="A145" s="276">
        <v>1</v>
      </c>
      <c r="B145" s="277">
        <f>Scores!D115</f>
        <v>0</v>
      </c>
      <c r="C145" s="278">
        <f>Scores!E115</f>
        <v>0</v>
      </c>
      <c r="E145" s="276">
        <v>1</v>
      </c>
      <c r="F145" s="285">
        <f>Scores!D123</f>
        <v>0</v>
      </c>
      <c r="G145" s="278">
        <f>Scores!E123</f>
        <v>0</v>
      </c>
      <c r="H145" s="9"/>
      <c r="I145" s="9"/>
      <c r="J145" s="349"/>
      <c r="K145" s="336"/>
      <c r="L145" s="29">
        <v>6</v>
      </c>
      <c r="M145" s="30" t="s">
        <v>176</v>
      </c>
      <c r="O145" s="170"/>
      <c r="P145" s="174" t="s">
        <v>125</v>
      </c>
      <c r="Q145" s="170"/>
    </row>
    <row r="146" spans="1:17" ht="13.5" customHeight="1" thickBot="1" x14ac:dyDescent="0.25">
      <c r="A146" s="279">
        <v>2</v>
      </c>
      <c r="B146" s="280">
        <f>Scores!D116</f>
        <v>0</v>
      </c>
      <c r="C146" s="281">
        <f>Scores!E116</f>
        <v>0</v>
      </c>
      <c r="E146" s="279">
        <v>2</v>
      </c>
      <c r="F146" s="286">
        <f>Scores!D124</f>
        <v>0</v>
      </c>
      <c r="G146" s="281">
        <f>Scores!E124</f>
        <v>0</v>
      </c>
      <c r="H146" s="9"/>
      <c r="I146" s="9"/>
      <c r="J146" s="349"/>
      <c r="K146" s="336"/>
      <c r="L146" s="36">
        <v>4</v>
      </c>
      <c r="M146" s="37" t="str">
        <f>F117</f>
        <v>Ballard, Tyler</v>
      </c>
      <c r="O146" s="174" t="s">
        <v>125</v>
      </c>
      <c r="P146" s="170"/>
      <c r="Q146" s="170"/>
    </row>
    <row r="147" spans="1:17" ht="13.5" customHeight="1" thickBot="1" x14ac:dyDescent="0.25">
      <c r="A147" s="279">
        <v>3</v>
      </c>
      <c r="B147" s="280">
        <f>Scores!D117</f>
        <v>0</v>
      </c>
      <c r="C147" s="281">
        <f>Scores!E117</f>
        <v>0</v>
      </c>
      <c r="E147" s="279">
        <v>3</v>
      </c>
      <c r="F147" s="286">
        <f>Scores!D125</f>
        <v>0</v>
      </c>
      <c r="G147" s="281">
        <f>Scores!E125</f>
        <v>0</v>
      </c>
      <c r="H147" s="9"/>
      <c r="I147" s="9"/>
      <c r="J147" s="349"/>
      <c r="K147" s="337"/>
      <c r="L147" s="31">
        <v>3</v>
      </c>
      <c r="M147" s="32" t="s">
        <v>125</v>
      </c>
      <c r="O147" s="170"/>
      <c r="P147" s="170"/>
      <c r="Q147" s="174"/>
    </row>
    <row r="148" spans="1:17" ht="13.5" customHeight="1" thickBot="1" x14ac:dyDescent="0.25">
      <c r="A148" s="279">
        <v>4</v>
      </c>
      <c r="B148" s="280">
        <f>Scores!D118</f>
        <v>0</v>
      </c>
      <c r="C148" s="281">
        <f>Scores!E118</f>
        <v>0</v>
      </c>
      <c r="E148" s="279">
        <v>4</v>
      </c>
      <c r="F148" s="286">
        <f>Scores!D126</f>
        <v>0</v>
      </c>
      <c r="G148" s="281">
        <f>Scores!E126</f>
        <v>0</v>
      </c>
      <c r="H148" s="9"/>
      <c r="I148" s="9"/>
      <c r="J148" s="349"/>
      <c r="K148" s="335">
        <v>0.35902777777777778</v>
      </c>
      <c r="L148" s="34">
        <v>2</v>
      </c>
      <c r="M148" s="35" t="str">
        <f>F115</f>
        <v>Cleary, Trevor</v>
      </c>
      <c r="O148" s="174"/>
      <c r="P148" s="170"/>
      <c r="Q148" s="176" t="s">
        <v>10</v>
      </c>
    </row>
    <row r="149" spans="1:17" ht="13.5" customHeight="1" thickBot="1" x14ac:dyDescent="0.25">
      <c r="A149" s="279">
        <v>5</v>
      </c>
      <c r="B149" s="280">
        <f>Scores!D119</f>
        <v>0</v>
      </c>
      <c r="C149" s="281">
        <f>Scores!E119</f>
        <v>0</v>
      </c>
      <c r="E149" s="279">
        <v>5</v>
      </c>
      <c r="F149" s="286">
        <f>Scores!D127</f>
        <v>0</v>
      </c>
      <c r="G149" s="281">
        <f>Scores!E127</f>
        <v>0</v>
      </c>
      <c r="H149" s="9"/>
      <c r="I149" s="9"/>
      <c r="J149" s="349"/>
      <c r="K149" s="336"/>
      <c r="L149" s="29">
        <v>5</v>
      </c>
      <c r="M149" s="33" t="s">
        <v>160</v>
      </c>
      <c r="O149" s="170"/>
      <c r="P149" s="174" t="s">
        <v>234</v>
      </c>
      <c r="Q149" s="170"/>
    </row>
    <row r="150" spans="1:17" ht="13.5" customHeight="1" thickBot="1" x14ac:dyDescent="0.25">
      <c r="A150" s="279">
        <v>6</v>
      </c>
      <c r="B150" s="280">
        <f>Scores!D120</f>
        <v>0</v>
      </c>
      <c r="C150" s="281">
        <f>Scores!E120</f>
        <v>0</v>
      </c>
      <c r="E150" s="279">
        <v>6</v>
      </c>
      <c r="F150" s="286">
        <f>Scores!D128</f>
        <v>0</v>
      </c>
      <c r="G150" s="281">
        <f>Scores!E128</f>
        <v>0</v>
      </c>
      <c r="H150" s="9"/>
      <c r="I150" s="9"/>
      <c r="J150" s="349"/>
      <c r="K150" s="336"/>
      <c r="L150" s="36"/>
      <c r="M150" s="37"/>
      <c r="O150" s="174"/>
      <c r="P150" s="170"/>
      <c r="Q150" s="170"/>
    </row>
    <row r="151" spans="1:17" ht="13.5" customHeight="1" thickBot="1" x14ac:dyDescent="0.25">
      <c r="A151" s="279">
        <v>7</v>
      </c>
      <c r="B151" s="280">
        <f>Scores!D121</f>
        <v>0</v>
      </c>
      <c r="C151" s="281">
        <f>Scores!E121</f>
        <v>0</v>
      </c>
      <c r="E151" s="279">
        <v>7</v>
      </c>
      <c r="F151" s="286">
        <f>Scores!D129</f>
        <v>0</v>
      </c>
      <c r="G151" s="281">
        <f>Scores!E129</f>
        <v>0</v>
      </c>
      <c r="H151" s="9"/>
      <c r="I151" s="9"/>
      <c r="J151" s="350"/>
      <c r="K151" s="337"/>
      <c r="L151" s="31"/>
      <c r="M151" s="32"/>
      <c r="N151" s="11"/>
      <c r="O151" s="172"/>
      <c r="P151" s="172"/>
      <c r="Q151" s="172"/>
    </row>
    <row r="152" spans="1:17" ht="13.5" thickBot="1" x14ac:dyDescent="0.25">
      <c r="A152" s="282">
        <v>8</v>
      </c>
      <c r="B152" s="283">
        <f>Scores!D122</f>
        <v>0</v>
      </c>
      <c r="C152" s="284">
        <f>Scores!E122</f>
        <v>0</v>
      </c>
      <c r="E152" s="282">
        <v>8</v>
      </c>
      <c r="F152" s="287">
        <f>Scores!D130</f>
        <v>0</v>
      </c>
      <c r="G152" s="284">
        <f>Scores!E130</f>
        <v>0</v>
      </c>
      <c r="O152" s="170"/>
      <c r="P152" s="170"/>
      <c r="Q152" s="170"/>
    </row>
    <row r="153" spans="1:17" ht="13.5" customHeight="1" thickBot="1" x14ac:dyDescent="0.25">
      <c r="I153" s="3"/>
      <c r="J153" s="13" t="s">
        <v>46</v>
      </c>
      <c r="K153" s="13" t="s">
        <v>45</v>
      </c>
      <c r="L153" s="13" t="s">
        <v>47</v>
      </c>
      <c r="M153" s="109" t="str">
        <f>A123</f>
        <v>9TH FLIGHT</v>
      </c>
      <c r="N153" s="6"/>
      <c r="O153" s="173" t="str">
        <f>M153</f>
        <v>9TH FLIGHT</v>
      </c>
      <c r="P153" s="170"/>
      <c r="Q153" s="173"/>
    </row>
    <row r="154" spans="1:17" ht="13.5" customHeight="1" thickBot="1" x14ac:dyDescent="0.25">
      <c r="A154" s="288" t="s">
        <v>39</v>
      </c>
      <c r="B154" s="289"/>
      <c r="C154" s="290"/>
      <c r="E154" s="288" t="s">
        <v>40</v>
      </c>
      <c r="F154" s="289"/>
      <c r="G154" s="290"/>
      <c r="I154" s="9"/>
      <c r="J154" s="345">
        <v>1</v>
      </c>
      <c r="K154" s="339">
        <v>0.36458333333333331</v>
      </c>
      <c r="L154" s="22">
        <v>3</v>
      </c>
      <c r="M154" s="23" t="str">
        <f>B124</f>
        <v>Fazekas, Jacob</v>
      </c>
      <c r="O154" s="169" t="s">
        <v>178</v>
      </c>
      <c r="P154" s="170"/>
      <c r="Q154" s="170"/>
    </row>
    <row r="155" spans="1:17" ht="13.5" customHeight="1" thickBot="1" x14ac:dyDescent="0.25">
      <c r="A155" s="276">
        <v>1</v>
      </c>
      <c r="B155" s="285">
        <f>Scores!D131</f>
        <v>0</v>
      </c>
      <c r="C155" s="278">
        <f>Scores!E131</f>
        <v>0</v>
      </c>
      <c r="E155" s="276">
        <v>1</v>
      </c>
      <c r="F155" s="285">
        <f>Scores!D139</f>
        <v>0</v>
      </c>
      <c r="G155" s="278">
        <f>Scores!E139</f>
        <v>0</v>
      </c>
      <c r="I155" s="9"/>
      <c r="J155" s="346"/>
      <c r="K155" s="340"/>
      <c r="L155" s="21">
        <v>1</v>
      </c>
      <c r="M155" s="20" t="s">
        <v>178</v>
      </c>
      <c r="O155" s="170"/>
      <c r="P155" s="169" t="s">
        <v>178</v>
      </c>
      <c r="Q155" s="170"/>
    </row>
    <row r="156" spans="1:17" ht="13.5" customHeight="1" thickBot="1" x14ac:dyDescent="0.25">
      <c r="A156" s="279">
        <v>2</v>
      </c>
      <c r="B156" s="286">
        <f>Scores!D132</f>
        <v>0</v>
      </c>
      <c r="C156" s="281">
        <f>Scores!E132</f>
        <v>0</v>
      </c>
      <c r="E156" s="279">
        <v>2</v>
      </c>
      <c r="F156" s="286">
        <f>Scores!D140</f>
        <v>0</v>
      </c>
      <c r="G156" s="281">
        <f>Scores!E140</f>
        <v>0</v>
      </c>
      <c r="I156" s="9"/>
      <c r="J156" s="346"/>
      <c r="K156" s="340"/>
      <c r="L156" s="26">
        <v>4</v>
      </c>
      <c r="M156" s="27" t="s">
        <v>180</v>
      </c>
      <c r="O156" s="169" t="s">
        <v>179</v>
      </c>
      <c r="P156" s="170"/>
      <c r="Q156" s="170"/>
    </row>
    <row r="157" spans="1:17" ht="13.5" customHeight="1" thickBot="1" x14ac:dyDescent="0.25">
      <c r="A157" s="279">
        <v>3</v>
      </c>
      <c r="B157" s="286">
        <f>Scores!D133</f>
        <v>0</v>
      </c>
      <c r="C157" s="281">
        <f>Scores!E133</f>
        <v>0</v>
      </c>
      <c r="E157" s="279">
        <v>3</v>
      </c>
      <c r="F157" s="286">
        <f>Scores!D141</f>
        <v>0</v>
      </c>
      <c r="G157" s="281">
        <f>Scores!E141</f>
        <v>0</v>
      </c>
      <c r="I157" s="9"/>
      <c r="J157" s="346"/>
      <c r="K157" s="341"/>
      <c r="L157" s="24">
        <v>2</v>
      </c>
      <c r="M157" s="25" t="s">
        <v>179</v>
      </c>
      <c r="O157" s="170"/>
      <c r="P157" s="170"/>
      <c r="Q157" s="169"/>
    </row>
    <row r="158" spans="1:17" ht="13.5" customHeight="1" thickBot="1" x14ac:dyDescent="0.25">
      <c r="A158" s="279">
        <v>4</v>
      </c>
      <c r="B158" s="286">
        <f>Scores!D134</f>
        <v>0</v>
      </c>
      <c r="C158" s="281">
        <f>Scores!E134</f>
        <v>0</v>
      </c>
      <c r="E158" s="279">
        <v>4</v>
      </c>
      <c r="F158" s="286">
        <f>Scores!D142</f>
        <v>0</v>
      </c>
      <c r="G158" s="281">
        <f>Scores!E142</f>
        <v>0</v>
      </c>
      <c r="I158" s="9"/>
      <c r="J158" s="346"/>
      <c r="K158" s="339">
        <v>0.36944444444444446</v>
      </c>
      <c r="L158" s="22"/>
      <c r="M158" s="23"/>
      <c r="O158" s="169"/>
      <c r="P158" s="170"/>
      <c r="Q158" s="176" t="s">
        <v>11</v>
      </c>
    </row>
    <row r="159" spans="1:17" ht="13.5" customHeight="1" thickBot="1" x14ac:dyDescent="0.25">
      <c r="A159" s="279">
        <v>5</v>
      </c>
      <c r="B159" s="286">
        <f>Scores!D135</f>
        <v>0</v>
      </c>
      <c r="C159" s="281">
        <f>Scores!E135</f>
        <v>0</v>
      </c>
      <c r="E159" s="279">
        <v>5</v>
      </c>
      <c r="F159" s="286">
        <f>Scores!D143</f>
        <v>0</v>
      </c>
      <c r="G159" s="281">
        <f>Scores!E143</f>
        <v>0</v>
      </c>
      <c r="I159" s="9"/>
      <c r="J159" s="346"/>
      <c r="K159" s="340"/>
      <c r="L159" s="19"/>
      <c r="M159" s="28"/>
      <c r="O159" s="170"/>
      <c r="P159" s="169" t="s">
        <v>236</v>
      </c>
      <c r="Q159" s="170"/>
    </row>
    <row r="160" spans="1:17" ht="13.5" customHeight="1" thickBot="1" x14ac:dyDescent="0.25">
      <c r="A160" s="279">
        <v>6</v>
      </c>
      <c r="B160" s="286">
        <f>Scores!D136</f>
        <v>0</v>
      </c>
      <c r="C160" s="281">
        <f>Scores!E136</f>
        <v>0</v>
      </c>
      <c r="E160" s="279">
        <v>6</v>
      </c>
      <c r="F160" s="286">
        <f>Scores!D144</f>
        <v>0</v>
      </c>
      <c r="G160" s="281">
        <f>Scores!E144</f>
        <v>0</v>
      </c>
      <c r="I160" s="9"/>
      <c r="J160" s="346"/>
      <c r="K160" s="340"/>
      <c r="L160" s="26"/>
      <c r="M160" s="27"/>
      <c r="O160" s="169"/>
      <c r="P160" s="170"/>
      <c r="Q160" s="170"/>
    </row>
    <row r="161" spans="1:17" ht="13.5" customHeight="1" thickBot="1" x14ac:dyDescent="0.25">
      <c r="A161" s="279">
        <v>7</v>
      </c>
      <c r="B161" s="286">
        <f>Scores!D137</f>
        <v>0</v>
      </c>
      <c r="C161" s="281">
        <f>Scores!E137</f>
        <v>0</v>
      </c>
      <c r="E161" s="279">
        <v>7</v>
      </c>
      <c r="F161" s="286">
        <f>Scores!D145</f>
        <v>0</v>
      </c>
      <c r="G161" s="281">
        <f>Scores!E145</f>
        <v>0</v>
      </c>
      <c r="I161" s="9"/>
      <c r="J161" s="347"/>
      <c r="K161" s="341"/>
      <c r="L161" s="24"/>
      <c r="M161" s="25"/>
      <c r="N161" s="11"/>
      <c r="O161" s="172"/>
      <c r="P161" s="172"/>
      <c r="Q161" s="172"/>
    </row>
    <row r="162" spans="1:17" ht="21" thickBot="1" x14ac:dyDescent="0.25">
      <c r="A162" s="282">
        <v>8</v>
      </c>
      <c r="B162" s="287">
        <f>Scores!D138</f>
        <v>0</v>
      </c>
      <c r="C162" s="284">
        <f>Scores!E138</f>
        <v>0</v>
      </c>
      <c r="E162" s="282">
        <v>8</v>
      </c>
      <c r="F162" s="287">
        <f>Scores!D146</f>
        <v>0</v>
      </c>
      <c r="G162" s="284">
        <f>Scores!E146</f>
        <v>0</v>
      </c>
      <c r="J162" s="168"/>
      <c r="K162" s="168"/>
      <c r="L162" s="168"/>
      <c r="M162" s="168"/>
      <c r="N162" s="168"/>
      <c r="O162" s="177"/>
      <c r="P162" s="177"/>
      <c r="Q162" s="177"/>
    </row>
    <row r="163" spans="1:17" ht="13.5" customHeight="1" thickBot="1" x14ac:dyDescent="0.25">
      <c r="I163" s="3"/>
      <c r="J163" s="13" t="s">
        <v>46</v>
      </c>
      <c r="K163" s="13" t="s">
        <v>45</v>
      </c>
      <c r="L163" s="13" t="s">
        <v>47</v>
      </c>
      <c r="M163" s="109" t="str">
        <f>E123</f>
        <v>10TH FLIGHT</v>
      </c>
      <c r="N163" s="6"/>
      <c r="O163" s="173" t="str">
        <f>M163</f>
        <v>10TH FLIGHT</v>
      </c>
      <c r="P163" s="170"/>
      <c r="Q163" s="173"/>
    </row>
    <row r="164" spans="1:17" ht="13.5" customHeight="1" thickBot="1" x14ac:dyDescent="0.25">
      <c r="I164" s="9"/>
      <c r="J164" s="348">
        <v>10</v>
      </c>
      <c r="K164" s="335">
        <v>0.36458333333333331</v>
      </c>
      <c r="L164" s="34">
        <v>1</v>
      </c>
      <c r="M164" s="35">
        <f>F124</f>
        <v>0</v>
      </c>
      <c r="O164" s="174"/>
      <c r="P164" s="170"/>
      <c r="Q164" s="170"/>
    </row>
    <row r="165" spans="1:17" ht="13.5" customHeight="1" thickBot="1" x14ac:dyDescent="0.25">
      <c r="I165" s="9"/>
      <c r="J165" s="349"/>
      <c r="K165" s="336"/>
      <c r="L165" s="29">
        <v>8</v>
      </c>
      <c r="M165" s="81">
        <f>F131</f>
        <v>0</v>
      </c>
      <c r="O165" s="170"/>
      <c r="P165" s="174"/>
      <c r="Q165" s="170"/>
    </row>
    <row r="166" spans="1:17" ht="13.5" customHeight="1" thickBot="1" x14ac:dyDescent="0.25">
      <c r="I166" s="9"/>
      <c r="J166" s="349"/>
      <c r="K166" s="336"/>
      <c r="L166" s="36">
        <v>4</v>
      </c>
      <c r="M166" s="37">
        <f>F127</f>
        <v>0</v>
      </c>
      <c r="O166" s="174"/>
      <c r="P166" s="170"/>
      <c r="Q166" s="170"/>
    </row>
    <row r="167" spans="1:17" ht="13.5" customHeight="1" thickBot="1" x14ac:dyDescent="0.25">
      <c r="I167" s="9"/>
      <c r="J167" s="349"/>
      <c r="K167" s="337"/>
      <c r="L167" s="31">
        <v>5</v>
      </c>
      <c r="M167" s="32">
        <f>F128</f>
        <v>0</v>
      </c>
      <c r="O167" s="170"/>
      <c r="P167" s="170"/>
      <c r="Q167" s="174"/>
    </row>
    <row r="168" spans="1:17" ht="13.5" customHeight="1" thickBot="1" x14ac:dyDescent="0.25">
      <c r="I168" s="9"/>
      <c r="J168" s="349"/>
      <c r="K168" s="335">
        <v>0.36944444444444446</v>
      </c>
      <c r="L168" s="34">
        <v>2</v>
      </c>
      <c r="M168" s="35">
        <f>F125</f>
        <v>0</v>
      </c>
      <c r="O168" s="174"/>
      <c r="P168" s="170"/>
      <c r="Q168" s="176" t="s">
        <v>12</v>
      </c>
    </row>
    <row r="169" spans="1:17" ht="13.5" customHeight="1" thickBot="1" x14ac:dyDescent="0.25">
      <c r="I169" s="9"/>
      <c r="J169" s="349"/>
      <c r="K169" s="336"/>
      <c r="L169" s="29">
        <v>7</v>
      </c>
      <c r="M169" s="33">
        <f>F130</f>
        <v>0</v>
      </c>
      <c r="O169" s="170"/>
      <c r="P169" s="174"/>
      <c r="Q169" s="170"/>
    </row>
    <row r="170" spans="1:17" ht="13.5" customHeight="1" thickBot="1" x14ac:dyDescent="0.25">
      <c r="I170" s="9"/>
      <c r="J170" s="349"/>
      <c r="K170" s="336"/>
      <c r="L170" s="36">
        <v>3</v>
      </c>
      <c r="M170" s="37">
        <f>F126</f>
        <v>0</v>
      </c>
      <c r="O170" s="174"/>
      <c r="P170" s="170"/>
      <c r="Q170" s="170"/>
    </row>
    <row r="171" spans="1:17" ht="13.5" customHeight="1" thickBot="1" x14ac:dyDescent="0.25">
      <c r="I171" s="9"/>
      <c r="J171" s="350"/>
      <c r="K171" s="337"/>
      <c r="L171" s="31">
        <v>6</v>
      </c>
      <c r="M171" s="32">
        <f>F129</f>
        <v>0</v>
      </c>
      <c r="N171" s="11"/>
      <c r="O171" s="12"/>
      <c r="P171" s="12"/>
      <c r="Q171" s="12"/>
    </row>
    <row r="173" spans="1:17" ht="13.5" customHeight="1" thickBot="1" x14ac:dyDescent="0.25">
      <c r="I173" s="3"/>
      <c r="J173" s="13" t="s">
        <v>46</v>
      </c>
      <c r="K173" s="13" t="s">
        <v>45</v>
      </c>
      <c r="L173" s="13" t="s">
        <v>47</v>
      </c>
      <c r="M173" s="109" t="str">
        <f>A134</f>
        <v>11th FLIGHT</v>
      </c>
      <c r="N173" s="6"/>
      <c r="O173" s="155" t="str">
        <f>M173</f>
        <v>11th FLIGHT</v>
      </c>
      <c r="Q173" s="155"/>
    </row>
    <row r="174" spans="1:17" ht="13.5" thickBot="1" x14ac:dyDescent="0.25">
      <c r="I174" s="9"/>
      <c r="J174" s="345">
        <v>1</v>
      </c>
      <c r="K174" s="339">
        <v>0.375</v>
      </c>
      <c r="L174" s="22">
        <v>1</v>
      </c>
      <c r="M174" s="23">
        <f>B135</f>
        <v>0</v>
      </c>
      <c r="O174" s="17"/>
    </row>
    <row r="175" spans="1:17" ht="13.5" thickBot="1" x14ac:dyDescent="0.25">
      <c r="I175" s="9"/>
      <c r="J175" s="346"/>
      <c r="K175" s="340"/>
      <c r="L175" s="21">
        <v>8</v>
      </c>
      <c r="M175" s="20">
        <f>B142</f>
        <v>0</v>
      </c>
      <c r="P175" s="17"/>
    </row>
    <row r="176" spans="1:17" ht="13.5" thickBot="1" x14ac:dyDescent="0.25">
      <c r="I176" s="9"/>
      <c r="J176" s="346"/>
      <c r="K176" s="340"/>
      <c r="L176" s="26">
        <v>4</v>
      </c>
      <c r="M176" s="27">
        <f>B138</f>
        <v>0</v>
      </c>
      <c r="O176" s="17"/>
    </row>
    <row r="177" spans="8:29" ht="13.5" thickBot="1" x14ac:dyDescent="0.25">
      <c r="I177" s="9"/>
      <c r="J177" s="346"/>
      <c r="K177" s="341"/>
      <c r="L177" s="24">
        <v>5</v>
      </c>
      <c r="M177" s="25">
        <f>B139</f>
        <v>0</v>
      </c>
      <c r="Q177" s="17"/>
    </row>
    <row r="178" spans="8:29" ht="13.5" thickBot="1" x14ac:dyDescent="0.25">
      <c r="I178" s="9"/>
      <c r="J178" s="346"/>
      <c r="K178" s="339">
        <v>0.37986111111111115</v>
      </c>
      <c r="L178" s="22">
        <v>2</v>
      </c>
      <c r="M178" s="23">
        <f>B136</f>
        <v>0</v>
      </c>
      <c r="O178" s="17"/>
      <c r="Q178" s="14" t="s">
        <v>13</v>
      </c>
    </row>
    <row r="179" spans="8:29" ht="13.5" thickBot="1" x14ac:dyDescent="0.25">
      <c r="I179" s="9"/>
      <c r="J179" s="346"/>
      <c r="K179" s="340"/>
      <c r="L179" s="19">
        <v>7</v>
      </c>
      <c r="M179" s="28">
        <f>B141</f>
        <v>0</v>
      </c>
      <c r="P179" s="17"/>
    </row>
    <row r="180" spans="8:29" ht="13.5" thickBot="1" x14ac:dyDescent="0.25">
      <c r="I180" s="9"/>
      <c r="J180" s="346"/>
      <c r="K180" s="340"/>
      <c r="L180" s="26">
        <v>3</v>
      </c>
      <c r="M180" s="27">
        <f>B137</f>
        <v>0</v>
      </c>
      <c r="O180" s="17"/>
    </row>
    <row r="181" spans="8:29" ht="13.5" thickBot="1" x14ac:dyDescent="0.25">
      <c r="I181" s="9"/>
      <c r="J181" s="347"/>
      <c r="K181" s="341"/>
      <c r="L181" s="24">
        <v>6</v>
      </c>
      <c r="M181" s="25">
        <f>B140</f>
        <v>0</v>
      </c>
      <c r="N181" s="11"/>
      <c r="O181" s="12"/>
      <c r="P181" s="12"/>
      <c r="Q181" s="12"/>
    </row>
    <row r="183" spans="8:29" ht="13.5" customHeight="1" thickBot="1" x14ac:dyDescent="0.25">
      <c r="H183" s="166"/>
      <c r="I183" s="3"/>
      <c r="J183" s="13" t="s">
        <v>46</v>
      </c>
      <c r="K183" s="13" t="s">
        <v>45</v>
      </c>
      <c r="L183" s="13" t="s">
        <v>47</v>
      </c>
      <c r="M183" s="109" t="e">
        <f>#REF!</f>
        <v>#REF!</v>
      </c>
      <c r="N183" s="6"/>
      <c r="O183" s="155" t="e">
        <f>M183</f>
        <v>#REF!</v>
      </c>
      <c r="Q183" s="155"/>
    </row>
    <row r="184" spans="8:29" ht="13.5" customHeight="1" thickBot="1" x14ac:dyDescent="0.25">
      <c r="H184" s="167"/>
      <c r="I184" s="9"/>
      <c r="J184" s="348">
        <v>10</v>
      </c>
      <c r="K184" s="335">
        <v>0.375</v>
      </c>
      <c r="L184" s="34">
        <v>1</v>
      </c>
      <c r="M184" s="35" t="e">
        <f>#REF!</f>
        <v>#REF!</v>
      </c>
      <c r="O184" s="10"/>
    </row>
    <row r="185" spans="8:29" ht="13.5" customHeight="1" thickBot="1" x14ac:dyDescent="0.25">
      <c r="H185" s="167"/>
      <c r="I185" s="9"/>
      <c r="J185" s="349"/>
      <c r="K185" s="336"/>
      <c r="L185" s="29">
        <v>4</v>
      </c>
      <c r="M185" s="30" t="e">
        <f>#REF!</f>
        <v>#REF!</v>
      </c>
      <c r="P185" s="10"/>
    </row>
    <row r="186" spans="8:29" ht="13.5" customHeight="1" thickBot="1" x14ac:dyDescent="0.25">
      <c r="H186" s="9"/>
      <c r="I186" s="9"/>
      <c r="J186" s="349"/>
      <c r="K186" s="336"/>
      <c r="L186" s="36"/>
      <c r="M186" s="37"/>
      <c r="O186" s="10"/>
    </row>
    <row r="187" spans="8:29" ht="13.5" customHeight="1" thickBot="1" x14ac:dyDescent="0.25">
      <c r="H187" s="9"/>
      <c r="I187" s="9"/>
      <c r="J187" s="349"/>
      <c r="K187" s="337"/>
      <c r="L187" s="31"/>
      <c r="M187" s="32"/>
      <c r="Q187" s="10"/>
    </row>
    <row r="188" spans="8:29" ht="13.5" customHeight="1" thickBot="1" x14ac:dyDescent="0.25">
      <c r="H188" s="9"/>
      <c r="I188" s="9"/>
      <c r="J188" s="349"/>
      <c r="K188" s="335">
        <v>0.37986111111111115</v>
      </c>
      <c r="L188" s="34">
        <v>2</v>
      </c>
      <c r="M188" s="35" t="e">
        <f>#REF!</f>
        <v>#REF!</v>
      </c>
      <c r="O188" s="10"/>
      <c r="Q188" s="14" t="s">
        <v>14</v>
      </c>
    </row>
    <row r="189" spans="8:29" ht="13.5" customHeight="1" thickBot="1" x14ac:dyDescent="0.25">
      <c r="H189" s="9"/>
      <c r="I189" s="9"/>
      <c r="J189" s="349"/>
      <c r="K189" s="336"/>
      <c r="L189" s="29">
        <v>3</v>
      </c>
      <c r="M189" s="33" t="e">
        <f>#REF!</f>
        <v>#REF!</v>
      </c>
      <c r="P189" s="10"/>
    </row>
    <row r="190" spans="8:29" ht="13.5" customHeight="1" thickBot="1" x14ac:dyDescent="0.25">
      <c r="H190" s="9"/>
      <c r="I190" s="9"/>
      <c r="J190" s="349"/>
      <c r="K190" s="336"/>
      <c r="L190" s="36"/>
      <c r="M190" s="37"/>
      <c r="O190" s="10"/>
    </row>
    <row r="191" spans="8:29" ht="13.5" customHeight="1" thickBot="1" x14ac:dyDescent="0.25">
      <c r="H191" s="9"/>
      <c r="I191" s="9"/>
      <c r="J191" s="350"/>
      <c r="K191" s="337"/>
      <c r="L191" s="31"/>
      <c r="M191" s="32"/>
      <c r="N191" s="11"/>
      <c r="O191" s="12"/>
      <c r="P191" s="12"/>
      <c r="Q191" s="12"/>
    </row>
    <row r="192" spans="8:29" ht="15.75" customHeight="1" x14ac:dyDescent="0.2">
      <c r="H192" s="9"/>
      <c r="V192" s="369"/>
      <c r="W192" s="369"/>
      <c r="X192" s="369"/>
      <c r="Y192" s="369"/>
      <c r="Z192" s="369"/>
      <c r="AA192" s="369"/>
      <c r="AB192" s="369"/>
      <c r="AC192" s="369"/>
    </row>
    <row r="193" spans="8:29" ht="13.5" customHeight="1" thickBot="1" x14ac:dyDescent="0.25">
      <c r="I193" s="3"/>
      <c r="J193" s="13" t="s">
        <v>46</v>
      </c>
      <c r="K193" s="13" t="s">
        <v>45</v>
      </c>
      <c r="L193" s="13" t="s">
        <v>47</v>
      </c>
      <c r="M193" s="109" t="str">
        <f>A144</f>
        <v>13TH FLIGHT</v>
      </c>
      <c r="N193" s="6"/>
      <c r="O193" s="155" t="str">
        <f>M193</f>
        <v>13TH FLIGHT</v>
      </c>
      <c r="Q193" s="155"/>
      <c r="V193" s="365"/>
      <c r="W193" s="365"/>
      <c r="X193" s="365"/>
      <c r="Y193" s="365"/>
      <c r="Z193" s="365"/>
      <c r="AA193" s="365"/>
      <c r="AB193" s="365"/>
      <c r="AC193" s="365"/>
    </row>
    <row r="194" spans="8:29" ht="13.5" customHeight="1" thickBot="1" x14ac:dyDescent="0.25">
      <c r="H194" s="3"/>
      <c r="I194" s="9"/>
      <c r="J194" s="345">
        <v>1</v>
      </c>
      <c r="K194" s="339">
        <v>0.375</v>
      </c>
      <c r="L194" s="22">
        <v>1</v>
      </c>
      <c r="M194" s="23">
        <f>B145</f>
        <v>0</v>
      </c>
      <c r="O194" s="17"/>
      <c r="V194" s="365"/>
      <c r="W194" s="365"/>
      <c r="X194" s="365"/>
      <c r="Y194" s="365"/>
      <c r="Z194" s="365"/>
      <c r="AA194" s="365"/>
      <c r="AB194" s="365"/>
      <c r="AC194" s="365"/>
    </row>
    <row r="195" spans="8:29" ht="13.5" customHeight="1" thickBot="1" x14ac:dyDescent="0.25">
      <c r="H195" s="9"/>
      <c r="I195" s="9"/>
      <c r="J195" s="346"/>
      <c r="K195" s="340"/>
      <c r="L195" s="21">
        <v>8</v>
      </c>
      <c r="M195" s="20">
        <f>B152</f>
        <v>0</v>
      </c>
      <c r="P195" s="17"/>
    </row>
    <row r="196" spans="8:29" ht="13.5" customHeight="1" thickBot="1" x14ac:dyDescent="0.25">
      <c r="H196" s="9"/>
      <c r="I196" s="9"/>
      <c r="J196" s="346"/>
      <c r="K196" s="340"/>
      <c r="L196" s="26">
        <v>4</v>
      </c>
      <c r="M196" s="27">
        <f>B148</f>
        <v>0</v>
      </c>
      <c r="O196" s="17"/>
    </row>
    <row r="197" spans="8:29" ht="13.5" customHeight="1" thickBot="1" x14ac:dyDescent="0.25">
      <c r="H197" s="9"/>
      <c r="I197" s="9"/>
      <c r="J197" s="346"/>
      <c r="K197" s="341"/>
      <c r="L197" s="24">
        <v>5</v>
      </c>
      <c r="M197" s="25">
        <f>B149</f>
        <v>0</v>
      </c>
      <c r="Q197" s="17"/>
    </row>
    <row r="198" spans="8:29" ht="13.5" customHeight="1" thickBot="1" x14ac:dyDescent="0.25">
      <c r="H198" s="9"/>
      <c r="I198" s="9"/>
      <c r="J198" s="346"/>
      <c r="K198" s="339">
        <v>0.37986111111111115</v>
      </c>
      <c r="L198" s="22">
        <v>2</v>
      </c>
      <c r="M198" s="23">
        <f>B146</f>
        <v>0</v>
      </c>
      <c r="O198" s="17"/>
      <c r="Q198" s="14" t="s">
        <v>15</v>
      </c>
    </row>
    <row r="199" spans="8:29" ht="13.5" customHeight="1" thickBot="1" x14ac:dyDescent="0.25">
      <c r="H199" s="9"/>
      <c r="I199" s="9"/>
      <c r="J199" s="346"/>
      <c r="K199" s="340"/>
      <c r="L199" s="19">
        <v>7</v>
      </c>
      <c r="M199" s="28">
        <f>B151</f>
        <v>0</v>
      </c>
      <c r="P199" s="17"/>
    </row>
    <row r="200" spans="8:29" ht="13.5" customHeight="1" thickBot="1" x14ac:dyDescent="0.25">
      <c r="H200" s="9"/>
      <c r="I200" s="9"/>
      <c r="J200" s="346"/>
      <c r="K200" s="340"/>
      <c r="L200" s="26">
        <v>3</v>
      </c>
      <c r="M200" s="27">
        <f>B147</f>
        <v>0</v>
      </c>
      <c r="O200" s="17"/>
    </row>
    <row r="201" spans="8:29" ht="13.5" customHeight="1" thickBot="1" x14ac:dyDescent="0.25">
      <c r="H201" s="9"/>
      <c r="I201" s="9"/>
      <c r="J201" s="347"/>
      <c r="K201" s="341"/>
      <c r="L201" s="24">
        <v>6</v>
      </c>
      <c r="M201" s="25">
        <f>B150</f>
        <v>0</v>
      </c>
      <c r="N201" s="11"/>
      <c r="O201" s="12"/>
      <c r="P201" s="12"/>
      <c r="Q201" s="12"/>
    </row>
    <row r="202" spans="8:29" ht="15.75" customHeight="1" x14ac:dyDescent="0.2">
      <c r="H202" s="9"/>
    </row>
    <row r="203" spans="8:29" ht="13.5" customHeight="1" thickBot="1" x14ac:dyDescent="0.25">
      <c r="I203" s="3"/>
      <c r="J203" s="13" t="s">
        <v>46</v>
      </c>
      <c r="K203" s="13" t="s">
        <v>45</v>
      </c>
      <c r="L203" s="13" t="s">
        <v>47</v>
      </c>
      <c r="M203" s="109" t="str">
        <f>E144</f>
        <v>14TH FLIGHT</v>
      </c>
      <c r="N203" s="6"/>
      <c r="O203" s="155" t="str">
        <f>M203</f>
        <v>14TH FLIGHT</v>
      </c>
      <c r="Q203" s="155"/>
    </row>
    <row r="204" spans="8:29" ht="13.5" customHeight="1" thickBot="1" x14ac:dyDescent="0.25">
      <c r="H204" s="3"/>
      <c r="I204" s="9"/>
      <c r="J204" s="348">
        <v>10</v>
      </c>
      <c r="K204" s="335">
        <v>0.375</v>
      </c>
      <c r="L204" s="34">
        <v>1</v>
      </c>
      <c r="M204" s="35">
        <f>F145</f>
        <v>0</v>
      </c>
      <c r="O204" s="10"/>
    </row>
    <row r="205" spans="8:29" ht="13.5" customHeight="1" thickBot="1" x14ac:dyDescent="0.25">
      <c r="H205" s="9"/>
      <c r="I205" s="9"/>
      <c r="J205" s="349"/>
      <c r="K205" s="336"/>
      <c r="L205" s="29">
        <v>8</v>
      </c>
      <c r="M205" s="30">
        <f>F152</f>
        <v>0</v>
      </c>
      <c r="P205" s="10"/>
    </row>
    <row r="206" spans="8:29" ht="13.5" customHeight="1" thickBot="1" x14ac:dyDescent="0.25">
      <c r="H206" s="9"/>
      <c r="I206" s="9"/>
      <c r="J206" s="349"/>
      <c r="K206" s="336"/>
      <c r="L206" s="36">
        <v>4</v>
      </c>
      <c r="M206" s="37">
        <f>F148</f>
        <v>0</v>
      </c>
      <c r="O206" s="10"/>
    </row>
    <row r="207" spans="8:29" ht="13.5" customHeight="1" thickBot="1" x14ac:dyDescent="0.25">
      <c r="H207" s="9"/>
      <c r="I207" s="9"/>
      <c r="J207" s="349"/>
      <c r="K207" s="337"/>
      <c r="L207" s="31">
        <v>5</v>
      </c>
      <c r="M207" s="32">
        <f>F149</f>
        <v>0</v>
      </c>
      <c r="Q207" s="10"/>
    </row>
    <row r="208" spans="8:29" ht="13.5" customHeight="1" thickBot="1" x14ac:dyDescent="0.25">
      <c r="H208" s="9"/>
      <c r="I208" s="9"/>
      <c r="J208" s="349"/>
      <c r="K208" s="335">
        <v>0.37986111111111115</v>
      </c>
      <c r="L208" s="34">
        <v>2</v>
      </c>
      <c r="M208" s="35">
        <f>F146</f>
        <v>0</v>
      </c>
      <c r="O208" s="10"/>
      <c r="Q208" s="14" t="s">
        <v>16</v>
      </c>
    </row>
    <row r="209" spans="1:17" ht="13.5" customHeight="1" thickBot="1" x14ac:dyDescent="0.25">
      <c r="H209" s="9"/>
      <c r="I209" s="9"/>
      <c r="J209" s="349"/>
      <c r="K209" s="336"/>
      <c r="L209" s="29">
        <v>7</v>
      </c>
      <c r="M209" s="33">
        <f>F151</f>
        <v>0</v>
      </c>
      <c r="P209" s="10"/>
    </row>
    <row r="210" spans="1:17" ht="13.5" customHeight="1" thickBot="1" x14ac:dyDescent="0.25">
      <c r="H210" s="9"/>
      <c r="I210" s="9"/>
      <c r="J210" s="349"/>
      <c r="K210" s="336"/>
      <c r="L210" s="36">
        <v>3</v>
      </c>
      <c r="M210" s="37">
        <f>F147</f>
        <v>0</v>
      </c>
      <c r="O210" s="10"/>
    </row>
    <row r="211" spans="1:17" ht="13.5" customHeight="1" thickBot="1" x14ac:dyDescent="0.25">
      <c r="H211" s="9"/>
      <c r="I211" s="9"/>
      <c r="J211" s="350"/>
      <c r="K211" s="337"/>
      <c r="L211" s="31">
        <v>6</v>
      </c>
      <c r="M211" s="32">
        <f>F150</f>
        <v>0</v>
      </c>
      <c r="N211" s="11"/>
      <c r="O211" s="12"/>
      <c r="P211" s="12"/>
      <c r="Q211" s="12"/>
    </row>
    <row r="212" spans="1:17" x14ac:dyDescent="0.2">
      <c r="H212" s="9"/>
    </row>
    <row r="213" spans="1:17" ht="13.5" customHeight="1" thickBot="1" x14ac:dyDescent="0.25">
      <c r="I213" s="3"/>
      <c r="J213" s="13" t="s">
        <v>46</v>
      </c>
      <c r="K213" s="13" t="s">
        <v>45</v>
      </c>
      <c r="L213" s="13" t="s">
        <v>47</v>
      </c>
      <c r="M213" s="109" t="str">
        <f>A154</f>
        <v>15TH FLIGHT</v>
      </c>
      <c r="N213" s="6"/>
      <c r="O213" s="155" t="str">
        <f>M213</f>
        <v>15TH FLIGHT</v>
      </c>
      <c r="Q213" s="155"/>
    </row>
    <row r="214" spans="1:17" ht="13.5" customHeight="1" thickBot="1" x14ac:dyDescent="0.25">
      <c r="H214" s="9"/>
      <c r="I214" s="9"/>
      <c r="J214" s="345">
        <v>1</v>
      </c>
      <c r="K214" s="339">
        <v>0.38541666666666669</v>
      </c>
      <c r="L214" s="22">
        <v>1</v>
      </c>
      <c r="M214" s="23">
        <f>B155</f>
        <v>0</v>
      </c>
      <c r="O214" s="17"/>
    </row>
    <row r="215" spans="1:17" ht="13.5" customHeight="1" thickBot="1" x14ac:dyDescent="0.25">
      <c r="H215" s="9"/>
      <c r="I215" s="9"/>
      <c r="J215" s="346"/>
      <c r="K215" s="340"/>
      <c r="L215" s="21">
        <v>8</v>
      </c>
      <c r="M215" s="20">
        <f>B162</f>
        <v>0</v>
      </c>
      <c r="P215" s="17"/>
    </row>
    <row r="216" spans="1:17" ht="13.5" customHeight="1" thickBot="1" x14ac:dyDescent="0.25">
      <c r="H216" s="9"/>
      <c r="I216" s="9"/>
      <c r="J216" s="346"/>
      <c r="K216" s="340"/>
      <c r="L216" s="26">
        <v>4</v>
      </c>
      <c r="M216" s="27">
        <f>B158</f>
        <v>0</v>
      </c>
      <c r="O216" s="17"/>
    </row>
    <row r="217" spans="1:17" ht="13.5" customHeight="1" thickBot="1" x14ac:dyDescent="0.25">
      <c r="H217" s="9"/>
      <c r="I217" s="9"/>
      <c r="J217" s="346"/>
      <c r="K217" s="341"/>
      <c r="L217" s="24">
        <v>5</v>
      </c>
      <c r="M217" s="25">
        <f>B159</f>
        <v>0</v>
      </c>
      <c r="Q217" s="17"/>
    </row>
    <row r="218" spans="1:17" ht="13.5" customHeight="1" thickBot="1" x14ac:dyDescent="0.25">
      <c r="A218" s="342" t="s">
        <v>41</v>
      </c>
      <c r="B218" s="343"/>
      <c r="C218" s="344"/>
      <c r="E218" s="357" t="s">
        <v>42</v>
      </c>
      <c r="F218" s="358"/>
      <c r="G218" s="359"/>
      <c r="H218" s="9"/>
      <c r="I218" s="9"/>
      <c r="J218" s="346"/>
      <c r="K218" s="339">
        <v>0.39027777777777778</v>
      </c>
      <c r="L218" s="22">
        <v>2</v>
      </c>
      <c r="M218" s="23">
        <f>B156</f>
        <v>0</v>
      </c>
      <c r="O218" s="17"/>
      <c r="Q218" s="14" t="s">
        <v>17</v>
      </c>
    </row>
    <row r="219" spans="1:17" ht="13.5" customHeight="1" thickBot="1" x14ac:dyDescent="0.25">
      <c r="A219" s="85">
        <v>1</v>
      </c>
      <c r="B219" s="89">
        <f>Scores!D147</f>
        <v>0</v>
      </c>
      <c r="C219" s="129">
        <f>Scores!E147</f>
        <v>0</v>
      </c>
      <c r="E219" s="76">
        <v>1</v>
      </c>
      <c r="F219" s="77"/>
      <c r="G219" s="132"/>
      <c r="H219" s="9"/>
      <c r="I219" s="9"/>
      <c r="J219" s="346"/>
      <c r="K219" s="340"/>
      <c r="L219" s="19">
        <v>7</v>
      </c>
      <c r="M219" s="28">
        <f>B161</f>
        <v>0</v>
      </c>
      <c r="P219" s="17"/>
    </row>
    <row r="220" spans="1:17" ht="13.5" customHeight="1" thickBot="1" x14ac:dyDescent="0.25">
      <c r="A220" s="68">
        <v>2</v>
      </c>
      <c r="B220" s="8">
        <f>Scores!D148</f>
        <v>0</v>
      </c>
      <c r="C220" s="130">
        <f>Scores!E148</f>
        <v>0</v>
      </c>
      <c r="E220" s="78">
        <v>2</v>
      </c>
      <c r="F220" s="75"/>
      <c r="G220" s="133"/>
      <c r="H220" s="9"/>
      <c r="I220" s="9"/>
      <c r="J220" s="346"/>
      <c r="K220" s="340"/>
      <c r="L220" s="26">
        <v>3</v>
      </c>
      <c r="M220" s="27">
        <f>B157</f>
        <v>0</v>
      </c>
      <c r="O220" s="17"/>
    </row>
    <row r="221" spans="1:17" ht="13.5" customHeight="1" thickBot="1" x14ac:dyDescent="0.25">
      <c r="A221" s="68">
        <v>3</v>
      </c>
      <c r="B221" s="8">
        <f>Scores!D149</f>
        <v>0</v>
      </c>
      <c r="C221" s="130">
        <f>Scores!E149</f>
        <v>0</v>
      </c>
      <c r="E221" s="78">
        <v>3</v>
      </c>
      <c r="F221" s="75"/>
      <c r="G221" s="133"/>
      <c r="H221" s="9"/>
      <c r="I221" s="9"/>
      <c r="J221" s="347"/>
      <c r="K221" s="341"/>
      <c r="L221" s="24">
        <v>6</v>
      </c>
      <c r="M221" s="25">
        <f>B160</f>
        <v>0</v>
      </c>
      <c r="N221" s="11"/>
      <c r="O221" s="12"/>
      <c r="P221" s="12"/>
      <c r="Q221" s="12"/>
    </row>
    <row r="222" spans="1:17" x14ac:dyDescent="0.2">
      <c r="A222" s="68">
        <v>4</v>
      </c>
      <c r="B222" s="8">
        <f>Scores!D150</f>
        <v>0</v>
      </c>
      <c r="C222" s="130">
        <f>Scores!E150</f>
        <v>0</v>
      </c>
      <c r="E222" s="78">
        <v>4</v>
      </c>
      <c r="F222" s="75"/>
      <c r="G222" s="133"/>
    </row>
    <row r="223" spans="1:17" ht="13.5" customHeight="1" thickBot="1" x14ac:dyDescent="0.25">
      <c r="A223" s="68">
        <v>5</v>
      </c>
      <c r="B223" s="8">
        <f>Scores!D151</f>
        <v>0</v>
      </c>
      <c r="C223" s="130">
        <f>Scores!E151</f>
        <v>0</v>
      </c>
      <c r="E223" s="78">
        <v>5</v>
      </c>
      <c r="F223" s="75"/>
      <c r="G223" s="133"/>
      <c r="H223" s="3"/>
      <c r="I223" s="3"/>
      <c r="J223" s="13" t="s">
        <v>46</v>
      </c>
      <c r="K223" s="13" t="s">
        <v>45</v>
      </c>
      <c r="L223" s="13" t="s">
        <v>47</v>
      </c>
      <c r="M223" s="109" t="str">
        <f>E154</f>
        <v>16TH FLIGHT</v>
      </c>
      <c r="N223" s="6"/>
      <c r="O223" s="155" t="str">
        <f>M223</f>
        <v>16TH FLIGHT</v>
      </c>
      <c r="Q223" s="155"/>
    </row>
    <row r="224" spans="1:17" ht="13.5" customHeight="1" thickBot="1" x14ac:dyDescent="0.25">
      <c r="A224" s="68">
        <v>6</v>
      </c>
      <c r="B224" s="8">
        <f>Scores!D152</f>
        <v>0</v>
      </c>
      <c r="C224" s="130">
        <f>Scores!E152</f>
        <v>0</v>
      </c>
      <c r="E224" s="78">
        <v>6</v>
      </c>
      <c r="F224" s="75"/>
      <c r="G224" s="133"/>
      <c r="H224" s="9"/>
      <c r="I224" s="9"/>
      <c r="J224" s="348">
        <v>10</v>
      </c>
      <c r="K224" s="335">
        <v>0.38541666666666669</v>
      </c>
      <c r="L224" s="34">
        <v>1</v>
      </c>
      <c r="M224" s="35">
        <f>F155</f>
        <v>0</v>
      </c>
      <c r="O224" s="10"/>
    </row>
    <row r="225" spans="1:17" ht="13.5" customHeight="1" thickBot="1" x14ac:dyDescent="0.25">
      <c r="A225" s="68">
        <v>7</v>
      </c>
      <c r="B225" s="8">
        <f>Scores!D153</f>
        <v>0</v>
      </c>
      <c r="C225" s="130">
        <f>Scores!E153</f>
        <v>0</v>
      </c>
      <c r="E225" s="78">
        <v>7</v>
      </c>
      <c r="F225" s="75"/>
      <c r="G225" s="133"/>
      <c r="H225" s="9"/>
      <c r="I225" s="9"/>
      <c r="J225" s="349"/>
      <c r="K225" s="336"/>
      <c r="L225" s="29">
        <v>8</v>
      </c>
      <c r="M225" s="30">
        <f>F162</f>
        <v>0</v>
      </c>
      <c r="P225" s="10"/>
    </row>
    <row r="226" spans="1:17" ht="13.5" customHeight="1" thickBot="1" x14ac:dyDescent="0.25">
      <c r="A226" s="70">
        <v>8</v>
      </c>
      <c r="B226" s="71">
        <f>Scores!D154</f>
        <v>0</v>
      </c>
      <c r="C226" s="131">
        <f>Scores!E154</f>
        <v>0</v>
      </c>
      <c r="E226" s="79">
        <v>8</v>
      </c>
      <c r="F226" s="80"/>
      <c r="G226" s="134"/>
      <c r="H226" s="9"/>
      <c r="I226" s="9"/>
      <c r="J226" s="349"/>
      <c r="K226" s="336"/>
      <c r="L226" s="36">
        <v>4</v>
      </c>
      <c r="M226" s="37">
        <f>F158</f>
        <v>0</v>
      </c>
      <c r="O226" s="10"/>
    </row>
    <row r="227" spans="1:17" ht="13.5" customHeight="1" thickBot="1" x14ac:dyDescent="0.25">
      <c r="H227" s="9"/>
      <c r="I227" s="9"/>
      <c r="J227" s="349"/>
      <c r="K227" s="337"/>
      <c r="L227" s="31">
        <v>5</v>
      </c>
      <c r="M227" s="32">
        <f>F159</f>
        <v>0</v>
      </c>
      <c r="Q227" s="10"/>
    </row>
    <row r="228" spans="1:17" ht="13.5" customHeight="1" thickBot="1" x14ac:dyDescent="0.25">
      <c r="A228" s="342" t="s">
        <v>43</v>
      </c>
      <c r="B228" s="343"/>
      <c r="C228" s="344"/>
      <c r="E228" s="357" t="s">
        <v>44</v>
      </c>
      <c r="F228" s="358"/>
      <c r="G228" s="359"/>
      <c r="H228" s="9"/>
      <c r="I228" s="9"/>
      <c r="J228" s="349"/>
      <c r="K228" s="335">
        <v>0.39027777777777778</v>
      </c>
      <c r="L228" s="34">
        <v>2</v>
      </c>
      <c r="M228" s="35">
        <f>F156</f>
        <v>0</v>
      </c>
      <c r="O228" s="10"/>
      <c r="Q228" s="14" t="s">
        <v>18</v>
      </c>
    </row>
    <row r="229" spans="1:17" ht="13.5" customHeight="1" thickBot="1" x14ac:dyDescent="0.25">
      <c r="A229" s="85">
        <v>1</v>
      </c>
      <c r="B229" s="89"/>
      <c r="C229" s="129"/>
      <c r="E229" s="76">
        <v>1</v>
      </c>
      <c r="F229" s="77"/>
      <c r="G229" s="132"/>
      <c r="H229" s="9"/>
      <c r="I229" s="9"/>
      <c r="J229" s="349"/>
      <c r="K229" s="336"/>
      <c r="L229" s="29">
        <v>7</v>
      </c>
      <c r="M229" s="33">
        <f>F161</f>
        <v>0</v>
      </c>
      <c r="P229" s="10"/>
    </row>
    <row r="230" spans="1:17" ht="13.5" customHeight="1" thickBot="1" x14ac:dyDescent="0.25">
      <c r="A230" s="68">
        <v>2</v>
      </c>
      <c r="B230" s="8"/>
      <c r="C230" s="130"/>
      <c r="E230" s="78">
        <v>2</v>
      </c>
      <c r="F230" s="75"/>
      <c r="G230" s="133"/>
      <c r="H230" s="9"/>
      <c r="I230" s="9"/>
      <c r="J230" s="349"/>
      <c r="K230" s="336"/>
      <c r="L230" s="36">
        <v>3</v>
      </c>
      <c r="M230" s="37">
        <f>F157</f>
        <v>0</v>
      </c>
      <c r="O230" s="10"/>
    </row>
    <row r="231" spans="1:17" ht="13.5" customHeight="1" thickBot="1" x14ac:dyDescent="0.25">
      <c r="A231" s="68">
        <v>3</v>
      </c>
      <c r="B231" s="8"/>
      <c r="C231" s="130"/>
      <c r="E231" s="78">
        <v>3</v>
      </c>
      <c r="F231" s="75"/>
      <c r="G231" s="133"/>
      <c r="H231" s="9"/>
      <c r="I231" s="9"/>
      <c r="J231" s="350"/>
      <c r="K231" s="337"/>
      <c r="L231" s="31">
        <v>6</v>
      </c>
      <c r="M231" s="32">
        <f>F160</f>
        <v>0</v>
      </c>
      <c r="N231" s="11"/>
      <c r="O231" s="12"/>
      <c r="P231" s="12"/>
      <c r="Q231" s="12"/>
    </row>
    <row r="232" spans="1:17" x14ac:dyDescent="0.2">
      <c r="A232" s="68">
        <v>4</v>
      </c>
      <c r="B232" s="8"/>
      <c r="C232" s="130"/>
      <c r="E232" s="78">
        <v>4</v>
      </c>
      <c r="F232" s="75"/>
      <c r="G232" s="133"/>
    </row>
    <row r="233" spans="1:17" ht="13.5" customHeight="1" thickBot="1" x14ac:dyDescent="0.25">
      <c r="A233" s="68">
        <v>5</v>
      </c>
      <c r="B233" s="8"/>
      <c r="C233" s="130"/>
      <c r="E233" s="78">
        <v>5</v>
      </c>
      <c r="F233" s="75"/>
      <c r="G233" s="133"/>
      <c r="H233" s="3"/>
      <c r="I233" s="3"/>
      <c r="J233" s="13" t="s">
        <v>46</v>
      </c>
      <c r="K233" s="13" t="s">
        <v>45</v>
      </c>
      <c r="L233" s="13" t="s">
        <v>47</v>
      </c>
      <c r="M233" s="109" t="str">
        <f>A218</f>
        <v>17TH FLIGHT</v>
      </c>
      <c r="N233" s="6"/>
      <c r="O233" s="155" t="str">
        <f>M233</f>
        <v>17TH FLIGHT</v>
      </c>
      <c r="Q233" s="155"/>
    </row>
    <row r="234" spans="1:17" ht="13.5" customHeight="1" thickBot="1" x14ac:dyDescent="0.25">
      <c r="A234" s="68">
        <v>6</v>
      </c>
      <c r="B234" s="8"/>
      <c r="C234" s="130"/>
      <c r="E234" s="78">
        <v>6</v>
      </c>
      <c r="F234" s="75"/>
      <c r="G234" s="133"/>
      <c r="H234" s="9"/>
      <c r="I234" s="9"/>
      <c r="J234" s="345">
        <v>1</v>
      </c>
      <c r="K234" s="339">
        <v>0.39583333333333331</v>
      </c>
      <c r="L234" s="22">
        <v>1</v>
      </c>
      <c r="M234" s="23">
        <f>B219</f>
        <v>0</v>
      </c>
      <c r="O234" s="17"/>
    </row>
    <row r="235" spans="1:17" ht="13.5" customHeight="1" thickBot="1" x14ac:dyDescent="0.25">
      <c r="A235" s="68">
        <v>7</v>
      </c>
      <c r="B235" s="8"/>
      <c r="C235" s="130"/>
      <c r="E235" s="78">
        <v>7</v>
      </c>
      <c r="F235" s="75"/>
      <c r="G235" s="133"/>
      <c r="H235" s="9"/>
      <c r="I235" s="9"/>
      <c r="J235" s="346"/>
      <c r="K235" s="340"/>
      <c r="L235" s="21">
        <v>8</v>
      </c>
      <c r="M235" s="20">
        <f>B226</f>
        <v>0</v>
      </c>
      <c r="P235" s="17"/>
    </row>
    <row r="236" spans="1:17" ht="13.5" customHeight="1" thickBot="1" x14ac:dyDescent="0.25">
      <c r="A236" s="70">
        <v>8</v>
      </c>
      <c r="B236" s="71"/>
      <c r="C236" s="131"/>
      <c r="E236" s="79">
        <v>8</v>
      </c>
      <c r="F236" s="80"/>
      <c r="G236" s="134"/>
      <c r="H236" s="9"/>
      <c r="I236" s="9"/>
      <c r="J236" s="346"/>
      <c r="K236" s="340"/>
      <c r="L236" s="26">
        <v>4</v>
      </c>
      <c r="M236" s="27">
        <f>B222</f>
        <v>0</v>
      </c>
      <c r="O236" s="17"/>
    </row>
    <row r="237" spans="1:17" ht="13.5" customHeight="1" thickBot="1" x14ac:dyDescent="0.25">
      <c r="H237" s="9"/>
      <c r="I237" s="9"/>
      <c r="J237" s="346"/>
      <c r="K237" s="341"/>
      <c r="L237" s="24">
        <v>5</v>
      </c>
      <c r="M237" s="25">
        <f>B223</f>
        <v>0</v>
      </c>
      <c r="Q237" s="17"/>
    </row>
    <row r="238" spans="1:17" ht="13.5" customHeight="1" thickBot="1" x14ac:dyDescent="0.25">
      <c r="H238" s="9"/>
      <c r="I238" s="9"/>
      <c r="J238" s="346"/>
      <c r="K238" s="339">
        <v>0.40069444444444446</v>
      </c>
      <c r="L238" s="22">
        <v>2</v>
      </c>
      <c r="M238" s="23">
        <f>B220</f>
        <v>0</v>
      </c>
      <c r="O238" s="17"/>
      <c r="Q238" s="14" t="s">
        <v>19</v>
      </c>
    </row>
    <row r="239" spans="1:17" ht="13.5" customHeight="1" thickBot="1" x14ac:dyDescent="0.25">
      <c r="H239" s="9"/>
      <c r="I239" s="9"/>
      <c r="J239" s="346"/>
      <c r="K239" s="340"/>
      <c r="L239" s="19">
        <v>7</v>
      </c>
      <c r="M239" s="28">
        <f>B225</f>
        <v>0</v>
      </c>
      <c r="P239" s="17"/>
    </row>
    <row r="240" spans="1:17" ht="13.5" customHeight="1" thickBot="1" x14ac:dyDescent="0.25">
      <c r="H240" s="9"/>
      <c r="I240" s="9"/>
      <c r="J240" s="346"/>
      <c r="K240" s="340"/>
      <c r="L240" s="26">
        <v>3</v>
      </c>
      <c r="M240" s="27">
        <f>B221</f>
        <v>0</v>
      </c>
      <c r="O240" s="17"/>
    </row>
    <row r="241" spans="8:17" ht="13.5" customHeight="1" thickBot="1" x14ac:dyDescent="0.25">
      <c r="H241" s="9"/>
      <c r="I241" s="9"/>
      <c r="J241" s="347"/>
      <c r="K241" s="341"/>
      <c r="L241" s="24">
        <v>6</v>
      </c>
      <c r="M241" s="25">
        <f>B224</f>
        <v>0</v>
      </c>
      <c r="N241" s="11"/>
      <c r="O241" s="12"/>
      <c r="P241" s="12"/>
      <c r="Q241" s="12"/>
    </row>
    <row r="243" spans="8:17" ht="13.5" customHeight="1" thickBot="1" x14ac:dyDescent="0.25">
      <c r="H243" s="3"/>
      <c r="I243" s="3"/>
      <c r="J243" s="13" t="s">
        <v>46</v>
      </c>
      <c r="K243" s="13" t="s">
        <v>45</v>
      </c>
      <c r="L243" s="13" t="s">
        <v>47</v>
      </c>
      <c r="M243" s="109" t="str">
        <f>E218</f>
        <v>18TH FLIGHT</v>
      </c>
      <c r="N243" s="6"/>
      <c r="O243" s="155" t="str">
        <f>M243</f>
        <v>18TH FLIGHT</v>
      </c>
      <c r="Q243" s="155"/>
    </row>
    <row r="244" spans="8:17" ht="13.5" customHeight="1" thickBot="1" x14ac:dyDescent="0.25">
      <c r="H244" s="9"/>
      <c r="I244" s="9"/>
      <c r="J244" s="348">
        <v>10</v>
      </c>
      <c r="K244" s="335">
        <v>0.39583333333333331</v>
      </c>
      <c r="L244" s="34">
        <v>1</v>
      </c>
      <c r="M244" s="35">
        <f>F219</f>
        <v>0</v>
      </c>
      <c r="O244" s="10"/>
    </row>
    <row r="245" spans="8:17" ht="13.5" customHeight="1" thickBot="1" x14ac:dyDescent="0.25">
      <c r="H245" s="9"/>
      <c r="I245" s="9"/>
      <c r="J245" s="349"/>
      <c r="K245" s="336"/>
      <c r="L245" s="29">
        <v>8</v>
      </c>
      <c r="M245" s="30">
        <f>F226</f>
        <v>0</v>
      </c>
      <c r="P245" s="10"/>
    </row>
    <row r="246" spans="8:17" ht="13.5" customHeight="1" thickBot="1" x14ac:dyDescent="0.25">
      <c r="H246" s="9"/>
      <c r="I246" s="9"/>
      <c r="J246" s="349"/>
      <c r="K246" s="336"/>
      <c r="L246" s="36">
        <v>4</v>
      </c>
      <c r="M246" s="37">
        <f>F222</f>
        <v>0</v>
      </c>
      <c r="O246" s="10"/>
    </row>
    <row r="247" spans="8:17" ht="13.5" customHeight="1" thickBot="1" x14ac:dyDescent="0.25">
      <c r="H247" s="9"/>
      <c r="I247" s="9"/>
      <c r="J247" s="349"/>
      <c r="K247" s="337"/>
      <c r="L247" s="31">
        <v>5</v>
      </c>
      <c r="M247" s="32">
        <f>F223</f>
        <v>0</v>
      </c>
      <c r="Q247" s="10"/>
    </row>
    <row r="248" spans="8:17" ht="13.5" customHeight="1" thickBot="1" x14ac:dyDescent="0.25">
      <c r="H248" s="9"/>
      <c r="I248" s="9"/>
      <c r="J248" s="349"/>
      <c r="K248" s="335">
        <v>0.40069444444444446</v>
      </c>
      <c r="L248" s="34">
        <v>2</v>
      </c>
      <c r="M248" s="35">
        <f>F220</f>
        <v>0</v>
      </c>
      <c r="O248" s="10"/>
      <c r="Q248" s="14" t="s">
        <v>20</v>
      </c>
    </row>
    <row r="249" spans="8:17" ht="13.5" customHeight="1" thickBot="1" x14ac:dyDescent="0.25">
      <c r="H249" s="9"/>
      <c r="I249" s="9"/>
      <c r="J249" s="349"/>
      <c r="K249" s="336"/>
      <c r="L249" s="29">
        <v>7</v>
      </c>
      <c r="M249" s="33">
        <f>F225</f>
        <v>0</v>
      </c>
      <c r="P249" s="10"/>
    </row>
    <row r="250" spans="8:17" ht="13.5" customHeight="1" thickBot="1" x14ac:dyDescent="0.25">
      <c r="H250" s="9"/>
      <c r="I250" s="9"/>
      <c r="J250" s="349"/>
      <c r="K250" s="336"/>
      <c r="L250" s="36">
        <v>3</v>
      </c>
      <c r="M250" s="37">
        <f>F221</f>
        <v>0</v>
      </c>
      <c r="O250" s="10"/>
    </row>
    <row r="251" spans="8:17" ht="13.5" customHeight="1" thickBot="1" x14ac:dyDescent="0.25">
      <c r="H251" s="9"/>
      <c r="I251" s="9"/>
      <c r="J251" s="350"/>
      <c r="K251" s="337"/>
      <c r="L251" s="31">
        <v>6</v>
      </c>
      <c r="M251" s="32">
        <f>F224</f>
        <v>0</v>
      </c>
      <c r="N251" s="11"/>
      <c r="O251" s="12"/>
      <c r="P251" s="12"/>
      <c r="Q251" s="12"/>
    </row>
    <row r="253" spans="8:17" ht="13.5" customHeight="1" thickBot="1" x14ac:dyDescent="0.25">
      <c r="H253" s="3"/>
      <c r="I253" s="3"/>
      <c r="J253" s="13" t="s">
        <v>46</v>
      </c>
      <c r="K253" s="13" t="s">
        <v>45</v>
      </c>
      <c r="L253" s="13" t="s">
        <v>47</v>
      </c>
      <c r="M253" s="109" t="str">
        <f>A228</f>
        <v>19TH FLIGHT</v>
      </c>
      <c r="N253" s="6"/>
      <c r="O253" s="155" t="str">
        <f>M253</f>
        <v>19TH FLIGHT</v>
      </c>
      <c r="Q253" s="155"/>
    </row>
    <row r="254" spans="8:17" ht="13.5" customHeight="1" thickBot="1" x14ac:dyDescent="0.25">
      <c r="H254" s="9"/>
      <c r="I254" s="9"/>
      <c r="J254" s="345">
        <v>1</v>
      </c>
      <c r="K254" s="339">
        <v>0.40625</v>
      </c>
      <c r="L254" s="22">
        <v>1</v>
      </c>
      <c r="M254" s="23">
        <f>B229</f>
        <v>0</v>
      </c>
      <c r="O254" s="17"/>
    </row>
    <row r="255" spans="8:17" ht="13.5" customHeight="1" thickBot="1" x14ac:dyDescent="0.25">
      <c r="H255" s="9"/>
      <c r="I255" s="9"/>
      <c r="J255" s="346"/>
      <c r="K255" s="340"/>
      <c r="L255" s="21">
        <v>8</v>
      </c>
      <c r="M255" s="20">
        <f>B236</f>
        <v>0</v>
      </c>
      <c r="P255" s="17"/>
    </row>
    <row r="256" spans="8:17" ht="13.5" customHeight="1" thickBot="1" x14ac:dyDescent="0.25">
      <c r="H256" s="9"/>
      <c r="I256" s="9"/>
      <c r="J256" s="346"/>
      <c r="K256" s="340"/>
      <c r="L256" s="26">
        <v>4</v>
      </c>
      <c r="M256" s="27">
        <f>B232</f>
        <v>0</v>
      </c>
      <c r="O256" s="17"/>
    </row>
    <row r="257" spans="8:17" ht="13.5" customHeight="1" thickBot="1" x14ac:dyDescent="0.25">
      <c r="H257" s="9"/>
      <c r="I257" s="9"/>
      <c r="J257" s="346"/>
      <c r="K257" s="341"/>
      <c r="L257" s="24">
        <v>5</v>
      </c>
      <c r="M257" s="25">
        <f>B233</f>
        <v>0</v>
      </c>
      <c r="Q257" s="17"/>
    </row>
    <row r="258" spans="8:17" ht="13.5" customHeight="1" thickBot="1" x14ac:dyDescent="0.25">
      <c r="H258" s="9"/>
      <c r="I258" s="9"/>
      <c r="J258" s="346"/>
      <c r="K258" s="339">
        <v>0.41111111111111115</v>
      </c>
      <c r="L258" s="22">
        <v>2</v>
      </c>
      <c r="M258" s="23">
        <f>B230</f>
        <v>0</v>
      </c>
      <c r="O258" s="17"/>
      <c r="Q258" s="14" t="s">
        <v>21</v>
      </c>
    </row>
    <row r="259" spans="8:17" ht="13.5" customHeight="1" thickBot="1" x14ac:dyDescent="0.25">
      <c r="H259" s="9"/>
      <c r="I259" s="9"/>
      <c r="J259" s="346"/>
      <c r="K259" s="340"/>
      <c r="L259" s="19">
        <v>7</v>
      </c>
      <c r="M259" s="28">
        <f>B235</f>
        <v>0</v>
      </c>
      <c r="P259" s="17"/>
    </row>
    <row r="260" spans="8:17" ht="13.5" customHeight="1" thickBot="1" x14ac:dyDescent="0.25">
      <c r="H260" s="9"/>
      <c r="I260" s="9"/>
      <c r="J260" s="346"/>
      <c r="K260" s="340"/>
      <c r="L260" s="26">
        <v>3</v>
      </c>
      <c r="M260" s="27">
        <f>B231</f>
        <v>0</v>
      </c>
      <c r="O260" s="17"/>
    </row>
    <row r="261" spans="8:17" ht="13.5" customHeight="1" thickBot="1" x14ac:dyDescent="0.25">
      <c r="H261" s="9"/>
      <c r="I261" s="9"/>
      <c r="J261" s="347"/>
      <c r="K261" s="341"/>
      <c r="L261" s="24">
        <v>6</v>
      </c>
      <c r="M261" s="25">
        <f>B234</f>
        <v>0</v>
      </c>
      <c r="N261" s="11"/>
      <c r="O261" s="12"/>
      <c r="P261" s="12"/>
      <c r="Q261" s="12"/>
    </row>
    <row r="263" spans="8:17" ht="13.5" customHeight="1" thickBot="1" x14ac:dyDescent="0.25">
      <c r="H263" s="3"/>
      <c r="I263" s="3"/>
      <c r="J263" s="13" t="s">
        <v>46</v>
      </c>
      <c r="K263" s="13" t="s">
        <v>45</v>
      </c>
      <c r="L263" s="13" t="s">
        <v>47</v>
      </c>
      <c r="M263" s="109" t="str">
        <f>E228</f>
        <v>20TH FLIGHT</v>
      </c>
      <c r="N263" s="6"/>
      <c r="O263" s="155" t="str">
        <f>M263</f>
        <v>20TH FLIGHT</v>
      </c>
      <c r="Q263" s="155"/>
    </row>
    <row r="264" spans="8:17" ht="13.5" customHeight="1" thickBot="1" x14ac:dyDescent="0.25">
      <c r="H264" s="9"/>
      <c r="I264" s="9"/>
      <c r="J264" s="348">
        <v>10</v>
      </c>
      <c r="K264" s="335">
        <v>0.40625</v>
      </c>
      <c r="L264" s="34">
        <v>1</v>
      </c>
      <c r="M264" s="35">
        <f>F229</f>
        <v>0</v>
      </c>
      <c r="O264" s="10"/>
    </row>
    <row r="265" spans="8:17" ht="13.5" customHeight="1" thickBot="1" x14ac:dyDescent="0.25">
      <c r="H265" s="9"/>
      <c r="I265" s="9"/>
      <c r="J265" s="349"/>
      <c r="K265" s="336"/>
      <c r="L265" s="29">
        <v>8</v>
      </c>
      <c r="M265" s="30">
        <f>F236</f>
        <v>0</v>
      </c>
      <c r="P265" s="10"/>
    </row>
    <row r="266" spans="8:17" ht="13.5" customHeight="1" thickBot="1" x14ac:dyDescent="0.25">
      <c r="H266" s="9"/>
      <c r="I266" s="9"/>
      <c r="J266" s="349"/>
      <c r="K266" s="336"/>
      <c r="L266" s="36">
        <v>4</v>
      </c>
      <c r="M266" s="37">
        <f>F232</f>
        <v>0</v>
      </c>
      <c r="O266" s="10"/>
    </row>
    <row r="267" spans="8:17" ht="13.5" customHeight="1" thickBot="1" x14ac:dyDescent="0.25">
      <c r="H267" s="9"/>
      <c r="I267" s="9"/>
      <c r="J267" s="349"/>
      <c r="K267" s="337"/>
      <c r="L267" s="31">
        <v>5</v>
      </c>
      <c r="M267" s="32">
        <f>F233</f>
        <v>0</v>
      </c>
      <c r="Q267" s="10"/>
    </row>
    <row r="268" spans="8:17" ht="13.5" customHeight="1" thickBot="1" x14ac:dyDescent="0.25">
      <c r="H268" s="9"/>
      <c r="I268" s="9"/>
      <c r="J268" s="349"/>
      <c r="K268" s="335">
        <v>0.41111111111111115</v>
      </c>
      <c r="L268" s="34">
        <v>2</v>
      </c>
      <c r="M268" s="35">
        <f>F230</f>
        <v>0</v>
      </c>
      <c r="O268" s="10"/>
      <c r="Q268" s="14" t="s">
        <v>22</v>
      </c>
    </row>
    <row r="269" spans="8:17" ht="13.5" customHeight="1" thickBot="1" x14ac:dyDescent="0.25">
      <c r="H269" s="9"/>
      <c r="I269" s="9"/>
      <c r="J269" s="349"/>
      <c r="K269" s="336"/>
      <c r="L269" s="29">
        <v>7</v>
      </c>
      <c r="M269" s="33">
        <f>F235</f>
        <v>0</v>
      </c>
      <c r="P269" s="10"/>
    </row>
    <row r="270" spans="8:17" ht="13.5" customHeight="1" thickBot="1" x14ac:dyDescent="0.25">
      <c r="H270" s="9"/>
      <c r="I270" s="9"/>
      <c r="J270" s="349"/>
      <c r="K270" s="336"/>
      <c r="L270" s="36">
        <v>3</v>
      </c>
      <c r="M270" s="37">
        <f>F231</f>
        <v>0</v>
      </c>
      <c r="O270" s="10"/>
    </row>
    <row r="271" spans="8:17" ht="13.5" customHeight="1" thickBot="1" x14ac:dyDescent="0.25">
      <c r="H271" s="9"/>
      <c r="I271" s="9"/>
      <c r="J271" s="350"/>
      <c r="K271" s="337"/>
      <c r="L271" s="31">
        <v>6</v>
      </c>
      <c r="M271" s="32">
        <f>F234</f>
        <v>0</v>
      </c>
      <c r="N271" s="11"/>
      <c r="O271" s="12"/>
      <c r="P271" s="12"/>
      <c r="Q271" s="12"/>
    </row>
  </sheetData>
  <sheetProtection selectLockedCells="1"/>
  <mergeCells count="97">
    <mergeCell ref="V193:AC193"/>
    <mergeCell ref="V194:AC194"/>
    <mergeCell ref="A134:C134"/>
    <mergeCell ref="E134:G134"/>
    <mergeCell ref="V192:AC192"/>
    <mergeCell ref="K134:K137"/>
    <mergeCell ref="J144:J151"/>
    <mergeCell ref="J134:J141"/>
    <mergeCell ref="J154:J161"/>
    <mergeCell ref="J164:J171"/>
    <mergeCell ref="J174:J181"/>
    <mergeCell ref="J184:J191"/>
    <mergeCell ref="J194:J201"/>
    <mergeCell ref="K188:K191"/>
    <mergeCell ref="K184:K187"/>
    <mergeCell ref="F64:G64"/>
    <mergeCell ref="F65:G65"/>
    <mergeCell ref="F54:G56"/>
    <mergeCell ref="E82:G82"/>
    <mergeCell ref="E93:G93"/>
    <mergeCell ref="A50:H50"/>
    <mergeCell ref="A54:C54"/>
    <mergeCell ref="A93:C93"/>
    <mergeCell ref="E228:G228"/>
    <mergeCell ref="A228:C228"/>
    <mergeCell ref="E218:G218"/>
    <mergeCell ref="A218:C218"/>
    <mergeCell ref="E103:G103"/>
    <mergeCell ref="A72:C72"/>
    <mergeCell ref="E72:G72"/>
    <mergeCell ref="A82:C82"/>
    <mergeCell ref="A113:C113"/>
    <mergeCell ref="E113:G113"/>
    <mergeCell ref="A123:C123"/>
    <mergeCell ref="E123:G123"/>
    <mergeCell ref="A132:H132"/>
    <mergeCell ref="J50:Q50"/>
    <mergeCell ref="J53:J60"/>
    <mergeCell ref="J63:J70"/>
    <mergeCell ref="J73:J80"/>
    <mergeCell ref="J83:J90"/>
    <mergeCell ref="K53:K56"/>
    <mergeCell ref="K57:K60"/>
    <mergeCell ref="K63:K66"/>
    <mergeCell ref="K67:K70"/>
    <mergeCell ref="K83:K86"/>
    <mergeCell ref="K87:K90"/>
    <mergeCell ref="K77:K80"/>
    <mergeCell ref="K73:K76"/>
    <mergeCell ref="K214:K217"/>
    <mergeCell ref="K218:K221"/>
    <mergeCell ref="K224:K227"/>
    <mergeCell ref="J264:J271"/>
    <mergeCell ref="J204:J211"/>
    <mergeCell ref="J214:J221"/>
    <mergeCell ref="J224:J231"/>
    <mergeCell ref="J234:J241"/>
    <mergeCell ref="J244:J251"/>
    <mergeCell ref="J254:J261"/>
    <mergeCell ref="K268:K271"/>
    <mergeCell ref="K238:K241"/>
    <mergeCell ref="K254:K257"/>
    <mergeCell ref="K258:K261"/>
    <mergeCell ref="K244:K247"/>
    <mergeCell ref="K248:K251"/>
    <mergeCell ref="K264:K267"/>
    <mergeCell ref="K234:K237"/>
    <mergeCell ref="K138:K141"/>
    <mergeCell ref="K154:K157"/>
    <mergeCell ref="K158:K161"/>
    <mergeCell ref="K174:K177"/>
    <mergeCell ref="K148:K151"/>
    <mergeCell ref="K164:K167"/>
    <mergeCell ref="K198:K201"/>
    <mergeCell ref="K228:K231"/>
    <mergeCell ref="K204:K207"/>
    <mergeCell ref="K208:K211"/>
    <mergeCell ref="K168:K171"/>
    <mergeCell ref="K144:K147"/>
    <mergeCell ref="K178:K181"/>
    <mergeCell ref="K194:K197"/>
    <mergeCell ref="K128:K131"/>
    <mergeCell ref="J132:Q132"/>
    <mergeCell ref="K118:K121"/>
    <mergeCell ref="A91:H91"/>
    <mergeCell ref="A103:C103"/>
    <mergeCell ref="K114:K117"/>
    <mergeCell ref="J91:Q91"/>
    <mergeCell ref="J94:J101"/>
    <mergeCell ref="J104:J111"/>
    <mergeCell ref="J114:J121"/>
    <mergeCell ref="K104:K107"/>
    <mergeCell ref="K108:K111"/>
    <mergeCell ref="J124:J131"/>
    <mergeCell ref="K94:K97"/>
    <mergeCell ref="K98:K101"/>
    <mergeCell ref="K124:K127"/>
  </mergeCells>
  <conditionalFormatting sqref="C66:C70 C55:C64">
    <cfRule type="top10" dxfId="4" priority="1" bottom="1" rank="1"/>
  </conditionalFormatting>
  <printOptions horizontalCentered="1"/>
  <pageMargins left="0" right="0" top="0" bottom="0.5" header="0.5" footer="0.1"/>
  <pageSetup scale="83" orientation="landscape" r:id="rId1"/>
  <headerFooter alignWithMargins="0">
    <oddFooter>&amp;LPage: &amp;P of &amp;N</oddFooter>
  </headerFooter>
  <rowBreaks count="4" manualBreakCount="4">
    <brk id="90" max="16" man="1"/>
    <brk id="131" max="16" man="1"/>
    <brk id="181" max="16" man="1"/>
    <brk id="212" min="9" max="17" man="1"/>
  </rowBreaks>
  <colBreaks count="1" manualBreakCount="1">
    <brk id="8" min="49" max="18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15F63-430E-47A1-96BF-8F3170815FC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5"/>
  <sheetViews>
    <sheetView topLeftCell="A10" zoomScaleNormal="100" workbookViewId="0">
      <selection activeCell="H18" sqref="H18:I19"/>
    </sheetView>
  </sheetViews>
  <sheetFormatPr defaultColWidth="8.42578125" defaultRowHeight="12.75" x14ac:dyDescent="0.2"/>
  <cols>
    <col min="1" max="1" width="26.28515625" style="3" customWidth="1"/>
    <col min="2" max="2" width="4.7109375" style="3" customWidth="1"/>
    <col min="3" max="3" width="3" style="3" bestFit="1" customWidth="1"/>
    <col min="4" max="4" width="1.5703125" style="5" customWidth="1"/>
    <col min="5" max="5" width="4.28515625" style="4" customWidth="1"/>
    <col min="6" max="6" width="19.42578125" style="5" customWidth="1"/>
    <col min="7" max="7" width="3.42578125" style="5" customWidth="1"/>
    <col min="8" max="8" width="17.42578125" style="5" bestFit="1" customWidth="1"/>
    <col min="9" max="9" width="6.140625" style="5" customWidth="1"/>
    <col min="10" max="10" width="4" style="3" customWidth="1"/>
    <col min="11" max="11" width="8.42578125" style="3" customWidth="1"/>
    <col min="12" max="12" width="28" style="3" customWidth="1"/>
    <col min="13" max="14" width="8.42578125" style="3" customWidth="1"/>
    <col min="15" max="15" width="27.7109375" style="3" customWidth="1"/>
    <col min="16" max="17" width="8.42578125" style="3" customWidth="1"/>
    <col min="18" max="16384" width="8.42578125" style="3"/>
  </cols>
  <sheetData>
    <row r="1" spans="1:15" ht="165" customHeight="1" x14ac:dyDescent="0.2">
      <c r="K1" s="374"/>
      <c r="L1" s="374"/>
      <c r="M1" s="374"/>
    </row>
    <row r="2" spans="1:15" ht="16.5" customHeight="1" x14ac:dyDescent="0.2"/>
    <row r="3" spans="1:15" ht="14.45" customHeight="1" thickBot="1" x14ac:dyDescent="0.25">
      <c r="A3" s="370" t="s">
        <v>48</v>
      </c>
      <c r="B3" s="370"/>
      <c r="C3" s="370"/>
      <c r="E3" s="375" t="s">
        <v>56</v>
      </c>
      <c r="F3" s="375"/>
      <c r="G3" s="375"/>
      <c r="H3" s="376"/>
      <c r="K3" s="63" t="s">
        <v>51</v>
      </c>
      <c r="L3" s="62" t="s">
        <v>0</v>
      </c>
      <c r="M3" s="63" t="s">
        <v>52</v>
      </c>
    </row>
    <row r="4" spans="1:15" ht="13.5" customHeight="1" x14ac:dyDescent="0.2">
      <c r="A4" s="8"/>
      <c r="B4" s="8">
        <f>Scores!E3</f>
        <v>68</v>
      </c>
      <c r="C4" s="8">
        <v>1</v>
      </c>
      <c r="D4" s="45"/>
      <c r="E4" s="43">
        <v>1</v>
      </c>
      <c r="F4" s="49">
        <f>A4</f>
        <v>0</v>
      </c>
      <c r="G4" s="123" t="s">
        <v>57</v>
      </c>
      <c r="H4" s="377"/>
      <c r="I4" s="378"/>
      <c r="K4" s="61">
        <f t="shared" ref="K4:K11" si="0">RANK(M4,$M$4:$M$11,1)</f>
        <v>1</v>
      </c>
      <c r="L4" s="61">
        <f>A24</f>
        <v>0</v>
      </c>
      <c r="M4" s="59">
        <f>B24</f>
        <v>1</v>
      </c>
    </row>
    <row r="5" spans="1:15" ht="13.5" customHeight="1" thickBot="1" x14ac:dyDescent="0.3">
      <c r="A5" s="8"/>
      <c r="B5" s="8">
        <f>Scores!E4</f>
        <v>72</v>
      </c>
      <c r="C5" s="8">
        <v>2</v>
      </c>
      <c r="D5" s="46"/>
      <c r="E5" s="44">
        <v>16</v>
      </c>
      <c r="F5" s="54">
        <f>A19</f>
        <v>0</v>
      </c>
      <c r="G5" s="124"/>
      <c r="H5" s="379"/>
      <c r="I5" s="380"/>
      <c r="K5" s="61">
        <f t="shared" si="0"/>
        <v>2</v>
      </c>
      <c r="L5" s="61">
        <f>A26</f>
        <v>0</v>
      </c>
      <c r="M5" s="59">
        <f>B26</f>
        <v>3</v>
      </c>
      <c r="O5" s="58" t="s">
        <v>49</v>
      </c>
    </row>
    <row r="6" spans="1:15" ht="13.5" customHeight="1" x14ac:dyDescent="0.2">
      <c r="A6" s="8"/>
      <c r="B6" s="8">
        <f>Scores!E5</f>
        <v>72</v>
      </c>
      <c r="C6" s="8">
        <v>3</v>
      </c>
      <c r="D6" s="45"/>
      <c r="E6" s="43">
        <v>3</v>
      </c>
      <c r="F6" s="49">
        <f>A6</f>
        <v>0</v>
      </c>
      <c r="G6" s="123" t="s">
        <v>57</v>
      </c>
      <c r="H6" s="377"/>
      <c r="I6" s="378"/>
      <c r="K6" s="61">
        <f t="shared" si="0"/>
        <v>3</v>
      </c>
      <c r="L6" s="61">
        <f>A28</f>
        <v>0</v>
      </c>
      <c r="M6" s="59">
        <f>B28</f>
        <v>5</v>
      </c>
    </row>
    <row r="7" spans="1:15" ht="13.5" customHeight="1" thickBot="1" x14ac:dyDescent="0.25">
      <c r="A7" s="8"/>
      <c r="B7" s="8">
        <f>Scores!E6</f>
        <v>73</v>
      </c>
      <c r="C7" s="8">
        <v>4</v>
      </c>
      <c r="D7" s="45"/>
      <c r="E7" s="44">
        <v>14</v>
      </c>
      <c r="F7" s="50">
        <f>A17</f>
        <v>0</v>
      </c>
      <c r="G7" s="124"/>
      <c r="H7" s="379"/>
      <c r="I7" s="380"/>
      <c r="K7" s="61">
        <f t="shared" si="0"/>
        <v>4</v>
      </c>
      <c r="L7" s="61">
        <f>A30</f>
        <v>0</v>
      </c>
      <c r="M7" s="59">
        <f>B30</f>
        <v>7</v>
      </c>
    </row>
    <row r="8" spans="1:15" ht="13.5" customHeight="1" x14ac:dyDescent="0.2">
      <c r="A8" s="8"/>
      <c r="B8" s="8">
        <f>Scores!E7</f>
        <v>73</v>
      </c>
      <c r="C8" s="8">
        <v>5</v>
      </c>
      <c r="D8" s="45"/>
      <c r="E8" s="43">
        <v>5</v>
      </c>
      <c r="F8" s="49">
        <f>A8</f>
        <v>0</v>
      </c>
      <c r="G8" s="123" t="s">
        <v>57</v>
      </c>
      <c r="H8" s="377"/>
      <c r="I8" s="378"/>
      <c r="K8" s="61">
        <f t="shared" si="0"/>
        <v>5</v>
      </c>
      <c r="L8" s="61">
        <f>A32</f>
        <v>0</v>
      </c>
      <c r="M8" s="59">
        <f>B32</f>
        <v>9</v>
      </c>
    </row>
    <row r="9" spans="1:15" ht="13.5" customHeight="1" thickBot="1" x14ac:dyDescent="0.25">
      <c r="A9" s="8"/>
      <c r="B9" s="8">
        <f>Scores!E8</f>
        <v>74</v>
      </c>
      <c r="C9" s="8">
        <v>6</v>
      </c>
      <c r="D9" s="45"/>
      <c r="E9" s="44">
        <v>12</v>
      </c>
      <c r="F9" s="50">
        <f>A15</f>
        <v>0</v>
      </c>
      <c r="G9" s="124"/>
      <c r="H9" s="379"/>
      <c r="I9" s="380"/>
      <c r="K9" s="61">
        <f t="shared" si="0"/>
        <v>6</v>
      </c>
      <c r="L9" s="61">
        <f>A34</f>
        <v>0</v>
      </c>
      <c r="M9" s="59">
        <f>B34</f>
        <v>11</v>
      </c>
    </row>
    <row r="10" spans="1:15" ht="13.5" customHeight="1" x14ac:dyDescent="0.2">
      <c r="A10" s="8"/>
      <c r="B10" s="8">
        <f>Scores!E9</f>
        <v>74</v>
      </c>
      <c r="C10" s="8">
        <v>7</v>
      </c>
      <c r="D10" s="45"/>
      <c r="E10" s="43">
        <v>7</v>
      </c>
      <c r="F10" s="49">
        <f>A10</f>
        <v>0</v>
      </c>
      <c r="G10" s="123"/>
      <c r="H10" s="377"/>
      <c r="I10" s="378"/>
      <c r="K10" s="61">
        <f t="shared" si="0"/>
        <v>7</v>
      </c>
      <c r="L10" s="61">
        <f>A36</f>
        <v>0</v>
      </c>
      <c r="M10" s="59">
        <f>B36</f>
        <v>13</v>
      </c>
    </row>
    <row r="11" spans="1:15" ht="13.5" customHeight="1" thickBot="1" x14ac:dyDescent="0.25">
      <c r="A11" s="8"/>
      <c r="B11" s="8">
        <f>Scores!E10</f>
        <v>75</v>
      </c>
      <c r="C11" s="8">
        <v>8</v>
      </c>
      <c r="D11" s="45"/>
      <c r="E11" s="44">
        <v>10</v>
      </c>
      <c r="F11" s="50">
        <f>A13</f>
        <v>0</v>
      </c>
      <c r="G11" s="124" t="s">
        <v>57</v>
      </c>
      <c r="H11" s="379"/>
      <c r="I11" s="380"/>
      <c r="K11" s="61">
        <f t="shared" si="0"/>
        <v>8</v>
      </c>
      <c r="L11" s="61">
        <f>A38</f>
        <v>0</v>
      </c>
      <c r="M11" s="59">
        <f>B38</f>
        <v>15</v>
      </c>
    </row>
    <row r="12" spans="1:15" ht="13.5" customHeight="1" x14ac:dyDescent="0.2">
      <c r="A12" s="8"/>
      <c r="B12" s="8">
        <f>Scores!E11</f>
        <v>77</v>
      </c>
      <c r="C12" s="8">
        <v>9</v>
      </c>
      <c r="D12" s="47"/>
      <c r="E12" s="43">
        <v>9</v>
      </c>
      <c r="F12" s="51">
        <f>A12</f>
        <v>0</v>
      </c>
      <c r="G12" s="123"/>
      <c r="H12" s="377"/>
      <c r="I12" s="378"/>
    </row>
    <row r="13" spans="1:15" ht="13.5" customHeight="1" thickBot="1" x14ac:dyDescent="0.25">
      <c r="A13" s="8"/>
      <c r="B13" s="8">
        <f>Scores!E12</f>
        <v>77</v>
      </c>
      <c r="C13" s="8">
        <v>10</v>
      </c>
      <c r="D13" s="12"/>
      <c r="E13" s="44">
        <v>8</v>
      </c>
      <c r="F13" s="56">
        <f>A11</f>
        <v>0</v>
      </c>
      <c r="G13" s="124" t="s">
        <v>57</v>
      </c>
      <c r="H13" s="379"/>
      <c r="I13" s="380"/>
      <c r="K13" s="64" t="s">
        <v>50</v>
      </c>
      <c r="L13" s="64" t="s">
        <v>0</v>
      </c>
      <c r="M13" s="65" t="s">
        <v>52</v>
      </c>
    </row>
    <row r="14" spans="1:15" ht="13.5" customHeight="1" x14ac:dyDescent="0.2">
      <c r="A14" s="8"/>
      <c r="B14" s="8">
        <f>Scores!E13</f>
        <v>77</v>
      </c>
      <c r="C14" s="8">
        <v>11</v>
      </c>
      <c r="D14" s="47"/>
      <c r="E14" s="43">
        <v>11</v>
      </c>
      <c r="F14" s="51">
        <f>A14</f>
        <v>0</v>
      </c>
      <c r="G14" s="123"/>
      <c r="H14" s="377"/>
      <c r="I14" s="378"/>
      <c r="K14" s="61">
        <f>RANK(M14,$M$14:$M$21,1)</f>
        <v>8</v>
      </c>
      <c r="L14" s="61">
        <f>H24</f>
        <v>0</v>
      </c>
      <c r="M14" s="59">
        <f>I24</f>
        <v>16</v>
      </c>
    </row>
    <row r="15" spans="1:15" ht="13.5" customHeight="1" thickBot="1" x14ac:dyDescent="0.25">
      <c r="A15" s="8"/>
      <c r="B15" s="8">
        <f>Scores!E14</f>
        <v>78</v>
      </c>
      <c r="C15" s="8">
        <v>12</v>
      </c>
      <c r="D15" s="47"/>
      <c r="E15" s="44">
        <v>6</v>
      </c>
      <c r="F15" s="52">
        <f>A9</f>
        <v>0</v>
      </c>
      <c r="G15" s="124" t="s">
        <v>57</v>
      </c>
      <c r="H15" s="379"/>
      <c r="I15" s="380"/>
      <c r="K15" s="61">
        <f t="shared" ref="K15:K21" si="1">RANK(M15,$M$14:$M$21,1)</f>
        <v>7</v>
      </c>
      <c r="L15" s="61">
        <f>H26</f>
        <v>0</v>
      </c>
      <c r="M15" s="59">
        <f>I26</f>
        <v>14</v>
      </c>
    </row>
    <row r="16" spans="1:15" ht="13.5" customHeight="1" x14ac:dyDescent="0.2">
      <c r="A16" s="8"/>
      <c r="B16" s="8">
        <f>Scores!E15</f>
        <v>78</v>
      </c>
      <c r="C16" s="8">
        <v>13</v>
      </c>
      <c r="D16" s="47"/>
      <c r="E16" s="43">
        <v>13</v>
      </c>
      <c r="F16" s="51">
        <f>A16</f>
        <v>0</v>
      </c>
      <c r="G16" s="123" t="s">
        <v>57</v>
      </c>
      <c r="H16" s="377"/>
      <c r="I16" s="378"/>
      <c r="K16" s="61">
        <f t="shared" si="1"/>
        <v>6</v>
      </c>
      <c r="L16" s="61">
        <f>H28</f>
        <v>0</v>
      </c>
      <c r="M16" s="59">
        <f>I28</f>
        <v>12</v>
      </c>
    </row>
    <row r="17" spans="1:15" ht="13.5" customHeight="1" thickBot="1" x14ac:dyDescent="0.25">
      <c r="A17" s="8"/>
      <c r="B17" s="8">
        <f>Scores!E16</f>
        <v>79</v>
      </c>
      <c r="C17" s="8">
        <v>14</v>
      </c>
      <c r="D17" s="47"/>
      <c r="E17" s="44">
        <v>4</v>
      </c>
      <c r="F17" s="52">
        <f>A7</f>
        <v>0</v>
      </c>
      <c r="G17" s="124"/>
      <c r="H17" s="379"/>
      <c r="I17" s="380"/>
      <c r="K17" s="61">
        <f t="shared" si="1"/>
        <v>5</v>
      </c>
      <c r="L17" s="61">
        <f>H30</f>
        <v>0</v>
      </c>
      <c r="M17" s="59">
        <f>I30</f>
        <v>10</v>
      </c>
    </row>
    <row r="18" spans="1:15" ht="13.5" customHeight="1" x14ac:dyDescent="0.2">
      <c r="A18" s="8"/>
      <c r="B18" s="8">
        <f>Scores!E17</f>
        <v>81</v>
      </c>
      <c r="C18" s="8">
        <v>15</v>
      </c>
      <c r="D18" s="47"/>
      <c r="E18" s="53">
        <v>15</v>
      </c>
      <c r="F18" s="55">
        <f>A18</f>
        <v>0</v>
      </c>
      <c r="G18" s="125"/>
      <c r="H18" s="377"/>
      <c r="I18" s="378"/>
      <c r="K18" s="61">
        <f t="shared" si="1"/>
        <v>4</v>
      </c>
      <c r="L18" s="61">
        <f>H32</f>
        <v>0</v>
      </c>
      <c r="M18" s="59">
        <f>I32</f>
        <v>8</v>
      </c>
    </row>
    <row r="19" spans="1:15" ht="13.5" customHeight="1" thickBot="1" x14ac:dyDescent="0.25">
      <c r="A19" s="8"/>
      <c r="B19" s="8">
        <f>Scores!E18</f>
        <v>82</v>
      </c>
      <c r="C19" s="8">
        <v>16</v>
      </c>
      <c r="D19" s="47"/>
      <c r="E19" s="44">
        <v>2</v>
      </c>
      <c r="F19" s="52">
        <f>A5</f>
        <v>0</v>
      </c>
      <c r="G19" s="124" t="s">
        <v>57</v>
      </c>
      <c r="H19" s="379"/>
      <c r="I19" s="380"/>
      <c r="J19" s="48"/>
      <c r="K19" s="61">
        <f t="shared" si="1"/>
        <v>3</v>
      </c>
      <c r="L19" s="61">
        <f>H34</f>
        <v>0</v>
      </c>
      <c r="M19" s="59">
        <f>I34</f>
        <v>6</v>
      </c>
    </row>
    <row r="20" spans="1:15" x14ac:dyDescent="0.2">
      <c r="J20" s="60"/>
      <c r="K20" s="61">
        <f t="shared" si="1"/>
        <v>2</v>
      </c>
      <c r="L20" s="61">
        <f>H36</f>
        <v>0</v>
      </c>
      <c r="M20" s="59">
        <f>I36</f>
        <v>4</v>
      </c>
    </row>
    <row r="21" spans="1:15" x14ac:dyDescent="0.2">
      <c r="F21" s="5" t="s">
        <v>2</v>
      </c>
      <c r="J21" s="60"/>
      <c r="K21" s="61">
        <f t="shared" si="1"/>
        <v>1</v>
      </c>
      <c r="L21" s="137">
        <f>H38</f>
        <v>0</v>
      </c>
      <c r="M21" s="137">
        <f>I38</f>
        <v>2</v>
      </c>
    </row>
    <row r="22" spans="1:15" x14ac:dyDescent="0.2">
      <c r="A22" s="371" t="s">
        <v>23</v>
      </c>
      <c r="B22" s="371"/>
      <c r="C22" s="7"/>
      <c r="D22" s="7"/>
      <c r="E22" s="7"/>
      <c r="F22" s="7"/>
      <c r="H22" s="372" t="s">
        <v>25</v>
      </c>
      <c r="I22" s="372"/>
      <c r="J22" s="60"/>
    </row>
    <row r="23" spans="1:15" x14ac:dyDescent="0.2">
      <c r="D23" s="3"/>
      <c r="E23" s="3"/>
      <c r="F23" s="3"/>
      <c r="G23" s="18"/>
      <c r="H23" s="3"/>
      <c r="I23" s="3"/>
      <c r="J23" s="60"/>
      <c r="K23" s="63" t="s">
        <v>52</v>
      </c>
      <c r="L23" s="63" t="s">
        <v>23</v>
      </c>
      <c r="M23" s="66"/>
      <c r="N23" s="64" t="s">
        <v>52</v>
      </c>
      <c r="O23" s="64" t="s">
        <v>25</v>
      </c>
    </row>
    <row r="24" spans="1:15" x14ac:dyDescent="0.2">
      <c r="A24" s="139">
        <f>IF(G4&gt;0,F4,F5)</f>
        <v>0</v>
      </c>
      <c r="B24" s="141">
        <f>IF(A24=F4,E4,E5)</f>
        <v>1</v>
      </c>
      <c r="C24" s="12"/>
      <c r="D24" s="373">
        <f>H4</f>
        <v>0</v>
      </c>
      <c r="E24" s="373"/>
      <c r="F24" s="373"/>
      <c r="G24" s="45"/>
      <c r="H24" s="140">
        <f>IF(G5=0,F5,F4)</f>
        <v>0</v>
      </c>
      <c r="I24" s="142">
        <f>IF(H24=F5,E5,E4)</f>
        <v>16</v>
      </c>
      <c r="J24" s="60"/>
      <c r="K24" s="67">
        <f>VLOOKUP(1,championship2,1,FALSE)</f>
        <v>1</v>
      </c>
      <c r="L24" s="67">
        <f>VLOOKUP(1,championship2,2,FALSE)</f>
        <v>0</v>
      </c>
      <c r="N24" s="67">
        <f>VLOOKUP(1,consolation2,1,FALSE)</f>
        <v>1</v>
      </c>
      <c r="O24" s="67">
        <f>VLOOKUP(1,consolation2,2,FALSE)</f>
        <v>0</v>
      </c>
    </row>
    <row r="25" spans="1:15" x14ac:dyDescent="0.2">
      <c r="A25" s="138"/>
      <c r="D25" s="138"/>
      <c r="E25" s="138"/>
      <c r="F25" s="138"/>
      <c r="G25" s="46"/>
      <c r="H25" s="138"/>
      <c r="I25" s="3"/>
      <c r="J25" s="60"/>
      <c r="K25" s="67">
        <f>VLOOKUP(2,championship2,1,FALSE)</f>
        <v>2</v>
      </c>
      <c r="L25" s="67">
        <f>VLOOKUP(2,championship2,2,FALSE)</f>
        <v>0</v>
      </c>
      <c r="N25" s="67">
        <f>VLOOKUP(2,consolation2,1,FALSE)</f>
        <v>2</v>
      </c>
      <c r="O25" s="67">
        <f>VLOOKUP(2,consolation2,2,FALSE)</f>
        <v>0</v>
      </c>
    </row>
    <row r="26" spans="1:15" x14ac:dyDescent="0.2">
      <c r="A26" s="139">
        <f>IF(G6&gt;0,F6,F7)</f>
        <v>0</v>
      </c>
      <c r="B26" s="141">
        <f>IF(A26=F6,E6,E7)</f>
        <v>3</v>
      </c>
      <c r="C26" s="12"/>
      <c r="D26" s="373">
        <f>H6</f>
        <v>0</v>
      </c>
      <c r="E26" s="373"/>
      <c r="F26" s="373"/>
      <c r="G26" s="45"/>
      <c r="H26" s="140">
        <f>IF(G7=0,F7,F6)</f>
        <v>0</v>
      </c>
      <c r="I26" s="142">
        <f>IF(H26=F7,E7,E6)</f>
        <v>14</v>
      </c>
      <c r="J26" s="60"/>
      <c r="K26" s="67">
        <f>VLOOKUP(3,championship2,1,FALSE)</f>
        <v>3</v>
      </c>
      <c r="L26" s="67">
        <f>VLOOKUP(3,championship2,2,FALSE)</f>
        <v>0</v>
      </c>
      <c r="N26" s="67">
        <f>VLOOKUP(3,consolation2,1,FALSE)</f>
        <v>3</v>
      </c>
      <c r="O26" s="67">
        <f>VLOOKUP(3,consolation2,2,FALSE)</f>
        <v>0</v>
      </c>
    </row>
    <row r="27" spans="1:15" x14ac:dyDescent="0.2">
      <c r="A27" s="138"/>
      <c r="D27" s="138"/>
      <c r="E27" s="138"/>
      <c r="F27" s="138"/>
      <c r="G27" s="45"/>
      <c r="H27" s="138"/>
      <c r="I27" s="3"/>
      <c r="J27" s="60"/>
      <c r="K27" s="67">
        <f>VLOOKUP(4,championship2,1,FALSE)</f>
        <v>4</v>
      </c>
      <c r="L27" s="67">
        <f>VLOOKUP(4,championship2,2,FALSE)</f>
        <v>0</v>
      </c>
      <c r="N27" s="67">
        <f>VLOOKUP(4,consolation2,1,FALSE)</f>
        <v>4</v>
      </c>
      <c r="O27" s="67">
        <f>VLOOKUP(4,consolation2,2,FALSE)</f>
        <v>0</v>
      </c>
    </row>
    <row r="28" spans="1:15" x14ac:dyDescent="0.2">
      <c r="A28" s="139">
        <f>IF(G8&gt;0,F8,F9)</f>
        <v>0</v>
      </c>
      <c r="B28" s="141">
        <f>IF(A28=F8,E8,E9)</f>
        <v>5</v>
      </c>
      <c r="C28" s="12"/>
      <c r="D28" s="373">
        <f>H8</f>
        <v>0</v>
      </c>
      <c r="E28" s="373"/>
      <c r="F28" s="373"/>
      <c r="G28" s="45"/>
      <c r="H28" s="140">
        <f>IF(G9=0,F9,F8)</f>
        <v>0</v>
      </c>
      <c r="I28" s="142">
        <f>IF(H28=F9,E9,E8)</f>
        <v>12</v>
      </c>
      <c r="J28" s="60"/>
      <c r="K28" s="67">
        <f>VLOOKUP(5,championship2,1,FALSE)</f>
        <v>5</v>
      </c>
      <c r="L28" s="67">
        <f>VLOOKUP(5,championship2,2,FALSE)</f>
        <v>0</v>
      </c>
      <c r="N28" s="67">
        <f>VLOOKUP(5,consolation2,1,FALSE)</f>
        <v>5</v>
      </c>
      <c r="O28" s="67">
        <f>VLOOKUP(5,consolation2,2,FALSE)</f>
        <v>0</v>
      </c>
    </row>
    <row r="29" spans="1:15" x14ac:dyDescent="0.2">
      <c r="A29" s="138"/>
      <c r="D29" s="138"/>
      <c r="E29" s="138"/>
      <c r="F29" s="138"/>
      <c r="G29" s="45"/>
      <c r="H29" s="138"/>
      <c r="I29" s="3"/>
      <c r="J29" s="60"/>
      <c r="K29" s="67">
        <f>VLOOKUP(6,championship2,1,FALSE)</f>
        <v>6</v>
      </c>
      <c r="L29" s="67">
        <f>VLOOKUP(6,championship2,2,FALSE)</f>
        <v>0</v>
      </c>
      <c r="N29" s="67">
        <f>VLOOKUP(6,consolation2,1,FALSE)</f>
        <v>6</v>
      </c>
      <c r="O29" s="67">
        <f>VLOOKUP(6,consolation2,2,FALSE)</f>
        <v>0</v>
      </c>
    </row>
    <row r="30" spans="1:15" x14ac:dyDescent="0.2">
      <c r="A30" s="139">
        <f>IF(G10&gt;0,F10,F11)</f>
        <v>0</v>
      </c>
      <c r="B30" s="141">
        <f>IF(A30=F10,E10,E11)</f>
        <v>7</v>
      </c>
      <c r="C30" s="12"/>
      <c r="D30" s="373">
        <f>H10</f>
        <v>0</v>
      </c>
      <c r="E30" s="373"/>
      <c r="F30" s="373"/>
      <c r="G30" s="45"/>
      <c r="H30" s="140">
        <f>IF(G11=0,F11,F10)</f>
        <v>0</v>
      </c>
      <c r="I30" s="142">
        <f>IF(H30=F11,E11,E10)</f>
        <v>10</v>
      </c>
      <c r="J30" s="60"/>
      <c r="K30" s="67">
        <f>VLOOKUP(7,championship2,1,FALSE)</f>
        <v>7</v>
      </c>
      <c r="L30" s="67">
        <f>VLOOKUP(7,championship2,2,FALSE)</f>
        <v>0</v>
      </c>
      <c r="N30" s="67">
        <f>VLOOKUP(7,consolation2,1,FALSE)</f>
        <v>7</v>
      </c>
      <c r="O30" s="67">
        <f>VLOOKUP(7,consolation2,2,FALSE)</f>
        <v>0</v>
      </c>
    </row>
    <row r="31" spans="1:15" x14ac:dyDescent="0.2">
      <c r="A31" s="138"/>
      <c r="D31" s="138"/>
      <c r="E31" s="138"/>
      <c r="F31" s="138"/>
      <c r="G31" s="45"/>
      <c r="H31" s="138"/>
      <c r="I31" s="3"/>
      <c r="J31" s="60"/>
      <c r="K31" s="67">
        <f>VLOOKUP(8,championship2,1,FALSE)</f>
        <v>8</v>
      </c>
      <c r="L31" s="67">
        <f>VLOOKUP(8,championship2,2,FALSE)</f>
        <v>0</v>
      </c>
      <c r="N31" s="67">
        <f>VLOOKUP(8,consolation2,1,FALSE)</f>
        <v>8</v>
      </c>
      <c r="O31" s="67">
        <f>VLOOKUP(8,consolation2,2,FALSE)</f>
        <v>0</v>
      </c>
    </row>
    <row r="32" spans="1:15" x14ac:dyDescent="0.2">
      <c r="A32" s="139">
        <f>IF(G12&gt;0,F12,F13)</f>
        <v>0</v>
      </c>
      <c r="B32" s="141">
        <f>IF(A32=F12,E12,E13)</f>
        <v>9</v>
      </c>
      <c r="C32" s="12"/>
      <c r="D32" s="373">
        <f>H12</f>
        <v>0</v>
      </c>
      <c r="E32" s="373"/>
      <c r="F32" s="373"/>
      <c r="G32" s="47"/>
      <c r="H32" s="140">
        <f>IF(G13=0,F13,F12)</f>
        <v>0</v>
      </c>
      <c r="I32" s="142">
        <f>IF(H32=F13,E13,E12)</f>
        <v>8</v>
      </c>
      <c r="J32" s="60"/>
    </row>
    <row r="33" spans="1:10" x14ac:dyDescent="0.2">
      <c r="A33" s="138"/>
      <c r="D33" s="138"/>
      <c r="E33" s="138"/>
      <c r="F33" s="138"/>
      <c r="G33" s="12"/>
      <c r="H33" s="138"/>
      <c r="I33" s="3"/>
      <c r="J33" s="60"/>
    </row>
    <row r="34" spans="1:10" x14ac:dyDescent="0.2">
      <c r="A34" s="139">
        <f>IF(G14&gt;0,F14,F15)</f>
        <v>0</v>
      </c>
      <c r="B34" s="141">
        <f>IF(A34=F14,E14,E15)</f>
        <v>11</v>
      </c>
      <c r="C34" s="12"/>
      <c r="D34" s="373">
        <f>H14</f>
        <v>0</v>
      </c>
      <c r="E34" s="373"/>
      <c r="F34" s="373"/>
      <c r="G34" s="47"/>
      <c r="H34" s="140">
        <f>IF(G15=0,F15,F14)</f>
        <v>0</v>
      </c>
      <c r="I34" s="142">
        <f>IF(H34=F15,E15,E14)</f>
        <v>6</v>
      </c>
      <c r="J34" s="60"/>
    </row>
    <row r="35" spans="1:10" x14ac:dyDescent="0.2">
      <c r="A35" s="138"/>
      <c r="D35" s="138"/>
      <c r="E35" s="138"/>
      <c r="F35" s="138"/>
      <c r="G35" s="47"/>
      <c r="H35" s="138"/>
      <c r="I35" s="3"/>
      <c r="J35" s="60"/>
    </row>
    <row r="36" spans="1:10" x14ac:dyDescent="0.2">
      <c r="A36" s="139">
        <f>IF(G16&gt;0,F16,F17)</f>
        <v>0</v>
      </c>
      <c r="B36" s="141">
        <f>IF(A36=F16,E16,E17)</f>
        <v>13</v>
      </c>
      <c r="C36" s="12"/>
      <c r="D36" s="373">
        <f>H16</f>
        <v>0</v>
      </c>
      <c r="E36" s="373"/>
      <c r="F36" s="373"/>
      <c r="G36" s="47"/>
      <c r="H36" s="140">
        <f>IF(G17=0,F17,F16)</f>
        <v>0</v>
      </c>
      <c r="I36" s="142">
        <f>IF(H36=F17,E17,E16)</f>
        <v>4</v>
      </c>
      <c r="J36" s="60"/>
    </row>
    <row r="37" spans="1:10" x14ac:dyDescent="0.2">
      <c r="A37" s="138"/>
      <c r="D37" s="138"/>
      <c r="E37" s="138"/>
      <c r="F37" s="138"/>
      <c r="G37" s="47"/>
      <c r="H37" s="138"/>
      <c r="I37" s="3"/>
      <c r="J37" s="60"/>
    </row>
    <row r="38" spans="1:10" x14ac:dyDescent="0.2">
      <c r="A38" s="139">
        <f>IF(G18&gt;0,F18,F19)</f>
        <v>0</v>
      </c>
      <c r="B38" s="141">
        <f>IF(A38=F18,E18,E19)</f>
        <v>15</v>
      </c>
      <c r="C38" s="12"/>
      <c r="D38" s="373">
        <f>H18</f>
        <v>0</v>
      </c>
      <c r="E38" s="373"/>
      <c r="F38" s="373"/>
      <c r="G38" s="47"/>
      <c r="H38" s="140">
        <f>IF(G19=0,F19,F18)</f>
        <v>0</v>
      </c>
      <c r="I38" s="142">
        <f>IF(H38=F19,E19,E18)</f>
        <v>2</v>
      </c>
      <c r="J38" s="60"/>
    </row>
    <row r="39" spans="1:10" x14ac:dyDescent="0.2">
      <c r="J39" s="60"/>
    </row>
    <row r="40" spans="1:10" x14ac:dyDescent="0.2">
      <c r="J40" s="60"/>
    </row>
    <row r="41" spans="1:10" x14ac:dyDescent="0.2">
      <c r="J41" s="60"/>
    </row>
    <row r="42" spans="1:10" x14ac:dyDescent="0.2">
      <c r="J42" s="60"/>
    </row>
    <row r="43" spans="1:10" x14ac:dyDescent="0.2">
      <c r="J43" s="60"/>
    </row>
    <row r="44" spans="1:10" x14ac:dyDescent="0.2">
      <c r="J44" s="60"/>
    </row>
    <row r="45" spans="1:10" x14ac:dyDescent="0.2">
      <c r="J45" s="60"/>
    </row>
  </sheetData>
  <sheetProtection selectLockedCells="1" selectUnlockedCells="1"/>
  <mergeCells count="21">
    <mergeCell ref="K1:M1"/>
    <mergeCell ref="D28:F28"/>
    <mergeCell ref="D26:F26"/>
    <mergeCell ref="E3:H3"/>
    <mergeCell ref="H18:I19"/>
    <mergeCell ref="H16:I17"/>
    <mergeCell ref="H14:I15"/>
    <mergeCell ref="H12:I13"/>
    <mergeCell ref="H10:I11"/>
    <mergeCell ref="H8:I9"/>
    <mergeCell ref="H6:I7"/>
    <mergeCell ref="H4:I5"/>
    <mergeCell ref="A3:C3"/>
    <mergeCell ref="A22:B22"/>
    <mergeCell ref="H22:I22"/>
    <mergeCell ref="D24:F24"/>
    <mergeCell ref="D38:F38"/>
    <mergeCell ref="D36:F36"/>
    <mergeCell ref="D34:F34"/>
    <mergeCell ref="D32:F32"/>
    <mergeCell ref="D30:F30"/>
  </mergeCells>
  <conditionalFormatting sqref="H4:I19">
    <cfRule type="cellIs" dxfId="3" priority="4" operator="greaterThan">
      <formula>0</formula>
    </cfRule>
  </conditionalFormatting>
  <conditionalFormatting sqref="G4:G19">
    <cfRule type="cellIs" dxfId="2" priority="1" operator="equal">
      <formula>"L"</formula>
    </cfRule>
    <cfRule type="cellIs" dxfId="1" priority="2" operator="equal">
      <formula>"W"</formula>
    </cfRule>
    <cfRule type="cellIs" dxfId="0" priority="3" operator="equal">
      <formula>0</formula>
    </cfRule>
  </conditionalFormatting>
  <hyperlinks>
    <hyperlink ref="O5" r:id="rId1" xr:uid="{00000000-0004-0000-0200-000000000000}"/>
  </hyperlinks>
  <printOptions horizontalCentered="1"/>
  <pageMargins left="0" right="0" top="0" bottom="0" header="0.5" footer="0.5"/>
  <pageSetup scale="97" orientation="portrait" r:id="rId2"/>
  <headerFooter alignWithMargins="0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1"/>
  <sheetViews>
    <sheetView view="pageBreakPreview" topLeftCell="L1" zoomScaleNormal="100" zoomScaleSheetLayoutView="100" workbookViewId="0">
      <selection activeCell="Q47" sqref="Q47"/>
    </sheetView>
  </sheetViews>
  <sheetFormatPr defaultColWidth="8.42578125" defaultRowHeight="12.75" x14ac:dyDescent="0.2"/>
  <cols>
    <col min="1" max="1" width="8.42578125" style="3"/>
    <col min="2" max="2" width="25.28515625" style="3" customWidth="1"/>
    <col min="3" max="5" width="8.42578125" style="3"/>
    <col min="6" max="6" width="21.7109375" style="3" bestFit="1" customWidth="1"/>
    <col min="7" max="7" width="8.42578125" style="3"/>
    <col min="8" max="8" width="2.7109375" style="3" bestFit="1" customWidth="1"/>
    <col min="9" max="9" width="1.7109375" style="2" customWidth="1"/>
    <col min="10" max="10" width="4.7109375" style="2" customWidth="1"/>
    <col min="11" max="11" width="6.5703125" style="2" customWidth="1"/>
    <col min="12" max="12" width="4.28515625" style="4" customWidth="1"/>
    <col min="13" max="13" width="25.28515625" style="154" customWidth="1"/>
    <col min="14" max="14" width="4.140625" style="3" customWidth="1"/>
    <col min="15" max="15" width="20.28515625" style="154" customWidth="1"/>
    <col min="16" max="16" width="17.28515625" style="154" customWidth="1"/>
    <col min="17" max="17" width="18.5703125" style="154" bestFit="1" customWidth="1"/>
    <col min="18" max="18" width="2.7109375" style="3" customWidth="1"/>
    <col min="19" max="16384" width="8.42578125" style="3"/>
  </cols>
  <sheetData>
    <row r="1" spans="1:20" ht="20.25" x14ac:dyDescent="0.3">
      <c r="A1" s="381" t="s">
        <v>81</v>
      </c>
      <c r="B1" s="381"/>
      <c r="C1" s="381"/>
      <c r="D1" s="381"/>
      <c r="E1" s="381"/>
      <c r="F1" s="381"/>
      <c r="G1" s="381"/>
      <c r="H1" s="381"/>
      <c r="J1" s="381" t="s">
        <v>81</v>
      </c>
      <c r="K1" s="381"/>
      <c r="L1" s="381"/>
      <c r="M1" s="381"/>
      <c r="N1" s="381"/>
      <c r="O1" s="381"/>
      <c r="P1" s="381"/>
      <c r="Q1" s="381"/>
    </row>
    <row r="2" spans="1:20" ht="13.5" thickBot="1" x14ac:dyDescent="0.25">
      <c r="L2" s="4" t="s">
        <v>2</v>
      </c>
      <c r="M2" s="154" t="s">
        <v>2</v>
      </c>
      <c r="T2" s="3" t="s">
        <v>2</v>
      </c>
    </row>
    <row r="3" spans="1:20" ht="13.5" customHeight="1" thickBot="1" x14ac:dyDescent="0.25">
      <c r="I3" s="3"/>
      <c r="J3" s="13" t="s">
        <v>46</v>
      </c>
      <c r="K3" s="13" t="s">
        <v>45</v>
      </c>
      <c r="L3" s="13" t="s">
        <v>47</v>
      </c>
      <c r="M3" s="84" t="str">
        <f>A13</f>
        <v>CHAMPIONSHIP FLIGHT</v>
      </c>
      <c r="N3" s="6"/>
      <c r="O3" s="388" t="str">
        <f>M3</f>
        <v>CHAMPIONSHIP FLIGHT</v>
      </c>
      <c r="P3" s="388"/>
      <c r="Q3" s="155"/>
    </row>
    <row r="4" spans="1:20" ht="13.5" customHeight="1" thickBot="1" x14ac:dyDescent="0.25">
      <c r="I4" s="9"/>
      <c r="J4" s="345">
        <v>1</v>
      </c>
      <c r="K4" s="339">
        <v>0.5</v>
      </c>
      <c r="L4" s="22">
        <v>1</v>
      </c>
      <c r="M4" s="38" t="s">
        <v>172</v>
      </c>
      <c r="O4" s="180" t="s">
        <v>172</v>
      </c>
      <c r="P4" s="170"/>
      <c r="Q4" s="170"/>
    </row>
    <row r="5" spans="1:20" ht="13.5" customHeight="1" thickBot="1" x14ac:dyDescent="0.25">
      <c r="I5" s="9"/>
      <c r="J5" s="346"/>
      <c r="K5" s="340"/>
      <c r="L5" s="153">
        <v>8</v>
      </c>
      <c r="M5" s="152" t="str">
        <f>B21</f>
        <v>Grant, Quinn</v>
      </c>
      <c r="O5" s="172"/>
      <c r="P5" s="169" t="s">
        <v>172</v>
      </c>
      <c r="Q5" s="170"/>
    </row>
    <row r="6" spans="1:20" ht="13.5" customHeight="1" thickBot="1" x14ac:dyDescent="0.25">
      <c r="I6" s="9"/>
      <c r="J6" s="346"/>
      <c r="K6" s="340"/>
      <c r="L6" s="26">
        <v>4</v>
      </c>
      <c r="M6" s="40" t="str">
        <f>B17</f>
        <v>Gavric, Maxwell</v>
      </c>
      <c r="O6" s="181" t="s">
        <v>235</v>
      </c>
      <c r="P6" s="170"/>
      <c r="Q6" s="170"/>
    </row>
    <row r="7" spans="1:20" ht="13.5" customHeight="1" thickBot="1" x14ac:dyDescent="0.25">
      <c r="I7" s="9"/>
      <c r="J7" s="346"/>
      <c r="K7" s="341"/>
      <c r="L7" s="24">
        <v>5</v>
      </c>
      <c r="M7" s="41" t="str">
        <f>B18</f>
        <v>Carlini, Joseph</v>
      </c>
      <c r="O7" s="170"/>
      <c r="P7" s="170"/>
      <c r="Q7" s="169"/>
    </row>
    <row r="8" spans="1:20" ht="13.5" customHeight="1" thickBot="1" x14ac:dyDescent="0.25">
      <c r="I8" s="9"/>
      <c r="J8" s="346"/>
      <c r="K8" s="339">
        <v>0.50486111111111109</v>
      </c>
      <c r="L8" s="22">
        <v>2</v>
      </c>
      <c r="M8" s="38" t="s">
        <v>171</v>
      </c>
      <c r="O8" s="169" t="s">
        <v>171</v>
      </c>
      <c r="P8" s="170"/>
      <c r="Q8" s="178" t="s">
        <v>54</v>
      </c>
    </row>
    <row r="9" spans="1:20" ht="13.5" customHeight="1" thickBot="1" x14ac:dyDescent="0.25">
      <c r="I9" s="9"/>
      <c r="J9" s="346"/>
      <c r="K9" s="340"/>
      <c r="L9" s="19">
        <v>7</v>
      </c>
      <c r="M9" s="42" t="str">
        <f>B20</f>
        <v>Molenda, Joshua</v>
      </c>
      <c r="O9" s="170"/>
      <c r="P9" s="169" t="s">
        <v>170</v>
      </c>
      <c r="Q9" s="170"/>
    </row>
    <row r="10" spans="1:20" ht="13.5" customHeight="1" thickBot="1" x14ac:dyDescent="0.25">
      <c r="I10" s="9"/>
      <c r="J10" s="346"/>
      <c r="K10" s="340"/>
      <c r="L10" s="26">
        <v>3</v>
      </c>
      <c r="M10" s="40" t="s">
        <v>170</v>
      </c>
      <c r="O10" s="169" t="s">
        <v>170</v>
      </c>
      <c r="P10" s="170"/>
      <c r="Q10" s="170"/>
    </row>
    <row r="11" spans="1:20" ht="13.5" customHeight="1" thickBot="1" x14ac:dyDescent="0.25">
      <c r="I11" s="9"/>
      <c r="J11" s="347"/>
      <c r="K11" s="341"/>
      <c r="L11" s="24">
        <v>6</v>
      </c>
      <c r="M11" s="41" t="str">
        <f>B19</f>
        <v>Ledrew, Pearson</v>
      </c>
      <c r="N11" s="11"/>
      <c r="O11" s="172"/>
      <c r="P11" s="172"/>
      <c r="Q11" s="172"/>
    </row>
    <row r="12" spans="1:20" ht="13.5" thickBot="1" x14ac:dyDescent="0.25">
      <c r="O12" s="170"/>
      <c r="P12" s="170"/>
      <c r="Q12" s="170"/>
    </row>
    <row r="13" spans="1:20" ht="13.5" customHeight="1" thickBot="1" x14ac:dyDescent="0.25">
      <c r="A13" s="385" t="s">
        <v>23</v>
      </c>
      <c r="B13" s="386"/>
      <c r="C13" s="387"/>
      <c r="E13" s="357" t="s">
        <v>60</v>
      </c>
      <c r="F13" s="358"/>
      <c r="G13" s="359"/>
      <c r="I13" s="3"/>
      <c r="J13" s="13" t="s">
        <v>46</v>
      </c>
      <c r="K13" s="13" t="s">
        <v>45</v>
      </c>
      <c r="L13" s="13" t="s">
        <v>47</v>
      </c>
      <c r="M13" s="109" t="str">
        <f>E13</f>
        <v>1st Flight</v>
      </c>
      <c r="N13" s="6"/>
      <c r="O13" s="173" t="str">
        <f>M13</f>
        <v>1st Flight</v>
      </c>
      <c r="P13" s="170"/>
      <c r="Q13" s="173"/>
    </row>
    <row r="14" spans="1:20" ht="13.5" customHeight="1" thickBot="1" x14ac:dyDescent="0.25">
      <c r="A14" s="88">
        <v>1</v>
      </c>
      <c r="B14" s="89" t="str">
        <f>Scores!H3</f>
        <v>Ledrew, Trent</v>
      </c>
      <c r="C14" s="86">
        <f>Scores!I3</f>
        <v>41</v>
      </c>
      <c r="E14" s="92">
        <v>1</v>
      </c>
      <c r="F14" s="77" t="str">
        <f>Scores!H11</f>
        <v>Baker, Callum</v>
      </c>
      <c r="G14" s="93">
        <f>Scores!I11</f>
        <v>48</v>
      </c>
      <c r="I14" s="9"/>
      <c r="J14" s="348">
        <v>10</v>
      </c>
      <c r="K14" s="335">
        <v>0.5</v>
      </c>
      <c r="L14" s="34">
        <v>1</v>
      </c>
      <c r="M14" s="35" t="str">
        <f>F14</f>
        <v>Baker, Callum</v>
      </c>
      <c r="O14" s="174" t="s">
        <v>219</v>
      </c>
      <c r="P14" s="170"/>
      <c r="Q14" s="170"/>
    </row>
    <row r="15" spans="1:20" ht="13.5" customHeight="1" thickBot="1" x14ac:dyDescent="0.25">
      <c r="A15" s="90">
        <v>2</v>
      </c>
      <c r="B15" s="8" t="str">
        <f>Scores!H4</f>
        <v>Sisson, Jax</v>
      </c>
      <c r="C15" s="87">
        <f>Scores!I4</f>
        <v>37</v>
      </c>
      <c r="E15" s="94">
        <v>2</v>
      </c>
      <c r="F15" s="75" t="str">
        <f>Scores!H12</f>
        <v>Buchner, Ben</v>
      </c>
      <c r="G15" s="95">
        <f>Scores!I12</f>
        <v>48</v>
      </c>
      <c r="I15" s="9"/>
      <c r="J15" s="349"/>
      <c r="K15" s="336"/>
      <c r="L15" s="29">
        <v>8</v>
      </c>
      <c r="M15" s="30" t="str">
        <f>F21</f>
        <v>Linden, Gage</v>
      </c>
      <c r="O15" s="170"/>
      <c r="P15" s="174" t="s">
        <v>219</v>
      </c>
      <c r="Q15" s="170"/>
    </row>
    <row r="16" spans="1:20" ht="13.5" customHeight="1" thickBot="1" x14ac:dyDescent="0.25">
      <c r="A16" s="90">
        <v>3</v>
      </c>
      <c r="B16" s="8" t="str">
        <f>Scores!H5</f>
        <v>Ewing, Johnny</v>
      </c>
      <c r="C16" s="87">
        <f>Scores!I5</f>
        <v>40</v>
      </c>
      <c r="E16" s="94">
        <v>3</v>
      </c>
      <c r="F16" s="75" t="str">
        <f>Scores!H13</f>
        <v>Burns, Finlay</v>
      </c>
      <c r="G16" s="95">
        <f>Scores!I13</f>
        <v>49</v>
      </c>
      <c r="I16" s="9"/>
      <c r="J16" s="349"/>
      <c r="K16" s="336"/>
      <c r="L16" s="36">
        <v>4</v>
      </c>
      <c r="M16" s="37" t="str">
        <f>F17</f>
        <v>Kellestine, Sean</v>
      </c>
      <c r="O16" s="174" t="s">
        <v>204</v>
      </c>
      <c r="P16" s="170"/>
      <c r="Q16" s="170"/>
    </row>
    <row r="17" spans="1:17" ht="13.5" customHeight="1" thickBot="1" x14ac:dyDescent="0.25">
      <c r="A17" s="90">
        <v>4</v>
      </c>
      <c r="B17" s="8" t="str">
        <f>Scores!H6</f>
        <v>Gavric, Maxwell</v>
      </c>
      <c r="C17" s="87">
        <f>Scores!I6</f>
        <v>42</v>
      </c>
      <c r="E17" s="94">
        <v>4</v>
      </c>
      <c r="F17" s="75" t="str">
        <f>Scores!H14</f>
        <v>Kellestine, Sean</v>
      </c>
      <c r="G17" s="95">
        <f>Scores!I14</f>
        <v>50</v>
      </c>
      <c r="I17" s="9"/>
      <c r="J17" s="349"/>
      <c r="K17" s="337"/>
      <c r="L17" s="31">
        <v>5</v>
      </c>
      <c r="M17" s="32" t="str">
        <f>F18</f>
        <v>Penech, Evan</v>
      </c>
      <c r="O17" s="170"/>
      <c r="P17" s="170"/>
      <c r="Q17" s="174"/>
    </row>
    <row r="18" spans="1:17" ht="13.5" customHeight="1" thickBot="1" x14ac:dyDescent="0.25">
      <c r="A18" s="90">
        <v>5</v>
      </c>
      <c r="B18" s="8" t="str">
        <f>Scores!H7</f>
        <v>Carlini, Joseph</v>
      </c>
      <c r="C18" s="87">
        <f>Scores!I7</f>
        <v>45</v>
      </c>
      <c r="E18" s="94">
        <v>5</v>
      </c>
      <c r="F18" s="75" t="str">
        <f>Scores!H15</f>
        <v>Penech, Evan</v>
      </c>
      <c r="G18" s="95">
        <f>Scores!I15</f>
        <v>50</v>
      </c>
      <c r="I18" s="9"/>
      <c r="J18" s="349"/>
      <c r="K18" s="335">
        <v>0.50486111111111109</v>
      </c>
      <c r="L18" s="34">
        <v>2</v>
      </c>
      <c r="M18" s="162" t="str">
        <f>F15</f>
        <v>Buchner, Ben</v>
      </c>
      <c r="O18" s="174" t="s">
        <v>187</v>
      </c>
      <c r="P18" s="170"/>
      <c r="Q18" s="176" t="s">
        <v>63</v>
      </c>
    </row>
    <row r="19" spans="1:17" ht="13.5" customHeight="1" thickBot="1" x14ac:dyDescent="0.25">
      <c r="A19" s="90">
        <v>6</v>
      </c>
      <c r="B19" s="8" t="str">
        <f>Scores!H8</f>
        <v>Ledrew, Pearson</v>
      </c>
      <c r="C19" s="87">
        <f>Scores!I8</f>
        <v>46</v>
      </c>
      <c r="E19" s="94">
        <v>6</v>
      </c>
      <c r="F19" s="75" t="str">
        <f>Scores!H16</f>
        <v>Turner, Owen</v>
      </c>
      <c r="G19" s="95">
        <f>Scores!I16</f>
        <v>51</v>
      </c>
      <c r="I19" s="9"/>
      <c r="J19" s="349"/>
      <c r="K19" s="336"/>
      <c r="L19" s="29">
        <v>7</v>
      </c>
      <c r="M19" s="33" t="str">
        <f>F20</f>
        <v>Cowling, Alyssa</v>
      </c>
      <c r="O19" s="170"/>
      <c r="P19" s="174" t="s">
        <v>187</v>
      </c>
      <c r="Q19" s="170"/>
    </row>
    <row r="20" spans="1:17" ht="13.5" customHeight="1" thickBot="1" x14ac:dyDescent="0.25">
      <c r="A20" s="90">
        <v>7</v>
      </c>
      <c r="B20" s="8" t="str">
        <f>Scores!H9</f>
        <v>Molenda, Joshua</v>
      </c>
      <c r="C20" s="87">
        <f>Scores!I9</f>
        <v>47</v>
      </c>
      <c r="E20" s="94">
        <v>7</v>
      </c>
      <c r="F20" s="75" t="str">
        <f>Scores!H17</f>
        <v>Cowling, Alyssa</v>
      </c>
      <c r="G20" s="95">
        <f>Scores!I17</f>
        <v>51</v>
      </c>
      <c r="I20" s="9"/>
      <c r="J20" s="349"/>
      <c r="K20" s="336"/>
      <c r="L20" s="36">
        <v>3</v>
      </c>
      <c r="M20" s="37" t="str">
        <f>F16</f>
        <v>Burns, Finlay</v>
      </c>
      <c r="O20" s="174" t="s">
        <v>190</v>
      </c>
      <c r="P20" s="170"/>
      <c r="Q20" s="170"/>
    </row>
    <row r="21" spans="1:17" ht="13.5" customHeight="1" thickBot="1" x14ac:dyDescent="0.25">
      <c r="A21" s="91">
        <v>8</v>
      </c>
      <c r="B21" s="71" t="str">
        <f>Scores!H10</f>
        <v>Grant, Quinn</v>
      </c>
      <c r="C21" s="163">
        <f>Scores!I10</f>
        <v>47</v>
      </c>
      <c r="E21" s="96">
        <v>8</v>
      </c>
      <c r="F21" s="80" t="str">
        <f>Scores!H18</f>
        <v>Linden, Gage</v>
      </c>
      <c r="G21" s="97">
        <f>Scores!I18</f>
        <v>52</v>
      </c>
      <c r="I21" s="9"/>
      <c r="J21" s="350"/>
      <c r="K21" s="337"/>
      <c r="L21" s="31">
        <v>6</v>
      </c>
      <c r="M21" s="32" t="str">
        <f>F19</f>
        <v>Turner, Owen</v>
      </c>
      <c r="N21" s="11"/>
      <c r="O21" s="172"/>
      <c r="P21" s="172"/>
      <c r="Q21" s="172"/>
    </row>
    <row r="22" spans="1:17" ht="13.5" thickBot="1" x14ac:dyDescent="0.25">
      <c r="O22" s="170"/>
      <c r="P22" s="170"/>
      <c r="Q22" s="170"/>
    </row>
    <row r="23" spans="1:17" ht="13.5" customHeight="1" thickBot="1" x14ac:dyDescent="0.25">
      <c r="A23" s="342" t="s">
        <v>61</v>
      </c>
      <c r="B23" s="343"/>
      <c r="C23" s="344"/>
      <c r="E23" s="357" t="s">
        <v>28</v>
      </c>
      <c r="F23" s="358"/>
      <c r="G23" s="359"/>
      <c r="I23" s="3"/>
      <c r="J23" s="13" t="s">
        <v>46</v>
      </c>
      <c r="K23" s="13" t="s">
        <v>45</v>
      </c>
      <c r="L23" s="13" t="s">
        <v>47</v>
      </c>
      <c r="M23" s="109" t="str">
        <f>A23</f>
        <v>2nd FLIGHT</v>
      </c>
      <c r="N23" s="6"/>
      <c r="O23" s="173" t="str">
        <f>M23</f>
        <v>2nd FLIGHT</v>
      </c>
      <c r="P23" s="170"/>
      <c r="Q23" s="173"/>
    </row>
    <row r="24" spans="1:17" ht="13.5" customHeight="1" thickBot="1" x14ac:dyDescent="0.25">
      <c r="A24" s="88">
        <v>1</v>
      </c>
      <c r="B24" s="98" t="str">
        <f>Scores!H19</f>
        <v>Grundner, Griffin</v>
      </c>
      <c r="C24" s="99">
        <f>Scores!I19</f>
        <v>54</v>
      </c>
      <c r="E24" s="92">
        <v>1</v>
      </c>
      <c r="F24" s="77" t="str">
        <f>Scores!H27</f>
        <v>Pougnet, Adam</v>
      </c>
      <c r="G24" s="93">
        <f>Scores!I27</f>
        <v>55</v>
      </c>
      <c r="I24" s="9"/>
      <c r="J24" s="345">
        <v>1</v>
      </c>
      <c r="K24" s="339">
        <v>0.51041666666666663</v>
      </c>
      <c r="L24" s="22">
        <v>1</v>
      </c>
      <c r="M24" s="23" t="str">
        <f>B24</f>
        <v>Grundner, Griffin</v>
      </c>
      <c r="O24" s="169" t="s">
        <v>194</v>
      </c>
      <c r="P24" s="170"/>
      <c r="Q24" s="170"/>
    </row>
    <row r="25" spans="1:17" ht="13.5" customHeight="1" thickBot="1" x14ac:dyDescent="0.25">
      <c r="A25" s="90">
        <v>2</v>
      </c>
      <c r="B25" s="16" t="str">
        <f>Scores!H20</f>
        <v>Young, Madelaine</v>
      </c>
      <c r="C25" s="100">
        <f>Scores!I20</f>
        <v>54</v>
      </c>
      <c r="E25" s="94">
        <v>2</v>
      </c>
      <c r="F25" s="75" t="str">
        <f>Scores!H28</f>
        <v>Rohrer, Rocco</v>
      </c>
      <c r="G25" s="95">
        <f>Scores!I28</f>
        <v>56</v>
      </c>
      <c r="I25" s="9"/>
      <c r="J25" s="346"/>
      <c r="K25" s="340"/>
      <c r="L25" s="21">
        <v>8</v>
      </c>
      <c r="M25" s="20" t="str">
        <f>B31</f>
        <v>Young, Emily</v>
      </c>
      <c r="O25" s="170"/>
      <c r="P25" s="169" t="s">
        <v>221</v>
      </c>
      <c r="Q25" s="170"/>
    </row>
    <row r="26" spans="1:17" ht="13.5" customHeight="1" thickBot="1" x14ac:dyDescent="0.25">
      <c r="A26" s="90">
        <v>3</v>
      </c>
      <c r="B26" s="16" t="str">
        <f>Scores!H21</f>
        <v>St. Germaine, Kole</v>
      </c>
      <c r="C26" s="100">
        <f>Scores!I21</f>
        <v>54</v>
      </c>
      <c r="E26" s="94">
        <v>3</v>
      </c>
      <c r="F26" s="75" t="str">
        <f>Scores!H29</f>
        <v>Butkovich, Merrick</v>
      </c>
      <c r="G26" s="95">
        <f>Scores!I29</f>
        <v>57</v>
      </c>
      <c r="I26" s="9"/>
      <c r="J26" s="346"/>
      <c r="K26" s="340"/>
      <c r="L26" s="26">
        <v>4</v>
      </c>
      <c r="M26" s="27" t="str">
        <f>B27</f>
        <v>Cowling, Ryan</v>
      </c>
      <c r="O26" s="169" t="s">
        <v>221</v>
      </c>
      <c r="P26" s="170"/>
      <c r="Q26" s="170"/>
    </row>
    <row r="27" spans="1:17" ht="13.5" customHeight="1" thickBot="1" x14ac:dyDescent="0.25">
      <c r="A27" s="90">
        <v>4</v>
      </c>
      <c r="B27" s="16" t="str">
        <f>Scores!H22</f>
        <v>Cowling, Ryan</v>
      </c>
      <c r="C27" s="100">
        <f>Scores!I22</f>
        <v>54</v>
      </c>
      <c r="E27" s="94">
        <v>4</v>
      </c>
      <c r="F27" s="75" t="str">
        <f>Scores!H30</f>
        <v>Milak, Ethan</v>
      </c>
      <c r="G27" s="95">
        <f>Scores!I30</f>
        <v>59</v>
      </c>
      <c r="I27" s="9"/>
      <c r="J27" s="346"/>
      <c r="K27" s="341"/>
      <c r="L27" s="24">
        <v>5</v>
      </c>
      <c r="M27" s="25" t="str">
        <f>B28</f>
        <v>Pillon, Nick</v>
      </c>
      <c r="O27" s="170"/>
      <c r="P27" s="170"/>
      <c r="Q27" s="169"/>
    </row>
    <row r="28" spans="1:17" ht="13.5" customHeight="1" thickBot="1" x14ac:dyDescent="0.25">
      <c r="A28" s="90">
        <v>5</v>
      </c>
      <c r="B28" s="16" t="str">
        <f>Scores!H23</f>
        <v>Pillon, Nick</v>
      </c>
      <c r="C28" s="100">
        <f>Scores!I23</f>
        <v>54</v>
      </c>
      <c r="E28" s="94">
        <v>5</v>
      </c>
      <c r="F28" s="75" t="str">
        <f>Scores!H31</f>
        <v>Paschin, Trent</v>
      </c>
      <c r="G28" s="95">
        <f>Scores!I31</f>
        <v>60</v>
      </c>
      <c r="I28" s="9"/>
      <c r="J28" s="346"/>
      <c r="K28" s="339">
        <v>0.51527777777777783</v>
      </c>
      <c r="L28" s="22">
        <v>2</v>
      </c>
      <c r="M28" s="23" t="str">
        <f>B25</f>
        <v>Young, Madelaine</v>
      </c>
      <c r="O28" s="169" t="s">
        <v>193</v>
      </c>
      <c r="P28" s="170"/>
      <c r="Q28" s="176" t="s">
        <v>64</v>
      </c>
    </row>
    <row r="29" spans="1:17" ht="13.5" customHeight="1" thickBot="1" x14ac:dyDescent="0.25">
      <c r="A29" s="90">
        <v>6</v>
      </c>
      <c r="B29" s="16" t="str">
        <f>Scores!H24</f>
        <v>Bellaire, Carter</v>
      </c>
      <c r="C29" s="100">
        <f>Scores!I24</f>
        <v>55</v>
      </c>
      <c r="E29" s="94">
        <v>6</v>
      </c>
      <c r="F29" s="157" t="s">
        <v>218</v>
      </c>
      <c r="G29" s="208">
        <v>60</v>
      </c>
      <c r="I29" s="9"/>
      <c r="J29" s="346"/>
      <c r="K29" s="340"/>
      <c r="L29" s="19">
        <v>7</v>
      </c>
      <c r="M29" s="28" t="str">
        <f>B30</f>
        <v>Gibson, Lauren</v>
      </c>
      <c r="O29" s="170"/>
      <c r="P29" s="169" t="s">
        <v>189</v>
      </c>
      <c r="Q29" s="170"/>
    </row>
    <row r="30" spans="1:17" ht="13.5" customHeight="1" thickBot="1" x14ac:dyDescent="0.25">
      <c r="A30" s="90">
        <v>7</v>
      </c>
      <c r="B30" s="16" t="str">
        <f>Scores!H25</f>
        <v>Gibson, Lauren</v>
      </c>
      <c r="C30" s="100">
        <f>Scores!I25</f>
        <v>55</v>
      </c>
      <c r="E30" s="94">
        <v>7</v>
      </c>
      <c r="F30" s="219" t="s">
        <v>217</v>
      </c>
      <c r="G30" s="220">
        <v>62</v>
      </c>
      <c r="I30" s="9"/>
      <c r="J30" s="346"/>
      <c r="K30" s="340"/>
      <c r="L30" s="26">
        <v>3</v>
      </c>
      <c r="M30" s="27" t="str">
        <f>B26</f>
        <v>St. Germaine, Kole</v>
      </c>
      <c r="O30" s="169" t="s">
        <v>189</v>
      </c>
      <c r="P30" s="170"/>
      <c r="Q30" s="170"/>
    </row>
    <row r="31" spans="1:17" ht="13.5" customHeight="1" thickBot="1" x14ac:dyDescent="0.25">
      <c r="A31" s="91">
        <v>8</v>
      </c>
      <c r="B31" s="101" t="str">
        <f>Scores!H26</f>
        <v>Young, Emily</v>
      </c>
      <c r="C31" s="102">
        <f>Scores!I26</f>
        <v>55</v>
      </c>
      <c r="E31" s="96">
        <v>8</v>
      </c>
      <c r="F31" s="219" t="s">
        <v>197</v>
      </c>
      <c r="G31" s="220">
        <v>63</v>
      </c>
      <c r="I31" s="9"/>
      <c r="J31" s="347"/>
      <c r="K31" s="341"/>
      <c r="L31" s="24">
        <v>6</v>
      </c>
      <c r="M31" s="25" t="str">
        <f>B29</f>
        <v>Bellaire, Carter</v>
      </c>
      <c r="N31" s="11"/>
      <c r="O31" s="172"/>
      <c r="P31" s="172"/>
      <c r="Q31" s="172"/>
    </row>
    <row r="32" spans="1:17" ht="13.5" thickBot="1" x14ac:dyDescent="0.25">
      <c r="O32" s="170"/>
      <c r="P32" s="170"/>
      <c r="Q32" s="170"/>
    </row>
    <row r="33" spans="1:17" ht="13.5" customHeight="1" thickBot="1" x14ac:dyDescent="0.25">
      <c r="A33" s="366" t="s">
        <v>29</v>
      </c>
      <c r="B33" s="367"/>
      <c r="C33" s="368"/>
      <c r="I33" s="3"/>
      <c r="J33" s="13" t="s">
        <v>46</v>
      </c>
      <c r="K33" s="13" t="s">
        <v>45</v>
      </c>
      <c r="L33" s="13" t="s">
        <v>47</v>
      </c>
      <c r="M33" s="109" t="str">
        <f>E23</f>
        <v>3RD FLIGHT</v>
      </c>
      <c r="N33" s="6"/>
      <c r="O33" s="173" t="str">
        <f>M33</f>
        <v>3RD FLIGHT</v>
      </c>
      <c r="P33" s="170"/>
      <c r="Q33" s="173"/>
    </row>
    <row r="34" spans="1:17" ht="13.5" customHeight="1" thickBot="1" x14ac:dyDescent="0.25">
      <c r="A34" s="300">
        <v>1</v>
      </c>
      <c r="B34" s="226" t="s">
        <v>208</v>
      </c>
      <c r="C34" s="227">
        <v>63</v>
      </c>
      <c r="D34" s="383"/>
      <c r="E34" s="384"/>
      <c r="F34" s="384"/>
      <c r="G34" s="384"/>
      <c r="I34" s="9"/>
      <c r="J34" s="348">
        <v>10</v>
      </c>
      <c r="K34" s="335">
        <v>0.51041666666666663</v>
      </c>
      <c r="L34" s="34">
        <v>1</v>
      </c>
      <c r="M34" s="35" t="str">
        <f>F24</f>
        <v>Pougnet, Adam</v>
      </c>
      <c r="O34" s="174" t="s">
        <v>197</v>
      </c>
      <c r="P34" s="170"/>
      <c r="Q34" s="170"/>
    </row>
    <row r="35" spans="1:17" ht="13.5" customHeight="1" thickBot="1" x14ac:dyDescent="0.25">
      <c r="A35" s="301">
        <v>2</v>
      </c>
      <c r="B35" s="219" t="s">
        <v>209</v>
      </c>
      <c r="C35" s="220">
        <v>63</v>
      </c>
      <c r="D35" s="382"/>
      <c r="E35" s="364"/>
      <c r="F35" s="364"/>
      <c r="G35" s="364"/>
      <c r="H35" s="364"/>
      <c r="I35" s="9"/>
      <c r="J35" s="349"/>
      <c r="K35" s="336"/>
      <c r="L35" s="29">
        <v>8</v>
      </c>
      <c r="M35" s="30" t="str">
        <f>F31</f>
        <v>Ladouceur, Jack</v>
      </c>
      <c r="O35" s="170"/>
      <c r="P35" s="174" t="s">
        <v>239</v>
      </c>
      <c r="Q35" s="170"/>
    </row>
    <row r="36" spans="1:17" ht="13.5" customHeight="1" thickBot="1" x14ac:dyDescent="0.25">
      <c r="A36" s="301">
        <v>3</v>
      </c>
      <c r="B36" s="219" t="s">
        <v>211</v>
      </c>
      <c r="C36" s="220">
        <v>65</v>
      </c>
      <c r="D36" s="382"/>
      <c r="E36" s="364"/>
      <c r="F36" s="364"/>
      <c r="G36" s="364"/>
      <c r="H36" s="144"/>
      <c r="I36" s="9"/>
      <c r="J36" s="349"/>
      <c r="K36" s="336"/>
      <c r="L36" s="36">
        <v>4</v>
      </c>
      <c r="M36" s="37" t="str">
        <f>F27</f>
        <v>Milak, Ethan</v>
      </c>
      <c r="O36" s="174" t="s">
        <v>202</v>
      </c>
      <c r="P36" s="170"/>
      <c r="Q36" s="170"/>
    </row>
    <row r="37" spans="1:17" ht="13.5" customHeight="1" thickBot="1" x14ac:dyDescent="0.25">
      <c r="A37" s="301">
        <v>4</v>
      </c>
      <c r="B37" s="219" t="s">
        <v>210</v>
      </c>
      <c r="C37" s="220">
        <v>66</v>
      </c>
      <c r="D37" s="382"/>
      <c r="E37" s="364"/>
      <c r="F37" s="364"/>
      <c r="G37" s="364"/>
      <c r="H37" s="144"/>
      <c r="I37" s="9"/>
      <c r="J37" s="349"/>
      <c r="K37" s="337"/>
      <c r="L37" s="31">
        <v>5</v>
      </c>
      <c r="M37" s="32" t="str">
        <f>F28</f>
        <v>Paschin, Trent</v>
      </c>
      <c r="O37" s="170"/>
      <c r="P37" s="170"/>
      <c r="Q37" s="174"/>
    </row>
    <row r="38" spans="1:17" ht="13.5" customHeight="1" thickBot="1" x14ac:dyDescent="0.25">
      <c r="A38" s="301">
        <v>5</v>
      </c>
      <c r="B38" s="219" t="s">
        <v>199</v>
      </c>
      <c r="C38" s="220">
        <v>69</v>
      </c>
      <c r="D38" s="382"/>
      <c r="E38" s="364"/>
      <c r="F38" s="364"/>
      <c r="G38" s="364"/>
      <c r="H38" s="144"/>
      <c r="I38" s="9"/>
      <c r="J38" s="349"/>
      <c r="K38" s="335">
        <v>0.51527777777777783</v>
      </c>
      <c r="L38" s="34">
        <v>2</v>
      </c>
      <c r="M38" s="35" t="str">
        <f>F25</f>
        <v>Rohrer, Rocco</v>
      </c>
      <c r="O38" s="174" t="s">
        <v>201</v>
      </c>
      <c r="P38" s="170"/>
      <c r="Q38" s="176" t="s">
        <v>65</v>
      </c>
    </row>
    <row r="39" spans="1:17" ht="13.5" customHeight="1" thickBot="1" x14ac:dyDescent="0.25">
      <c r="A39" s="301">
        <v>6</v>
      </c>
      <c r="B39" s="219" t="s">
        <v>206</v>
      </c>
      <c r="C39" s="220">
        <v>69</v>
      </c>
      <c r="E39" s="143"/>
      <c r="F39" s="143"/>
      <c r="G39" s="143"/>
      <c r="I39" s="9"/>
      <c r="J39" s="349"/>
      <c r="K39" s="336"/>
      <c r="L39" s="29">
        <v>7</v>
      </c>
      <c r="M39" s="33" t="str">
        <f>F30</f>
        <v>Paronuzzi, Conner</v>
      </c>
      <c r="O39" s="170"/>
      <c r="P39" s="174" t="s">
        <v>182</v>
      </c>
      <c r="Q39" s="170"/>
    </row>
    <row r="40" spans="1:17" ht="13.5" customHeight="1" thickBot="1" x14ac:dyDescent="0.25">
      <c r="A40" s="301">
        <v>7</v>
      </c>
      <c r="B40" s="219" t="s">
        <v>192</v>
      </c>
      <c r="C40" s="220">
        <v>71</v>
      </c>
      <c r="I40" s="9"/>
      <c r="J40" s="349"/>
      <c r="K40" s="336"/>
      <c r="L40" s="36">
        <v>3</v>
      </c>
      <c r="M40" s="37" t="str">
        <f>F26</f>
        <v>Butkovich, Merrick</v>
      </c>
      <c r="O40" s="174" t="s">
        <v>182</v>
      </c>
      <c r="P40" s="170"/>
      <c r="Q40" s="170"/>
    </row>
    <row r="41" spans="1:17" ht="12" customHeight="1" thickBot="1" x14ac:dyDescent="0.25">
      <c r="A41" s="302">
        <v>8</v>
      </c>
      <c r="B41" s="219" t="s">
        <v>207</v>
      </c>
      <c r="C41" s="220">
        <v>72</v>
      </c>
      <c r="I41" s="9"/>
      <c r="J41" s="350"/>
      <c r="K41" s="337"/>
      <c r="L41" s="31">
        <v>6</v>
      </c>
      <c r="M41" s="32" t="str">
        <f>F29</f>
        <v>Ward, Jakesen</v>
      </c>
      <c r="N41" s="11"/>
      <c r="O41" s="172"/>
      <c r="P41" s="172"/>
      <c r="Q41" s="172"/>
    </row>
    <row r="42" spans="1:17" ht="12" customHeight="1" x14ac:dyDescent="0.2">
      <c r="O42" s="170"/>
      <c r="P42" s="170"/>
      <c r="Q42" s="170"/>
    </row>
    <row r="43" spans="1:17" ht="13.5" customHeight="1" thickBot="1" x14ac:dyDescent="0.25">
      <c r="I43" s="3"/>
      <c r="J43" s="13" t="s">
        <v>46</v>
      </c>
      <c r="K43" s="13" t="s">
        <v>45</v>
      </c>
      <c r="L43" s="13" t="s">
        <v>47</v>
      </c>
      <c r="M43" s="109" t="str">
        <f>A33</f>
        <v>4TH FLIGHT</v>
      </c>
      <c r="N43" s="6"/>
      <c r="O43" s="173" t="str">
        <f>M43</f>
        <v>4TH FLIGHT</v>
      </c>
      <c r="P43" s="170"/>
      <c r="Q43" s="173"/>
    </row>
    <row r="44" spans="1:17" ht="13.5" customHeight="1" thickBot="1" x14ac:dyDescent="0.25">
      <c r="A44" s="342" t="s">
        <v>30</v>
      </c>
      <c r="B44" s="343"/>
      <c r="C44" s="344"/>
      <c r="E44" s="342" t="s">
        <v>31</v>
      </c>
      <c r="F44" s="343"/>
      <c r="G44" s="344"/>
      <c r="I44" s="9"/>
      <c r="J44" s="345">
        <v>1</v>
      </c>
      <c r="K44" s="339">
        <v>0.52083333333333337</v>
      </c>
      <c r="L44" s="22">
        <v>1</v>
      </c>
      <c r="M44" s="23" t="str">
        <f>B34</f>
        <v>Boismier, Lennox</v>
      </c>
      <c r="O44" s="169" t="s">
        <v>208</v>
      </c>
      <c r="P44" s="170"/>
      <c r="Q44" s="170"/>
    </row>
    <row r="45" spans="1:17" ht="13.5" customHeight="1" thickBot="1" x14ac:dyDescent="0.25">
      <c r="A45" s="92">
        <v>1</v>
      </c>
      <c r="B45" s="219" t="s">
        <v>203</v>
      </c>
      <c r="C45" s="220">
        <v>86</v>
      </c>
      <c r="E45" s="88"/>
      <c r="F45" s="103"/>
      <c r="G45" s="104"/>
      <c r="I45" s="9"/>
      <c r="J45" s="346"/>
      <c r="K45" s="340"/>
      <c r="L45" s="21">
        <v>8</v>
      </c>
      <c r="M45" s="20" t="str">
        <f>B41</f>
        <v>Harrison, Ryleigh</v>
      </c>
      <c r="O45" s="170"/>
      <c r="P45" s="169" t="s">
        <v>208</v>
      </c>
      <c r="Q45" s="170"/>
    </row>
    <row r="46" spans="1:17" ht="13.5" customHeight="1" thickBot="1" x14ac:dyDescent="0.25">
      <c r="A46" s="94">
        <v>2</v>
      </c>
      <c r="B46" s="219" t="s">
        <v>213</v>
      </c>
      <c r="C46" s="220">
        <v>91</v>
      </c>
      <c r="E46" s="90"/>
      <c r="F46" s="15"/>
      <c r="G46" s="105"/>
      <c r="I46" s="9"/>
      <c r="J46" s="346"/>
      <c r="K46" s="340"/>
      <c r="L46" s="26">
        <v>4</v>
      </c>
      <c r="M46" s="27" t="str">
        <f>B37</f>
        <v>Toews, Liam</v>
      </c>
      <c r="O46" s="169" t="s">
        <v>210</v>
      </c>
      <c r="P46" s="170"/>
      <c r="Q46" s="170"/>
    </row>
    <row r="47" spans="1:17" ht="13.5" customHeight="1" thickBot="1" x14ac:dyDescent="0.25">
      <c r="A47" s="94">
        <v>3</v>
      </c>
      <c r="B47" s="226" t="s">
        <v>215</v>
      </c>
      <c r="C47" s="227">
        <v>91</v>
      </c>
      <c r="E47" s="90"/>
      <c r="F47" s="15"/>
      <c r="G47" s="105"/>
      <c r="I47" s="9"/>
      <c r="J47" s="346"/>
      <c r="K47" s="341"/>
      <c r="L47" s="24">
        <v>5</v>
      </c>
      <c r="M47" s="25" t="str">
        <f>B38</f>
        <v>Beale, Cameron</v>
      </c>
      <c r="O47" s="170"/>
      <c r="P47" s="170"/>
      <c r="Q47" s="169"/>
    </row>
    <row r="48" spans="1:17" ht="13.5" customHeight="1" thickBot="1" x14ac:dyDescent="0.25">
      <c r="A48" s="94">
        <v>4</v>
      </c>
      <c r="B48" s="219" t="s">
        <v>214</v>
      </c>
      <c r="C48" s="220">
        <v>95</v>
      </c>
      <c r="E48" s="90"/>
      <c r="F48" s="15"/>
      <c r="G48" s="105"/>
      <c r="I48" s="9"/>
      <c r="J48" s="346"/>
      <c r="K48" s="339">
        <v>0.52569444444444446</v>
      </c>
      <c r="L48" s="22">
        <v>2</v>
      </c>
      <c r="M48" s="27" t="str">
        <f>B35</f>
        <v>Emara, Ziyad</v>
      </c>
      <c r="O48" s="169" t="s">
        <v>192</v>
      </c>
      <c r="P48" s="170"/>
      <c r="Q48" s="176" t="s">
        <v>66</v>
      </c>
    </row>
    <row r="49" spans="1:17" ht="13.5" customHeight="1" thickBot="1" x14ac:dyDescent="0.25">
      <c r="A49" s="94"/>
      <c r="B49" s="75"/>
      <c r="C49" s="95"/>
      <c r="E49" s="90"/>
      <c r="F49" s="15"/>
      <c r="G49" s="105"/>
      <c r="I49" s="9"/>
      <c r="J49" s="346"/>
      <c r="K49" s="340"/>
      <c r="L49" s="19">
        <v>7</v>
      </c>
      <c r="M49" s="25" t="str">
        <f>B40</f>
        <v>Easter, Jarrod</v>
      </c>
      <c r="O49" s="170"/>
      <c r="P49" s="169" t="s">
        <v>192</v>
      </c>
      <c r="Q49" s="170"/>
    </row>
    <row r="50" spans="1:17" ht="13.5" customHeight="1" thickBot="1" x14ac:dyDescent="0.25">
      <c r="A50" s="94"/>
      <c r="B50" s="75"/>
      <c r="C50" s="95"/>
      <c r="E50" s="90"/>
      <c r="F50" s="15"/>
      <c r="G50" s="105"/>
      <c r="I50" s="9"/>
      <c r="J50" s="346"/>
      <c r="K50" s="340"/>
      <c r="L50" s="26">
        <v>3</v>
      </c>
      <c r="M50" s="27" t="str">
        <f>B36</f>
        <v>Livingston, Rhys</v>
      </c>
      <c r="O50" s="169" t="s">
        <v>206</v>
      </c>
      <c r="P50" s="170"/>
      <c r="Q50" s="170"/>
    </row>
    <row r="51" spans="1:17" ht="13.5" customHeight="1" thickBot="1" x14ac:dyDescent="0.25">
      <c r="A51" s="94"/>
      <c r="B51" s="75"/>
      <c r="C51" s="95"/>
      <c r="E51" s="90"/>
      <c r="F51" s="15"/>
      <c r="G51" s="105"/>
      <c r="I51" s="9"/>
      <c r="J51" s="347"/>
      <c r="K51" s="341"/>
      <c r="L51" s="24">
        <v>6</v>
      </c>
      <c r="M51" s="25" t="str">
        <f>B39</f>
        <v>Hotham, Noah</v>
      </c>
      <c r="N51" s="11"/>
      <c r="O51" s="172"/>
      <c r="P51" s="172"/>
      <c r="Q51" s="172"/>
    </row>
    <row r="52" spans="1:17" ht="13.5" thickBot="1" x14ac:dyDescent="0.25">
      <c r="A52" s="96"/>
      <c r="B52" s="80"/>
      <c r="C52" s="97"/>
      <c r="E52" s="91"/>
      <c r="F52" s="106"/>
      <c r="G52" s="107"/>
      <c r="M52" s="154">
        <f>A72</f>
        <v>0</v>
      </c>
      <c r="O52" s="170"/>
      <c r="P52" s="170"/>
      <c r="Q52" s="170"/>
    </row>
    <row r="53" spans="1:17" ht="13.5" customHeight="1" thickBot="1" x14ac:dyDescent="0.25">
      <c r="I53" s="3"/>
      <c r="J53" s="13" t="s">
        <v>46</v>
      </c>
      <c r="K53" s="13" t="s">
        <v>45</v>
      </c>
      <c r="L53" s="13" t="s">
        <v>47</v>
      </c>
      <c r="M53" s="109" t="str">
        <f>A44</f>
        <v>5TH FLIGHT</v>
      </c>
      <c r="N53" s="6"/>
      <c r="O53" s="173" t="str">
        <f>M53</f>
        <v>5TH FLIGHT</v>
      </c>
      <c r="P53" s="170"/>
      <c r="Q53" s="173"/>
    </row>
    <row r="54" spans="1:17" ht="13.5" customHeight="1" thickBot="1" x14ac:dyDescent="0.25">
      <c r="I54" s="9"/>
      <c r="J54" s="348">
        <v>10</v>
      </c>
      <c r="K54" s="335">
        <v>0.52083333333333337</v>
      </c>
      <c r="L54" s="34">
        <v>1</v>
      </c>
      <c r="M54" s="35" t="str">
        <f>B45</f>
        <v>Macdonald, Reese</v>
      </c>
      <c r="O54" s="174" t="s">
        <v>203</v>
      </c>
      <c r="P54" s="170"/>
      <c r="Q54" s="170"/>
    </row>
    <row r="55" spans="1:17" ht="13.5" customHeight="1" thickBot="1" x14ac:dyDescent="0.25">
      <c r="A55" s="389" t="s">
        <v>32</v>
      </c>
      <c r="B55" s="389"/>
      <c r="C55" s="389"/>
      <c r="E55" s="389" t="s">
        <v>34</v>
      </c>
      <c r="F55" s="389"/>
      <c r="G55" s="389"/>
      <c r="I55" s="9"/>
      <c r="J55" s="349"/>
      <c r="K55" s="336"/>
      <c r="L55" s="29">
        <v>4</v>
      </c>
      <c r="M55" s="37" t="str">
        <f>B48</f>
        <v>Thompson, Allie</v>
      </c>
      <c r="O55" s="170"/>
      <c r="P55" s="174" t="s">
        <v>203</v>
      </c>
      <c r="Q55" s="170"/>
    </row>
    <row r="56" spans="1:17" ht="13.5" customHeight="1" thickBot="1" x14ac:dyDescent="0.25">
      <c r="A56" s="179"/>
      <c r="B56" s="165"/>
      <c r="C56" s="165"/>
      <c r="E56" s="179"/>
      <c r="F56" s="165"/>
      <c r="G56" s="165"/>
      <c r="I56" s="9"/>
      <c r="J56" s="349"/>
      <c r="K56" s="336"/>
      <c r="L56" s="200">
        <v>2</v>
      </c>
      <c r="M56" s="308" t="str">
        <f>B46</f>
        <v>Kirkpatrick, Zane</v>
      </c>
      <c r="O56" s="174" t="s">
        <v>213</v>
      </c>
      <c r="P56" s="170"/>
      <c r="Q56" s="170"/>
    </row>
    <row r="57" spans="1:17" ht="13.5" customHeight="1" thickBot="1" x14ac:dyDescent="0.25">
      <c r="A57" s="179"/>
      <c r="B57" s="165"/>
      <c r="C57" s="165"/>
      <c r="E57" s="179"/>
      <c r="F57" s="165"/>
      <c r="G57" s="165"/>
      <c r="I57" s="9"/>
      <c r="J57" s="349"/>
      <c r="K57" s="337"/>
      <c r="L57" s="31">
        <v>3</v>
      </c>
      <c r="M57" s="32" t="str">
        <f>B47</f>
        <v>Pavao, Abigail</v>
      </c>
      <c r="O57" s="170"/>
      <c r="P57" s="170"/>
      <c r="Q57" s="174"/>
    </row>
    <row r="58" spans="1:17" ht="13.5" customHeight="1" thickBot="1" x14ac:dyDescent="0.25">
      <c r="A58" s="179"/>
      <c r="B58" s="165"/>
      <c r="C58" s="165"/>
      <c r="E58" s="179"/>
      <c r="F58" s="165"/>
      <c r="G58" s="165"/>
      <c r="I58" s="9"/>
      <c r="J58" s="349"/>
      <c r="K58" s="335">
        <v>0.52569444444444446</v>
      </c>
      <c r="L58" s="34"/>
      <c r="M58" s="35">
        <v>0</v>
      </c>
      <c r="O58" s="174"/>
      <c r="P58" s="170"/>
      <c r="Q58" s="176" t="s">
        <v>67</v>
      </c>
    </row>
    <row r="59" spans="1:17" ht="13.5" customHeight="1" thickBot="1" x14ac:dyDescent="0.25">
      <c r="A59" s="179"/>
      <c r="B59" s="165"/>
      <c r="C59" s="165"/>
      <c r="E59" s="179"/>
      <c r="F59" s="165"/>
      <c r="G59" s="165"/>
      <c r="I59" s="9"/>
      <c r="J59" s="349"/>
      <c r="K59" s="336"/>
      <c r="L59" s="29"/>
      <c r="M59" s="33">
        <f>B51</f>
        <v>0</v>
      </c>
      <c r="O59" s="170"/>
      <c r="P59" s="174" t="s">
        <v>213</v>
      </c>
      <c r="Q59" s="170"/>
    </row>
    <row r="60" spans="1:17" ht="13.5" customHeight="1" thickBot="1" x14ac:dyDescent="0.25">
      <c r="A60" s="179"/>
      <c r="B60" s="165"/>
      <c r="C60" s="165"/>
      <c r="E60" s="179"/>
      <c r="F60" s="165"/>
      <c r="G60" s="165"/>
      <c r="I60" s="9"/>
      <c r="J60" s="349"/>
      <c r="K60" s="336"/>
      <c r="L60" s="36"/>
      <c r="M60" s="37">
        <v>0</v>
      </c>
      <c r="O60" s="174"/>
      <c r="P60" s="170"/>
      <c r="Q60" s="170"/>
    </row>
    <row r="61" spans="1:17" ht="13.5" customHeight="1" thickBot="1" x14ac:dyDescent="0.25">
      <c r="A61" s="179"/>
      <c r="B61" s="165"/>
      <c r="C61" s="165"/>
      <c r="E61" s="179"/>
      <c r="F61" s="165"/>
      <c r="G61" s="165"/>
      <c r="I61" s="9"/>
      <c r="J61" s="350"/>
      <c r="K61" s="337"/>
      <c r="L61" s="31"/>
      <c r="M61" s="32">
        <f>B50</f>
        <v>0</v>
      </c>
      <c r="N61" s="11"/>
      <c r="O61" s="172"/>
      <c r="P61" s="172"/>
      <c r="Q61" s="172"/>
    </row>
    <row r="62" spans="1:17" x14ac:dyDescent="0.2">
      <c r="A62" s="179"/>
      <c r="B62" s="165"/>
      <c r="C62" s="165"/>
      <c r="E62" s="179"/>
      <c r="F62" s="165"/>
      <c r="G62" s="165"/>
      <c r="O62" s="170"/>
      <c r="P62" s="170"/>
      <c r="Q62" s="170"/>
    </row>
    <row r="63" spans="1:17" ht="13.5" customHeight="1" thickBot="1" x14ac:dyDescent="0.25">
      <c r="A63" s="179"/>
      <c r="B63" s="165"/>
      <c r="C63" s="165"/>
      <c r="E63" s="179"/>
      <c r="F63" s="165"/>
      <c r="G63" s="165"/>
      <c r="I63" s="3"/>
      <c r="J63" s="13" t="s">
        <v>46</v>
      </c>
      <c r="K63" s="13" t="s">
        <v>45</v>
      </c>
      <c r="L63" s="13" t="s">
        <v>47</v>
      </c>
      <c r="M63" s="109" t="str">
        <f>E44</f>
        <v>6TH FLIGHT</v>
      </c>
      <c r="N63" s="6"/>
      <c r="O63" s="173" t="str">
        <f>M63</f>
        <v>6TH FLIGHT</v>
      </c>
      <c r="P63" s="170"/>
      <c r="Q63" s="173"/>
    </row>
    <row r="64" spans="1:17" ht="13.5" customHeight="1" thickBot="1" x14ac:dyDescent="0.25">
      <c r="I64" s="9"/>
      <c r="J64" s="345">
        <v>1</v>
      </c>
      <c r="K64" s="339">
        <v>0.53125</v>
      </c>
      <c r="L64" s="22">
        <v>1</v>
      </c>
      <c r="M64" s="23">
        <f>F45</f>
        <v>0</v>
      </c>
      <c r="O64" s="169"/>
      <c r="P64" s="170"/>
      <c r="Q64" s="170"/>
    </row>
    <row r="65" spans="1:17" ht="13.5" customHeight="1" thickBot="1" x14ac:dyDescent="0.25">
      <c r="I65" s="9"/>
      <c r="J65" s="346"/>
      <c r="K65" s="340"/>
      <c r="L65" s="21">
        <v>8</v>
      </c>
      <c r="M65" s="30"/>
      <c r="O65" s="170"/>
      <c r="P65" s="169"/>
      <c r="Q65" s="170"/>
    </row>
    <row r="66" spans="1:17" ht="13.5" customHeight="1" thickBot="1" x14ac:dyDescent="0.25">
      <c r="I66" s="9"/>
      <c r="J66" s="346"/>
      <c r="K66" s="340"/>
      <c r="L66" s="26">
        <v>4</v>
      </c>
      <c r="M66" s="27">
        <f>F48</f>
        <v>0</v>
      </c>
      <c r="O66" s="169"/>
      <c r="P66" s="170"/>
      <c r="Q66" s="170"/>
    </row>
    <row r="67" spans="1:17" ht="13.5" customHeight="1" thickBot="1" x14ac:dyDescent="0.25">
      <c r="I67" s="9"/>
      <c r="J67" s="346"/>
      <c r="K67" s="341"/>
      <c r="L67" s="24">
        <v>5</v>
      </c>
      <c r="M67" s="25">
        <f>F49</f>
        <v>0</v>
      </c>
      <c r="O67" s="170"/>
      <c r="P67" s="170"/>
      <c r="Q67" s="169"/>
    </row>
    <row r="68" spans="1:17" ht="13.5" customHeight="1" thickBot="1" x14ac:dyDescent="0.25">
      <c r="I68" s="9"/>
      <c r="J68" s="346"/>
      <c r="K68" s="339">
        <v>0.53611111111111109</v>
      </c>
      <c r="L68" s="22">
        <v>2</v>
      </c>
      <c r="M68" s="23">
        <f>F46</f>
        <v>0</v>
      </c>
      <c r="O68" s="169"/>
      <c r="P68" s="170"/>
      <c r="Q68" s="176" t="s">
        <v>68</v>
      </c>
    </row>
    <row r="69" spans="1:17" ht="13.5" customHeight="1" thickBot="1" x14ac:dyDescent="0.25">
      <c r="I69" s="9"/>
      <c r="J69" s="346"/>
      <c r="K69" s="340"/>
      <c r="L69" s="19">
        <v>7</v>
      </c>
      <c r="M69" s="28">
        <f>F51</f>
        <v>0</v>
      </c>
      <c r="O69" s="170"/>
      <c r="P69" s="169"/>
      <c r="Q69" s="170"/>
    </row>
    <row r="70" spans="1:17" ht="13.5" customHeight="1" thickBot="1" x14ac:dyDescent="0.25">
      <c r="I70" s="9"/>
      <c r="J70" s="346"/>
      <c r="K70" s="340"/>
      <c r="L70" s="26">
        <v>3</v>
      </c>
      <c r="M70" s="27">
        <f>F47</f>
        <v>0</v>
      </c>
      <c r="O70" s="169"/>
      <c r="P70" s="170"/>
      <c r="Q70" s="170"/>
    </row>
    <row r="71" spans="1:17" ht="13.5" customHeight="1" thickBot="1" x14ac:dyDescent="0.25">
      <c r="I71" s="9"/>
      <c r="J71" s="347"/>
      <c r="K71" s="341"/>
      <c r="L71" s="24">
        <v>6</v>
      </c>
      <c r="M71" s="25">
        <f>F50</f>
        <v>0</v>
      </c>
      <c r="N71" s="11"/>
      <c r="O71" s="12"/>
      <c r="P71" s="12"/>
      <c r="Q71" s="12"/>
    </row>
    <row r="72" spans="1:17" x14ac:dyDescent="0.2">
      <c r="A72" s="164"/>
      <c r="B72" s="164"/>
      <c r="C72" s="164"/>
    </row>
    <row r="73" spans="1:17" ht="13.5" customHeight="1" thickBot="1" x14ac:dyDescent="0.25">
      <c r="A73" s="389"/>
      <c r="B73" s="389"/>
      <c r="C73" s="389"/>
      <c r="I73" s="3"/>
      <c r="J73" s="13" t="s">
        <v>46</v>
      </c>
      <c r="K73" s="13" t="s">
        <v>45</v>
      </c>
      <c r="L73" s="13" t="s">
        <v>47</v>
      </c>
      <c r="M73" s="109" t="str">
        <f>A55</f>
        <v>7TH FLIGHT</v>
      </c>
      <c r="N73" s="6"/>
      <c r="O73" s="155" t="str">
        <f>M73</f>
        <v>7TH FLIGHT</v>
      </c>
      <c r="Q73" s="155"/>
    </row>
    <row r="74" spans="1:17" ht="13.5" customHeight="1" thickBot="1" x14ac:dyDescent="0.25">
      <c r="A74" s="179"/>
      <c r="B74" s="165"/>
      <c r="C74" s="165"/>
      <c r="I74" s="9"/>
      <c r="J74" s="348">
        <v>10</v>
      </c>
      <c r="K74" s="351"/>
      <c r="L74" s="34">
        <v>1</v>
      </c>
      <c r="M74" s="35">
        <f>B56</f>
        <v>0</v>
      </c>
      <c r="O74" s="10"/>
    </row>
    <row r="75" spans="1:17" ht="13.5" customHeight="1" thickBot="1" x14ac:dyDescent="0.25">
      <c r="A75" s="179"/>
      <c r="B75" s="165"/>
      <c r="C75" s="165"/>
      <c r="I75" s="9"/>
      <c r="J75" s="349"/>
      <c r="K75" s="352"/>
      <c r="L75" s="29">
        <v>8</v>
      </c>
      <c r="M75" s="30">
        <f>B63</f>
        <v>0</v>
      </c>
      <c r="P75" s="10"/>
    </row>
    <row r="76" spans="1:17" ht="13.5" customHeight="1" thickBot="1" x14ac:dyDescent="0.25">
      <c r="A76" s="179"/>
      <c r="B76" s="165"/>
      <c r="C76" s="165"/>
      <c r="I76" s="9"/>
      <c r="J76" s="349"/>
      <c r="K76" s="352"/>
      <c r="L76" s="36">
        <v>4</v>
      </c>
      <c r="M76" s="37">
        <f>B59</f>
        <v>0</v>
      </c>
      <c r="O76" s="10"/>
    </row>
    <row r="77" spans="1:17" ht="13.5" customHeight="1" thickBot="1" x14ac:dyDescent="0.25">
      <c r="A77" s="179"/>
      <c r="B77" s="165"/>
      <c r="C77" s="165"/>
      <c r="I77" s="9"/>
      <c r="J77" s="349"/>
      <c r="K77" s="353"/>
      <c r="L77" s="31">
        <v>5</v>
      </c>
      <c r="M77" s="32">
        <f>B60</f>
        <v>0</v>
      </c>
      <c r="Q77" s="10"/>
    </row>
    <row r="78" spans="1:17" ht="13.5" customHeight="1" thickBot="1" x14ac:dyDescent="0.25">
      <c r="A78" s="179"/>
      <c r="B78" s="165"/>
      <c r="C78" s="165"/>
      <c r="I78" s="9"/>
      <c r="J78" s="349"/>
      <c r="K78" s="351"/>
      <c r="L78" s="34">
        <v>2</v>
      </c>
      <c r="M78" s="35">
        <f>B57</f>
        <v>0</v>
      </c>
      <c r="O78" s="10"/>
      <c r="Q78" s="14" t="s">
        <v>69</v>
      </c>
    </row>
    <row r="79" spans="1:17" ht="13.5" customHeight="1" thickBot="1" x14ac:dyDescent="0.25">
      <c r="A79" s="179"/>
      <c r="B79" s="165"/>
      <c r="C79" s="165"/>
      <c r="I79" s="9"/>
      <c r="J79" s="349"/>
      <c r="K79" s="352"/>
      <c r="L79" s="29">
        <v>7</v>
      </c>
      <c r="M79" s="33">
        <f>B62</f>
        <v>0</v>
      </c>
      <c r="P79" s="10"/>
    </row>
    <row r="80" spans="1:17" ht="13.5" customHeight="1" thickBot="1" x14ac:dyDescent="0.25">
      <c r="A80" s="179"/>
      <c r="B80" s="165"/>
      <c r="C80" s="165"/>
      <c r="I80" s="9"/>
      <c r="J80" s="349"/>
      <c r="K80" s="352"/>
      <c r="L80" s="36">
        <v>3</v>
      </c>
      <c r="M80" s="37">
        <f>B58</f>
        <v>0</v>
      </c>
      <c r="O80" s="10"/>
    </row>
    <row r="81" spans="1:17" ht="13.5" customHeight="1" thickBot="1" x14ac:dyDescent="0.25">
      <c r="A81" s="179"/>
      <c r="B81" s="165"/>
      <c r="C81" s="165"/>
      <c r="I81" s="9"/>
      <c r="J81" s="350"/>
      <c r="K81" s="353"/>
      <c r="L81" s="31">
        <v>6</v>
      </c>
      <c r="M81" s="32">
        <f>B61</f>
        <v>0</v>
      </c>
      <c r="N81" s="11"/>
      <c r="O81" s="12"/>
      <c r="P81" s="12"/>
      <c r="Q81" s="12"/>
    </row>
    <row r="82" spans="1:17" x14ac:dyDescent="0.2">
      <c r="A82" s="164"/>
      <c r="B82" s="164"/>
      <c r="C82" s="164"/>
    </row>
    <row r="83" spans="1:17" ht="13.5" customHeight="1" thickBot="1" x14ac:dyDescent="0.25">
      <c r="A83" s="164"/>
      <c r="B83" s="164"/>
      <c r="C83" s="164"/>
      <c r="I83" s="3"/>
      <c r="J83" s="13" t="s">
        <v>46</v>
      </c>
      <c r="K83" s="13" t="s">
        <v>45</v>
      </c>
      <c r="L83" s="13" t="s">
        <v>47</v>
      </c>
      <c r="M83" s="109" t="str">
        <f>E55</f>
        <v>8TH FLIGHT</v>
      </c>
      <c r="N83" s="6"/>
      <c r="O83" s="155" t="str">
        <f>M83</f>
        <v>8TH FLIGHT</v>
      </c>
      <c r="Q83" s="155"/>
    </row>
    <row r="84" spans="1:17" ht="13.5" customHeight="1" thickBot="1" x14ac:dyDescent="0.25">
      <c r="I84" s="9"/>
      <c r="J84" s="345">
        <v>1</v>
      </c>
      <c r="K84" s="339"/>
      <c r="L84" s="22">
        <v>1</v>
      </c>
      <c r="M84" s="23">
        <f>F56</f>
        <v>0</v>
      </c>
      <c r="O84" s="17"/>
    </row>
    <row r="85" spans="1:17" ht="13.5" customHeight="1" thickBot="1" x14ac:dyDescent="0.25">
      <c r="I85" s="9"/>
      <c r="J85" s="346"/>
      <c r="K85" s="340"/>
      <c r="L85" s="21">
        <v>8</v>
      </c>
      <c r="M85" s="20">
        <f>F63</f>
        <v>0</v>
      </c>
      <c r="P85" s="17"/>
    </row>
    <row r="86" spans="1:17" ht="13.5" customHeight="1" thickBot="1" x14ac:dyDescent="0.25">
      <c r="I86" s="9"/>
      <c r="J86" s="346"/>
      <c r="K86" s="340"/>
      <c r="L86" s="26">
        <v>4</v>
      </c>
      <c r="M86" s="27">
        <f>F59</f>
        <v>0</v>
      </c>
      <c r="O86" s="17"/>
    </row>
    <row r="87" spans="1:17" ht="13.5" customHeight="1" thickBot="1" x14ac:dyDescent="0.25">
      <c r="I87" s="9"/>
      <c r="J87" s="346"/>
      <c r="K87" s="341"/>
      <c r="L87" s="24">
        <v>5</v>
      </c>
      <c r="M87" s="25">
        <f>F60</f>
        <v>0</v>
      </c>
      <c r="Q87" s="17"/>
    </row>
    <row r="88" spans="1:17" ht="13.5" customHeight="1" thickBot="1" x14ac:dyDescent="0.25">
      <c r="I88" s="9"/>
      <c r="J88" s="346"/>
      <c r="K88" s="339"/>
      <c r="L88" s="22">
        <v>2</v>
      </c>
      <c r="M88" s="23">
        <f>F57</f>
        <v>0</v>
      </c>
      <c r="O88" s="17"/>
      <c r="Q88" s="14" t="s">
        <v>70</v>
      </c>
    </row>
    <row r="89" spans="1:17" ht="13.5" customHeight="1" thickBot="1" x14ac:dyDescent="0.25">
      <c r="I89" s="9"/>
      <c r="J89" s="346"/>
      <c r="K89" s="340"/>
      <c r="L89" s="19">
        <v>7</v>
      </c>
      <c r="M89" s="28">
        <f>F62</f>
        <v>0</v>
      </c>
      <c r="P89" s="17"/>
    </row>
    <row r="90" spans="1:17" ht="13.5" customHeight="1" thickBot="1" x14ac:dyDescent="0.25">
      <c r="I90" s="9"/>
      <c r="J90" s="346"/>
      <c r="K90" s="340"/>
      <c r="L90" s="26">
        <v>3</v>
      </c>
      <c r="M90" s="27">
        <f>F58</f>
        <v>0</v>
      </c>
      <c r="O90" s="17"/>
    </row>
    <row r="91" spans="1:17" ht="13.5" customHeight="1" thickBot="1" x14ac:dyDescent="0.25">
      <c r="I91" s="9"/>
      <c r="J91" s="347"/>
      <c r="K91" s="341"/>
      <c r="L91" s="24">
        <v>6</v>
      </c>
      <c r="M91" s="25">
        <f>F61</f>
        <v>0</v>
      </c>
      <c r="N91" s="11"/>
      <c r="O91" s="12"/>
      <c r="P91" s="12"/>
      <c r="Q91" s="12"/>
    </row>
    <row r="93" spans="1:17" ht="13.5" customHeight="1" thickBot="1" x14ac:dyDescent="0.25">
      <c r="I93" s="3"/>
      <c r="J93" s="13" t="s">
        <v>46</v>
      </c>
      <c r="K93" s="13" t="s">
        <v>45</v>
      </c>
      <c r="L93" s="13" t="s">
        <v>47</v>
      </c>
      <c r="M93" s="109">
        <f>A73</f>
        <v>0</v>
      </c>
      <c r="N93" s="6"/>
      <c r="O93" s="155">
        <f>M93</f>
        <v>0</v>
      </c>
      <c r="Q93" s="155"/>
    </row>
    <row r="94" spans="1:17" ht="13.5" customHeight="1" thickBot="1" x14ac:dyDescent="0.25">
      <c r="I94" s="9"/>
      <c r="J94" s="348">
        <v>10</v>
      </c>
      <c r="K94" s="351"/>
      <c r="L94" s="34">
        <v>1</v>
      </c>
      <c r="M94" s="35">
        <f>B74</f>
        <v>0</v>
      </c>
      <c r="O94" s="10"/>
    </row>
    <row r="95" spans="1:17" ht="13.5" customHeight="1" thickBot="1" x14ac:dyDescent="0.25">
      <c r="I95" s="9"/>
      <c r="J95" s="349"/>
      <c r="K95" s="352"/>
      <c r="L95" s="29">
        <v>8</v>
      </c>
      <c r="M95" s="30">
        <f>B81</f>
        <v>0</v>
      </c>
      <c r="P95" s="10"/>
    </row>
    <row r="96" spans="1:17" ht="13.5" customHeight="1" thickBot="1" x14ac:dyDescent="0.25">
      <c r="I96" s="9"/>
      <c r="J96" s="349"/>
      <c r="K96" s="352"/>
      <c r="L96" s="36">
        <v>4</v>
      </c>
      <c r="M96" s="37">
        <f>B77</f>
        <v>0</v>
      </c>
      <c r="O96" s="10"/>
    </row>
    <row r="97" spans="9:17" ht="13.5" customHeight="1" thickBot="1" x14ac:dyDescent="0.25">
      <c r="I97" s="9"/>
      <c r="J97" s="349"/>
      <c r="K97" s="353"/>
      <c r="L97" s="31">
        <v>5</v>
      </c>
      <c r="M97" s="32">
        <f>B78</f>
        <v>0</v>
      </c>
      <c r="Q97" s="10"/>
    </row>
    <row r="98" spans="9:17" ht="13.5" customHeight="1" thickBot="1" x14ac:dyDescent="0.25">
      <c r="I98" s="9"/>
      <c r="J98" s="349"/>
      <c r="K98" s="351"/>
      <c r="L98" s="34">
        <v>2</v>
      </c>
      <c r="M98" s="35">
        <f>B75</f>
        <v>0</v>
      </c>
      <c r="O98" s="10"/>
      <c r="Q98" s="14" t="s">
        <v>71</v>
      </c>
    </row>
    <row r="99" spans="9:17" ht="13.5" customHeight="1" thickBot="1" x14ac:dyDescent="0.25">
      <c r="I99" s="9"/>
      <c r="J99" s="349"/>
      <c r="K99" s="352"/>
      <c r="L99" s="29">
        <v>7</v>
      </c>
      <c r="M99" s="33">
        <f>B80</f>
        <v>0</v>
      </c>
      <c r="P99" s="10"/>
    </row>
    <row r="100" spans="9:17" ht="13.5" customHeight="1" thickBot="1" x14ac:dyDescent="0.25">
      <c r="I100" s="9"/>
      <c r="J100" s="349"/>
      <c r="K100" s="352"/>
      <c r="L100" s="36">
        <v>3</v>
      </c>
      <c r="M100" s="37">
        <f>B76</f>
        <v>0</v>
      </c>
      <c r="O100" s="10"/>
    </row>
    <row r="101" spans="9:17" ht="13.5" customHeight="1" thickBot="1" x14ac:dyDescent="0.25">
      <c r="I101" s="9"/>
      <c r="J101" s="350"/>
      <c r="K101" s="353"/>
      <c r="L101" s="31">
        <v>6</v>
      </c>
      <c r="M101" s="32">
        <f>B79</f>
        <v>0</v>
      </c>
      <c r="N101" s="11"/>
      <c r="O101" s="12"/>
      <c r="P101" s="12"/>
      <c r="Q101" s="12"/>
    </row>
  </sheetData>
  <sheetProtection selectLockedCells="1"/>
  <mergeCells count="48">
    <mergeCell ref="A44:C44"/>
    <mergeCell ref="E44:G44"/>
    <mergeCell ref="A73:C73"/>
    <mergeCell ref="A55:C55"/>
    <mergeCell ref="E55:G55"/>
    <mergeCell ref="J84:J91"/>
    <mergeCell ref="K84:K87"/>
    <mergeCell ref="K88:K91"/>
    <mergeCell ref="J94:J101"/>
    <mergeCell ref="K94:K97"/>
    <mergeCell ref="K98:K101"/>
    <mergeCell ref="J64:J71"/>
    <mergeCell ref="K64:K67"/>
    <mergeCell ref="K68:K71"/>
    <mergeCell ref="J74:J81"/>
    <mergeCell ref="K74:K77"/>
    <mergeCell ref="K78:K81"/>
    <mergeCell ref="J44:J51"/>
    <mergeCell ref="K44:K47"/>
    <mergeCell ref="K48:K51"/>
    <mergeCell ref="J54:J61"/>
    <mergeCell ref="K54:K57"/>
    <mergeCell ref="K58:K61"/>
    <mergeCell ref="J24:J31"/>
    <mergeCell ref="K24:K27"/>
    <mergeCell ref="K28:K31"/>
    <mergeCell ref="J34:J41"/>
    <mergeCell ref="K34:K37"/>
    <mergeCell ref="K38:K41"/>
    <mergeCell ref="J14:J21"/>
    <mergeCell ref="K14:K17"/>
    <mergeCell ref="K18:K21"/>
    <mergeCell ref="J1:Q1"/>
    <mergeCell ref="J4:J11"/>
    <mergeCell ref="K4:K7"/>
    <mergeCell ref="K8:K11"/>
    <mergeCell ref="O3:P3"/>
    <mergeCell ref="A1:H1"/>
    <mergeCell ref="D35:H35"/>
    <mergeCell ref="D36:G36"/>
    <mergeCell ref="D37:G37"/>
    <mergeCell ref="D38:G38"/>
    <mergeCell ref="D34:G34"/>
    <mergeCell ref="E13:G13"/>
    <mergeCell ref="A13:C13"/>
    <mergeCell ref="A23:C23"/>
    <mergeCell ref="E23:G23"/>
    <mergeCell ref="A33:C33"/>
  </mergeCells>
  <printOptions horizontalCentered="1"/>
  <pageMargins left="0" right="0" top="0" bottom="0.5" header="0.5" footer="0.1"/>
  <pageSetup scale="78" orientation="landscape" r:id="rId1"/>
  <headerFooter alignWithMargins="0">
    <oddFooter>&amp;LPage: &amp;P of &amp;N</oddFooter>
  </headerFooter>
  <rowBreaks count="1" manualBreakCount="1">
    <brk id="41" max="19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01"/>
  <sheetViews>
    <sheetView topLeftCell="A4" zoomScale="85" zoomScaleNormal="85" workbookViewId="0">
      <selection activeCell="Q22" sqref="Q22"/>
    </sheetView>
  </sheetViews>
  <sheetFormatPr defaultColWidth="8.42578125" defaultRowHeight="12.75" x14ac:dyDescent="0.2"/>
  <cols>
    <col min="1" max="1" width="8.42578125" style="3"/>
    <col min="2" max="2" width="25.28515625" style="3" customWidth="1"/>
    <col min="3" max="5" width="8.42578125" style="3"/>
    <col min="6" max="6" width="21.7109375" style="3" bestFit="1" customWidth="1"/>
    <col min="7" max="7" width="8.42578125" style="3"/>
    <col min="8" max="8" width="2.7109375" style="3" bestFit="1" customWidth="1"/>
    <col min="9" max="9" width="1.7109375" style="2" customWidth="1"/>
    <col min="10" max="10" width="4.7109375" style="2" customWidth="1"/>
    <col min="11" max="11" width="6.5703125" style="2" customWidth="1"/>
    <col min="12" max="12" width="4.28515625" style="4" customWidth="1"/>
    <col min="13" max="13" width="25.28515625" style="182" customWidth="1"/>
    <col min="14" max="14" width="4.140625" style="3" customWidth="1"/>
    <col min="15" max="15" width="20.28515625" style="182" customWidth="1"/>
    <col min="16" max="16" width="17.28515625" style="182" customWidth="1"/>
    <col min="17" max="17" width="18.5703125" style="182" bestFit="1" customWidth="1"/>
    <col min="18" max="18" width="2.7109375" style="3" customWidth="1"/>
    <col min="19" max="16384" width="8.42578125" style="3"/>
  </cols>
  <sheetData>
    <row r="1" spans="1:20" ht="22.5" customHeight="1" x14ac:dyDescent="0.3">
      <c r="A1" s="381" t="s">
        <v>82</v>
      </c>
      <c r="B1" s="381"/>
      <c r="C1" s="381"/>
      <c r="D1" s="381"/>
      <c r="E1" s="381"/>
      <c r="F1" s="381"/>
      <c r="G1" s="381"/>
      <c r="H1" s="381"/>
      <c r="J1" s="381" t="s">
        <v>82</v>
      </c>
      <c r="K1" s="381"/>
      <c r="L1" s="381"/>
      <c r="M1" s="381"/>
      <c r="N1" s="381"/>
      <c r="O1" s="381"/>
      <c r="P1" s="381"/>
      <c r="Q1" s="381"/>
    </row>
    <row r="2" spans="1:20" ht="13.5" thickBot="1" x14ac:dyDescent="0.25">
      <c r="L2" s="4" t="s">
        <v>2</v>
      </c>
      <c r="M2" s="182" t="s">
        <v>2</v>
      </c>
      <c r="T2" s="3" t="s">
        <v>2</v>
      </c>
    </row>
    <row r="3" spans="1:20" ht="13.5" customHeight="1" thickBot="1" x14ac:dyDescent="0.25">
      <c r="I3" s="3"/>
      <c r="J3" s="13" t="s">
        <v>46</v>
      </c>
      <c r="K3" s="13" t="s">
        <v>45</v>
      </c>
      <c r="L3" s="13" t="s">
        <v>47</v>
      </c>
      <c r="M3" s="293" t="str">
        <f>A13</f>
        <v>CHAMPIONSHIP FLIGHT (8-9)</v>
      </c>
      <c r="N3" s="6"/>
      <c r="O3" s="392" t="str">
        <f>M3</f>
        <v>CHAMPIONSHIP FLIGHT (8-9)</v>
      </c>
      <c r="P3" s="392"/>
      <c r="Q3" s="183"/>
    </row>
    <row r="4" spans="1:20" ht="13.5" customHeight="1" thickBot="1" x14ac:dyDescent="0.25">
      <c r="I4" s="9"/>
      <c r="J4" s="345">
        <v>1</v>
      </c>
      <c r="K4" s="339">
        <v>0.45833333333333331</v>
      </c>
      <c r="L4" s="191">
        <v>1</v>
      </c>
      <c r="M4" s="193" t="str">
        <f t="shared" ref="M4:M11" si="0">VLOOKUP(L4,parthreefirst,2,FALSE)</f>
        <v>Turner, Noah</v>
      </c>
      <c r="O4" s="180" t="s">
        <v>92</v>
      </c>
      <c r="P4" s="170"/>
      <c r="Q4" s="170"/>
    </row>
    <row r="5" spans="1:20" ht="13.5" customHeight="1" thickBot="1" x14ac:dyDescent="0.25">
      <c r="I5" s="9"/>
      <c r="J5" s="346"/>
      <c r="K5" s="340"/>
      <c r="L5" s="192">
        <v>8</v>
      </c>
      <c r="M5" s="194" t="str">
        <f t="shared" si="0"/>
        <v>Richard, Emmitt</v>
      </c>
      <c r="O5" s="172"/>
      <c r="P5" s="169" t="s">
        <v>92</v>
      </c>
      <c r="Q5" s="170"/>
    </row>
    <row r="6" spans="1:20" ht="13.5" customHeight="1" thickBot="1" x14ac:dyDescent="0.25">
      <c r="I6" s="9"/>
      <c r="J6" s="346"/>
      <c r="K6" s="340"/>
      <c r="L6" s="195">
        <v>4</v>
      </c>
      <c r="M6" s="193" t="str">
        <f t="shared" si="0"/>
        <v xml:space="preserve">McQueen, James </v>
      </c>
      <c r="O6" s="181" t="s">
        <v>110</v>
      </c>
      <c r="P6" s="170"/>
      <c r="Q6" s="170"/>
    </row>
    <row r="7" spans="1:20" ht="13.5" customHeight="1" thickBot="1" x14ac:dyDescent="0.25">
      <c r="I7" s="9"/>
      <c r="J7" s="346"/>
      <c r="K7" s="341"/>
      <c r="L7" s="196">
        <v>5</v>
      </c>
      <c r="M7" s="194" t="str">
        <f t="shared" si="0"/>
        <v>Spizzirri, Gianmarco</v>
      </c>
      <c r="O7" s="170"/>
      <c r="P7" s="170"/>
      <c r="Q7" s="169"/>
    </row>
    <row r="8" spans="1:20" ht="13.5" customHeight="1" thickBot="1" x14ac:dyDescent="0.25">
      <c r="I8" s="9"/>
      <c r="J8" s="346"/>
      <c r="K8" s="339">
        <v>0.46319444444444446</v>
      </c>
      <c r="L8" s="191">
        <v>2</v>
      </c>
      <c r="M8" s="193" t="str">
        <f t="shared" si="0"/>
        <v>Baker, Andrew</v>
      </c>
      <c r="O8" s="169" t="s">
        <v>91</v>
      </c>
      <c r="P8" s="170"/>
      <c r="Q8" s="294" t="s">
        <v>76</v>
      </c>
    </row>
    <row r="9" spans="1:20" ht="13.5" customHeight="1" thickBot="1" x14ac:dyDescent="0.25">
      <c r="I9" s="9"/>
      <c r="J9" s="346"/>
      <c r="K9" s="340"/>
      <c r="L9" s="197">
        <v>7</v>
      </c>
      <c r="M9" s="194" t="str">
        <f t="shared" si="0"/>
        <v>Fogal, Nino</v>
      </c>
      <c r="O9" s="170"/>
      <c r="P9" s="169" t="s">
        <v>91</v>
      </c>
      <c r="Q9" s="170"/>
    </row>
    <row r="10" spans="1:20" ht="13.5" customHeight="1" thickBot="1" x14ac:dyDescent="0.25">
      <c r="I10" s="9"/>
      <c r="J10" s="346"/>
      <c r="K10" s="340"/>
      <c r="L10" s="195">
        <v>3</v>
      </c>
      <c r="M10" s="193" t="str">
        <f t="shared" si="0"/>
        <v>Hill, Daxton</v>
      </c>
      <c r="O10" s="169" t="s">
        <v>93</v>
      </c>
      <c r="P10" s="170"/>
      <c r="Q10" s="170"/>
    </row>
    <row r="11" spans="1:20" ht="13.5" customHeight="1" thickBot="1" x14ac:dyDescent="0.25">
      <c r="I11" s="9"/>
      <c r="J11" s="347"/>
      <c r="K11" s="341"/>
      <c r="L11" s="196">
        <v>6</v>
      </c>
      <c r="M11" s="194" t="str">
        <f t="shared" si="0"/>
        <v>Pougnet, Lucas</v>
      </c>
      <c r="N11" s="11"/>
      <c r="O11" s="172"/>
      <c r="P11" s="172"/>
      <c r="Q11" s="172"/>
    </row>
    <row r="12" spans="1:20" x14ac:dyDescent="0.2">
      <c r="O12" s="170"/>
      <c r="P12" s="170"/>
      <c r="Q12" s="170"/>
    </row>
    <row r="13" spans="1:20" ht="13.5" customHeight="1" thickBot="1" x14ac:dyDescent="0.25">
      <c r="A13" s="390" t="s">
        <v>83</v>
      </c>
      <c r="B13" s="390"/>
      <c r="C13" s="390"/>
      <c r="E13" s="391" t="s">
        <v>60</v>
      </c>
      <c r="F13" s="391"/>
      <c r="G13" s="391"/>
      <c r="I13" s="3"/>
      <c r="J13" s="13" t="s">
        <v>46</v>
      </c>
      <c r="K13" s="13" t="s">
        <v>45</v>
      </c>
      <c r="L13" s="13" t="s">
        <v>47</v>
      </c>
      <c r="M13" s="109" t="str">
        <f>E13</f>
        <v>1st Flight</v>
      </c>
      <c r="N13" s="6"/>
      <c r="O13" s="173" t="str">
        <f>M13</f>
        <v>1st Flight</v>
      </c>
      <c r="P13" s="170"/>
      <c r="Q13" s="173"/>
    </row>
    <row r="14" spans="1:20" ht="13.5" customHeight="1" thickBot="1" x14ac:dyDescent="0.3">
      <c r="A14" s="57">
        <v>1</v>
      </c>
      <c r="B14" s="254" t="s">
        <v>92</v>
      </c>
      <c r="C14" s="255">
        <v>26</v>
      </c>
      <c r="E14" s="291">
        <v>1</v>
      </c>
      <c r="F14" s="188" t="s">
        <v>113</v>
      </c>
      <c r="G14" s="250">
        <v>48</v>
      </c>
      <c r="I14" s="9"/>
      <c r="J14" s="348">
        <v>10</v>
      </c>
      <c r="K14" s="335">
        <v>0.46875</v>
      </c>
      <c r="L14" s="198">
        <v>1</v>
      </c>
      <c r="M14" s="202" t="str">
        <f t="shared" ref="M14:M21" si="1">VLOOKUP(L14,parthreesecond,2,FALSE)</f>
        <v>Michalczuk, Lyndon</v>
      </c>
      <c r="O14" s="174" t="s">
        <v>231</v>
      </c>
      <c r="P14" s="170"/>
      <c r="Q14" s="170"/>
    </row>
    <row r="15" spans="1:20" ht="13.5" customHeight="1" thickBot="1" x14ac:dyDescent="0.3">
      <c r="A15" s="57">
        <v>2</v>
      </c>
      <c r="B15" s="189" t="s">
        <v>91</v>
      </c>
      <c r="C15" s="251">
        <v>31</v>
      </c>
      <c r="E15" s="291">
        <v>2</v>
      </c>
      <c r="F15" s="189" t="s">
        <v>112</v>
      </c>
      <c r="G15" s="251">
        <v>51</v>
      </c>
      <c r="I15" s="9"/>
      <c r="J15" s="349"/>
      <c r="K15" s="336"/>
      <c r="L15" s="199">
        <v>4</v>
      </c>
      <c r="M15" s="203" t="str">
        <f>F17</f>
        <v>Ward, Andrew</v>
      </c>
      <c r="O15" s="170"/>
      <c r="P15" s="174" t="s">
        <v>109</v>
      </c>
      <c r="Q15" s="170"/>
    </row>
    <row r="16" spans="1:20" ht="13.5" customHeight="1" thickBot="1" x14ac:dyDescent="0.3">
      <c r="A16" s="57">
        <v>3</v>
      </c>
      <c r="B16" s="257" t="s">
        <v>93</v>
      </c>
      <c r="C16" s="258">
        <v>35</v>
      </c>
      <c r="E16" s="291">
        <v>3</v>
      </c>
      <c r="F16" s="257" t="s">
        <v>107</v>
      </c>
      <c r="G16" s="258">
        <v>52</v>
      </c>
      <c r="I16" s="9"/>
      <c r="J16" s="349"/>
      <c r="K16" s="336"/>
      <c r="L16" s="200">
        <v>2</v>
      </c>
      <c r="M16" s="202" t="str">
        <f>VLOOKUP(L18,parthreesecond,2,FALSE)</f>
        <v>Michalczuk, Lyla</v>
      </c>
      <c r="O16" s="174" t="s">
        <v>112</v>
      </c>
      <c r="P16" s="170"/>
      <c r="Q16" s="170"/>
    </row>
    <row r="17" spans="1:17" ht="13.5" customHeight="1" thickBot="1" x14ac:dyDescent="0.3">
      <c r="A17" s="57">
        <v>4</v>
      </c>
      <c r="B17" s="257" t="s">
        <v>94</v>
      </c>
      <c r="C17" s="258">
        <v>35</v>
      </c>
      <c r="E17" s="291">
        <v>4</v>
      </c>
      <c r="F17" s="257" t="s">
        <v>109</v>
      </c>
      <c r="G17" s="258">
        <v>53</v>
      </c>
      <c r="I17" s="9"/>
      <c r="J17" s="349"/>
      <c r="K17" s="337"/>
      <c r="L17" s="201">
        <v>3</v>
      </c>
      <c r="M17" s="203" t="str">
        <f>VLOOKUP(L20,parthreesecond,2,FALSE)</f>
        <v>Easter, Jaxon</v>
      </c>
      <c r="O17" s="170"/>
      <c r="P17" s="170"/>
      <c r="Q17" s="174"/>
    </row>
    <row r="18" spans="1:17" ht="13.5" customHeight="1" thickBot="1" x14ac:dyDescent="0.3">
      <c r="A18" s="57">
        <v>5</v>
      </c>
      <c r="B18" s="189" t="s">
        <v>110</v>
      </c>
      <c r="C18" s="251">
        <v>42</v>
      </c>
      <c r="E18" s="291">
        <v>5</v>
      </c>
      <c r="F18" s="75">
        <f t="shared" ref="F18:F21" si="2">VLOOKUP(E18,parthreesecond,2,FALSE)</f>
        <v>0</v>
      </c>
      <c r="G18" s="75"/>
      <c r="I18" s="9"/>
      <c r="J18" s="349"/>
      <c r="K18" s="335">
        <v>0.47361111111111115</v>
      </c>
      <c r="L18" s="198">
        <v>2</v>
      </c>
      <c r="M18" s="202"/>
      <c r="O18" s="174"/>
      <c r="P18" s="170"/>
      <c r="Q18" s="176" t="s">
        <v>63</v>
      </c>
    </row>
    <row r="19" spans="1:17" ht="13.5" customHeight="1" thickBot="1" x14ac:dyDescent="0.3">
      <c r="A19" s="57">
        <v>6</v>
      </c>
      <c r="B19" s="257" t="s">
        <v>108</v>
      </c>
      <c r="C19" s="258">
        <v>43</v>
      </c>
      <c r="E19" s="291">
        <v>6</v>
      </c>
      <c r="F19" s="75">
        <f t="shared" si="2"/>
        <v>0</v>
      </c>
      <c r="G19" s="75"/>
      <c r="I19" s="9"/>
      <c r="J19" s="349"/>
      <c r="K19" s="336"/>
      <c r="L19" s="199">
        <v>7</v>
      </c>
      <c r="M19" s="203">
        <f t="shared" si="1"/>
        <v>0</v>
      </c>
      <c r="O19" s="170"/>
      <c r="P19" s="174" t="s">
        <v>112</v>
      </c>
      <c r="Q19" s="170"/>
    </row>
    <row r="20" spans="1:17" ht="13.5" customHeight="1" thickBot="1" x14ac:dyDescent="0.3">
      <c r="A20" s="57">
        <v>7</v>
      </c>
      <c r="B20" s="189" t="s">
        <v>111</v>
      </c>
      <c r="C20" s="251">
        <v>44</v>
      </c>
      <c r="E20" s="291">
        <v>7</v>
      </c>
      <c r="F20" s="75">
        <f t="shared" si="2"/>
        <v>0</v>
      </c>
      <c r="G20" s="75"/>
      <c r="I20" s="9"/>
      <c r="J20" s="349"/>
      <c r="K20" s="336"/>
      <c r="L20" s="200">
        <v>3</v>
      </c>
      <c r="M20" s="202"/>
      <c r="O20" s="174"/>
      <c r="P20" s="170"/>
      <c r="Q20" s="170"/>
    </row>
    <row r="21" spans="1:17" ht="13.5" customHeight="1" thickBot="1" x14ac:dyDescent="0.3">
      <c r="A21" s="57">
        <v>8</v>
      </c>
      <c r="B21" s="259" t="s">
        <v>106</v>
      </c>
      <c r="C21" s="260">
        <v>45</v>
      </c>
      <c r="E21" s="291">
        <v>8</v>
      </c>
      <c r="F21" s="75">
        <f t="shared" si="2"/>
        <v>0</v>
      </c>
      <c r="G21" s="75"/>
      <c r="I21" s="9"/>
      <c r="J21" s="350"/>
      <c r="K21" s="337"/>
      <c r="L21" s="201">
        <v>6</v>
      </c>
      <c r="M21" s="203">
        <f t="shared" si="1"/>
        <v>0</v>
      </c>
      <c r="N21" s="11"/>
      <c r="O21" s="172"/>
      <c r="P21" s="172"/>
      <c r="Q21" s="172"/>
    </row>
    <row r="22" spans="1:17" x14ac:dyDescent="0.2">
      <c r="O22" s="170"/>
      <c r="P22" s="170"/>
      <c r="Q22" s="170"/>
    </row>
    <row r="23" spans="1:17" ht="13.5" customHeight="1" thickBot="1" x14ac:dyDescent="0.25">
      <c r="A23" s="393" t="s">
        <v>61</v>
      </c>
      <c r="B23" s="393"/>
      <c r="C23" s="393"/>
      <c r="E23" s="394" t="s">
        <v>28</v>
      </c>
      <c r="F23" s="394"/>
      <c r="G23" s="394"/>
      <c r="I23" s="3"/>
      <c r="J23" s="13" t="s">
        <v>46</v>
      </c>
      <c r="K23" s="13" t="s">
        <v>45</v>
      </c>
      <c r="L23" s="13" t="s">
        <v>47</v>
      </c>
      <c r="M23" s="109" t="s">
        <v>225</v>
      </c>
      <c r="N23" s="6"/>
      <c r="O23" s="173" t="str">
        <f>M23</f>
        <v>Consolation Flight</v>
      </c>
      <c r="P23" s="170"/>
      <c r="Q23" s="173"/>
    </row>
    <row r="24" spans="1:17" ht="13.5" customHeight="1" thickBot="1" x14ac:dyDescent="0.25">
      <c r="A24" s="57">
        <v>1</v>
      </c>
      <c r="B24" s="16">
        <f t="shared" ref="B24:B27" si="3">VLOOKUP(A24,parthreethird,2,FALSE)</f>
        <v>0</v>
      </c>
      <c r="C24" s="16"/>
      <c r="E24" s="292">
        <v>1</v>
      </c>
      <c r="F24" s="286"/>
      <c r="G24" s="286"/>
      <c r="I24" s="9"/>
      <c r="J24" s="345">
        <v>1</v>
      </c>
      <c r="K24" s="339">
        <v>0.47916666666666669</v>
      </c>
      <c r="L24" s="191">
        <v>1</v>
      </c>
      <c r="M24" s="206" t="s">
        <v>106</v>
      </c>
      <c r="O24" s="169" t="s">
        <v>232</v>
      </c>
      <c r="P24" s="170"/>
      <c r="Q24" s="170"/>
    </row>
    <row r="25" spans="1:17" ht="13.5" customHeight="1" thickBot="1" x14ac:dyDescent="0.25">
      <c r="A25" s="57">
        <v>2</v>
      </c>
      <c r="B25" s="16">
        <f t="shared" si="3"/>
        <v>0</v>
      </c>
      <c r="C25" s="16"/>
      <c r="E25" s="292">
        <v>2</v>
      </c>
      <c r="F25" s="286"/>
      <c r="G25" s="286"/>
      <c r="I25" s="9"/>
      <c r="J25" s="346"/>
      <c r="K25" s="340"/>
      <c r="L25" s="205">
        <v>4</v>
      </c>
      <c r="M25" s="207" t="s">
        <v>232</v>
      </c>
      <c r="O25" s="170"/>
      <c r="P25" s="169" t="s">
        <v>232</v>
      </c>
      <c r="Q25" s="170"/>
    </row>
    <row r="26" spans="1:17" ht="13.5" customHeight="1" thickBot="1" x14ac:dyDescent="0.25">
      <c r="A26" s="57">
        <v>3</v>
      </c>
      <c r="B26" s="16">
        <f t="shared" si="3"/>
        <v>0</v>
      </c>
      <c r="C26" s="16"/>
      <c r="E26" s="292">
        <v>3</v>
      </c>
      <c r="F26" s="286"/>
      <c r="G26" s="286"/>
      <c r="I26" s="9"/>
      <c r="J26" s="346"/>
      <c r="K26" s="340"/>
      <c r="L26" s="195">
        <v>2</v>
      </c>
      <c r="M26" s="206" t="s">
        <v>108</v>
      </c>
      <c r="O26" s="169" t="s">
        <v>108</v>
      </c>
      <c r="P26" s="170"/>
      <c r="Q26" s="170"/>
    </row>
    <row r="27" spans="1:17" ht="13.5" customHeight="1" thickBot="1" x14ac:dyDescent="0.25">
      <c r="A27" s="57">
        <v>4</v>
      </c>
      <c r="B27" s="16">
        <f t="shared" si="3"/>
        <v>0</v>
      </c>
      <c r="C27" s="16"/>
      <c r="E27" s="292">
        <v>4</v>
      </c>
      <c r="F27" s="286"/>
      <c r="G27" s="286"/>
      <c r="I27" s="9"/>
      <c r="J27" s="346"/>
      <c r="K27" s="341"/>
      <c r="L27" s="196">
        <v>3</v>
      </c>
      <c r="M27" s="207" t="s">
        <v>111</v>
      </c>
      <c r="O27" s="170"/>
      <c r="P27" s="170"/>
      <c r="Q27" s="169"/>
    </row>
    <row r="28" spans="1:17" ht="13.5" customHeight="1" thickBot="1" x14ac:dyDescent="0.25">
      <c r="A28" s="57"/>
      <c r="B28" s="16"/>
      <c r="C28" s="16"/>
      <c r="E28" s="292">
        <v>5</v>
      </c>
      <c r="F28" s="286"/>
      <c r="G28" s="286"/>
      <c r="I28" s="9"/>
      <c r="J28" s="346"/>
      <c r="K28" s="339">
        <v>0.51527777777777783</v>
      </c>
      <c r="L28" s="22"/>
      <c r="M28" s="204"/>
      <c r="O28" s="169"/>
      <c r="P28" s="170"/>
      <c r="Q28" s="176" t="s">
        <v>226</v>
      </c>
    </row>
    <row r="29" spans="1:17" ht="13.5" customHeight="1" thickBot="1" x14ac:dyDescent="0.25">
      <c r="A29" s="57"/>
      <c r="B29" s="16"/>
      <c r="C29" s="16"/>
      <c r="E29" s="292">
        <v>6</v>
      </c>
      <c r="F29" s="286"/>
      <c r="G29" s="286"/>
      <c r="I29" s="9"/>
      <c r="J29" s="346"/>
      <c r="K29" s="340"/>
      <c r="L29" s="19"/>
      <c r="M29" s="28"/>
      <c r="O29" s="170"/>
      <c r="P29" s="169" t="s">
        <v>108</v>
      </c>
      <c r="Q29" s="170"/>
    </row>
    <row r="30" spans="1:17" ht="13.5" customHeight="1" thickBot="1" x14ac:dyDescent="0.25">
      <c r="A30" s="57"/>
      <c r="B30" s="16" t="s">
        <v>186</v>
      </c>
      <c r="C30" s="16"/>
      <c r="E30" s="292">
        <v>7</v>
      </c>
      <c r="F30" s="286"/>
      <c r="G30" s="286"/>
      <c r="I30" s="9"/>
      <c r="J30" s="346"/>
      <c r="K30" s="340"/>
      <c r="L30" s="26"/>
      <c r="M30" s="27"/>
      <c r="O30" s="169"/>
      <c r="P30" s="170"/>
      <c r="Q30" s="170"/>
    </row>
    <row r="31" spans="1:17" ht="13.5" customHeight="1" thickBot="1" x14ac:dyDescent="0.25">
      <c r="A31" s="57"/>
      <c r="B31" s="16"/>
      <c r="C31" s="16"/>
      <c r="E31" s="292">
        <v>8</v>
      </c>
      <c r="F31" s="286"/>
      <c r="G31" s="286"/>
      <c r="I31" s="9"/>
      <c r="J31" s="347"/>
      <c r="K31" s="341"/>
      <c r="L31" s="24"/>
      <c r="M31" s="25"/>
      <c r="N31" s="11"/>
      <c r="O31" s="172"/>
      <c r="P31" s="172"/>
      <c r="Q31" s="172"/>
    </row>
    <row r="32" spans="1:17" ht="13.5" thickBot="1" x14ac:dyDescent="0.25">
      <c r="O32" s="170"/>
      <c r="P32" s="170"/>
      <c r="Q32" s="170"/>
    </row>
    <row r="33" spans="1:17" ht="13.5" customHeight="1" thickBot="1" x14ac:dyDescent="0.25">
      <c r="A33" s="342" t="s">
        <v>29</v>
      </c>
      <c r="B33" s="343"/>
      <c r="C33" s="344"/>
      <c r="I33" s="3"/>
      <c r="J33" s="13" t="s">
        <v>46</v>
      </c>
      <c r="K33" s="13" t="s">
        <v>45</v>
      </c>
      <c r="L33" s="13" t="s">
        <v>47</v>
      </c>
      <c r="M33" s="109" t="str">
        <f>E23</f>
        <v>3RD FLIGHT</v>
      </c>
      <c r="N33" s="6"/>
      <c r="O33" s="173" t="str">
        <f>M33</f>
        <v>3RD FLIGHT</v>
      </c>
      <c r="P33" s="170"/>
      <c r="Q33" s="173"/>
    </row>
    <row r="34" spans="1:17" ht="13.5" customHeight="1" thickBot="1" x14ac:dyDescent="0.25">
      <c r="A34" s="88">
        <v>1</v>
      </c>
      <c r="B34" s="103" t="e">
        <f>Scores!#REF!</f>
        <v>#REF!</v>
      </c>
      <c r="C34" s="104" t="e">
        <f>Scores!#REF!</f>
        <v>#REF!</v>
      </c>
      <c r="D34" s="383"/>
      <c r="E34" s="384"/>
      <c r="F34" s="384"/>
      <c r="G34" s="384"/>
      <c r="I34" s="9"/>
      <c r="J34" s="348">
        <v>10</v>
      </c>
      <c r="K34" s="335">
        <v>0.51041666666666663</v>
      </c>
      <c r="L34" s="34">
        <v>1</v>
      </c>
      <c r="M34" s="35"/>
      <c r="O34" s="174"/>
      <c r="P34" s="170"/>
      <c r="Q34" s="170"/>
    </row>
    <row r="35" spans="1:17" ht="13.5" customHeight="1" thickBot="1" x14ac:dyDescent="0.25">
      <c r="A35" s="90">
        <v>2</v>
      </c>
      <c r="B35" s="15" t="e">
        <f>Scores!#REF!</f>
        <v>#REF!</v>
      </c>
      <c r="C35" s="105" t="e">
        <f>Scores!#REF!</f>
        <v>#REF!</v>
      </c>
      <c r="D35" s="382"/>
      <c r="E35" s="364"/>
      <c r="F35" s="364"/>
      <c r="G35" s="364"/>
      <c r="H35" s="364"/>
      <c r="I35" s="9"/>
      <c r="J35" s="349"/>
      <c r="K35" s="336"/>
      <c r="L35" s="29">
        <v>8</v>
      </c>
      <c r="M35" s="30"/>
      <c r="O35" s="170"/>
      <c r="P35" s="174"/>
      <c r="Q35" s="170"/>
    </row>
    <row r="36" spans="1:17" ht="13.5" customHeight="1" thickBot="1" x14ac:dyDescent="0.25">
      <c r="A36" s="90">
        <v>3</v>
      </c>
      <c r="B36" s="15" t="e">
        <f>Scores!#REF!</f>
        <v>#REF!</v>
      </c>
      <c r="C36" s="105" t="e">
        <f>Scores!#REF!</f>
        <v>#REF!</v>
      </c>
      <c r="D36" s="382"/>
      <c r="E36" s="364"/>
      <c r="F36" s="364"/>
      <c r="G36" s="364"/>
      <c r="H36" s="144"/>
      <c r="I36" s="9"/>
      <c r="J36" s="349"/>
      <c r="K36" s="336"/>
      <c r="L36" s="36">
        <v>4</v>
      </c>
      <c r="M36" s="37"/>
      <c r="O36" s="174"/>
      <c r="P36" s="170"/>
      <c r="Q36" s="170"/>
    </row>
    <row r="37" spans="1:17" ht="13.5" customHeight="1" thickBot="1" x14ac:dyDescent="0.25">
      <c r="A37" s="90">
        <v>4</v>
      </c>
      <c r="B37" s="15" t="e">
        <f>Scores!#REF!</f>
        <v>#REF!</v>
      </c>
      <c r="C37" s="105" t="e">
        <f>Scores!#REF!</f>
        <v>#REF!</v>
      </c>
      <c r="D37" s="382"/>
      <c r="E37" s="364"/>
      <c r="F37" s="364"/>
      <c r="G37" s="364"/>
      <c r="H37" s="144"/>
      <c r="I37" s="9"/>
      <c r="J37" s="349"/>
      <c r="K37" s="337"/>
      <c r="L37" s="31">
        <v>5</v>
      </c>
      <c r="M37" s="32"/>
      <c r="O37" s="170"/>
      <c r="P37" s="170"/>
      <c r="Q37" s="174"/>
    </row>
    <row r="38" spans="1:17" ht="13.5" customHeight="1" thickBot="1" x14ac:dyDescent="0.25">
      <c r="A38" s="90">
        <v>5</v>
      </c>
      <c r="B38" s="15" t="e">
        <f>Scores!#REF!</f>
        <v>#REF!</v>
      </c>
      <c r="C38" s="105" t="e">
        <f>Scores!#REF!</f>
        <v>#REF!</v>
      </c>
      <c r="D38" s="382"/>
      <c r="E38" s="364"/>
      <c r="F38" s="364"/>
      <c r="G38" s="364"/>
      <c r="H38" s="144"/>
      <c r="I38" s="9"/>
      <c r="J38" s="349"/>
      <c r="K38" s="335">
        <v>0.51527777777777783</v>
      </c>
      <c r="L38" s="34">
        <v>2</v>
      </c>
      <c r="M38" s="35"/>
      <c r="O38" s="174"/>
      <c r="P38" s="170"/>
      <c r="Q38" s="176" t="s">
        <v>65</v>
      </c>
    </row>
    <row r="39" spans="1:17" ht="13.5" customHeight="1" thickBot="1" x14ac:dyDescent="0.25">
      <c r="A39" s="90">
        <v>6</v>
      </c>
      <c r="B39" s="15" t="e">
        <f>Scores!#REF!</f>
        <v>#REF!</v>
      </c>
      <c r="C39" s="105" t="e">
        <f>Scores!#REF!</f>
        <v>#REF!</v>
      </c>
      <c r="E39" s="143"/>
      <c r="F39" s="143"/>
      <c r="G39" s="143"/>
      <c r="I39" s="9"/>
      <c r="J39" s="349"/>
      <c r="K39" s="336"/>
      <c r="L39" s="29">
        <v>7</v>
      </c>
      <c r="M39" s="33"/>
      <c r="O39" s="170"/>
      <c r="P39" s="174"/>
      <c r="Q39" s="170"/>
    </row>
    <row r="40" spans="1:17" ht="13.5" customHeight="1" thickBot="1" x14ac:dyDescent="0.25">
      <c r="A40" s="90">
        <v>7</v>
      </c>
      <c r="B40" s="15" t="e">
        <f>Scores!#REF!</f>
        <v>#REF!</v>
      </c>
      <c r="C40" s="105" t="e">
        <f>Scores!#REF!</f>
        <v>#REF!</v>
      </c>
      <c r="I40" s="9"/>
      <c r="J40" s="349"/>
      <c r="K40" s="336"/>
      <c r="L40" s="36">
        <v>3</v>
      </c>
      <c r="M40" s="37"/>
      <c r="O40" s="174"/>
      <c r="P40" s="170"/>
      <c r="Q40" s="170"/>
    </row>
    <row r="41" spans="1:17" ht="12" customHeight="1" thickBot="1" x14ac:dyDescent="0.25">
      <c r="A41" s="91">
        <v>8</v>
      </c>
      <c r="B41" s="106" t="e">
        <f>Scores!#REF!</f>
        <v>#REF!</v>
      </c>
      <c r="C41" s="107" t="e">
        <f>Scores!#REF!</f>
        <v>#REF!</v>
      </c>
      <c r="I41" s="9"/>
      <c r="J41" s="350"/>
      <c r="K41" s="337"/>
      <c r="L41" s="31">
        <v>6</v>
      </c>
      <c r="M41" s="32"/>
      <c r="N41" s="11"/>
      <c r="O41" s="172"/>
      <c r="P41" s="172"/>
      <c r="Q41" s="172"/>
    </row>
    <row r="42" spans="1:17" ht="12" customHeight="1" x14ac:dyDescent="0.2">
      <c r="O42" s="170"/>
      <c r="P42" s="170"/>
      <c r="Q42" s="170"/>
    </row>
    <row r="43" spans="1:17" ht="13.5" customHeight="1" thickBot="1" x14ac:dyDescent="0.25">
      <c r="I43" s="3"/>
      <c r="J43" s="13" t="s">
        <v>46</v>
      </c>
      <c r="K43" s="13" t="s">
        <v>45</v>
      </c>
      <c r="L43" s="13" t="s">
        <v>47</v>
      </c>
      <c r="M43" s="109" t="str">
        <f>A33</f>
        <v>4TH FLIGHT</v>
      </c>
      <c r="N43" s="6"/>
      <c r="O43" s="173" t="str">
        <f>M43</f>
        <v>4TH FLIGHT</v>
      </c>
      <c r="P43" s="170"/>
      <c r="Q43" s="173"/>
    </row>
    <row r="44" spans="1:17" ht="13.5" customHeight="1" thickBot="1" x14ac:dyDescent="0.25">
      <c r="A44" s="342" t="s">
        <v>30</v>
      </c>
      <c r="B44" s="343"/>
      <c r="C44" s="344"/>
      <c r="E44" s="342" t="s">
        <v>31</v>
      </c>
      <c r="F44" s="343"/>
      <c r="G44" s="344"/>
      <c r="I44" s="9"/>
      <c r="J44" s="345">
        <v>1</v>
      </c>
      <c r="K44" s="339">
        <v>0.52083333333333337</v>
      </c>
      <c r="L44" s="22">
        <v>1</v>
      </c>
      <c r="M44" s="23"/>
      <c r="O44" s="169"/>
      <c r="P44" s="170"/>
      <c r="Q44" s="170"/>
    </row>
    <row r="45" spans="1:17" ht="13.5" customHeight="1" thickBot="1" x14ac:dyDescent="0.25">
      <c r="A45" s="92">
        <v>1</v>
      </c>
      <c r="B45" s="77" t="e">
        <f>Scores!#REF!</f>
        <v>#REF!</v>
      </c>
      <c r="C45" s="93" t="e">
        <f>Scores!#REF!</f>
        <v>#REF!</v>
      </c>
      <c r="E45" s="88">
        <v>1</v>
      </c>
      <c r="F45" s="103" t="e">
        <f>Scores!#REF!</f>
        <v>#REF!</v>
      </c>
      <c r="G45" s="104" t="e">
        <f>Scores!#REF!</f>
        <v>#REF!</v>
      </c>
      <c r="I45" s="9"/>
      <c r="J45" s="346"/>
      <c r="K45" s="340"/>
      <c r="L45" s="21">
        <v>8</v>
      </c>
      <c r="M45" s="20"/>
      <c r="O45" s="170"/>
      <c r="P45" s="169"/>
      <c r="Q45" s="170"/>
    </row>
    <row r="46" spans="1:17" ht="13.5" customHeight="1" thickBot="1" x14ac:dyDescent="0.25">
      <c r="A46" s="94">
        <v>2</v>
      </c>
      <c r="B46" s="75" t="e">
        <f>Scores!#REF!</f>
        <v>#REF!</v>
      </c>
      <c r="C46" s="95" t="e">
        <f>Scores!#REF!</f>
        <v>#REF!</v>
      </c>
      <c r="E46" s="90">
        <v>2</v>
      </c>
      <c r="F46" s="15" t="e">
        <f>Scores!#REF!</f>
        <v>#REF!</v>
      </c>
      <c r="G46" s="105" t="e">
        <f>Scores!#REF!</f>
        <v>#REF!</v>
      </c>
      <c r="I46" s="9"/>
      <c r="J46" s="346"/>
      <c r="K46" s="340"/>
      <c r="L46" s="26">
        <v>4</v>
      </c>
      <c r="M46" s="27"/>
      <c r="O46" s="169"/>
      <c r="P46" s="170"/>
      <c r="Q46" s="170"/>
    </row>
    <row r="47" spans="1:17" ht="13.5" customHeight="1" thickBot="1" x14ac:dyDescent="0.25">
      <c r="A47" s="94">
        <v>3</v>
      </c>
      <c r="B47" s="75" t="e">
        <f>Scores!#REF!</f>
        <v>#REF!</v>
      </c>
      <c r="C47" s="95" t="e">
        <f>Scores!#REF!</f>
        <v>#REF!</v>
      </c>
      <c r="E47" s="90">
        <v>3</v>
      </c>
      <c r="F47" s="15" t="e">
        <f>Scores!#REF!</f>
        <v>#REF!</v>
      </c>
      <c r="G47" s="105" t="e">
        <f>Scores!#REF!</f>
        <v>#REF!</v>
      </c>
      <c r="I47" s="9"/>
      <c r="J47" s="346"/>
      <c r="K47" s="341"/>
      <c r="L47" s="24">
        <v>5</v>
      </c>
      <c r="M47" s="25"/>
      <c r="O47" s="170"/>
      <c r="P47" s="170"/>
      <c r="Q47" s="169"/>
    </row>
    <row r="48" spans="1:17" ht="13.5" customHeight="1" thickBot="1" x14ac:dyDescent="0.25">
      <c r="A48" s="94">
        <v>4</v>
      </c>
      <c r="B48" s="75" t="e">
        <f>Scores!#REF!</f>
        <v>#REF!</v>
      </c>
      <c r="C48" s="95" t="e">
        <f>Scores!#REF!</f>
        <v>#REF!</v>
      </c>
      <c r="E48" s="90">
        <v>4</v>
      </c>
      <c r="F48" s="15" t="e">
        <f>Scores!#REF!</f>
        <v>#REF!</v>
      </c>
      <c r="G48" s="105" t="e">
        <f>Scores!#REF!</f>
        <v>#REF!</v>
      </c>
      <c r="I48" s="9"/>
      <c r="J48" s="346"/>
      <c r="K48" s="339">
        <v>0.52569444444444446</v>
      </c>
      <c r="L48" s="22">
        <v>2</v>
      </c>
      <c r="M48" s="27"/>
      <c r="O48" s="169"/>
      <c r="P48" s="170"/>
      <c r="Q48" s="176" t="s">
        <v>66</v>
      </c>
    </row>
    <row r="49" spans="1:17" ht="13.5" customHeight="1" thickBot="1" x14ac:dyDescent="0.25">
      <c r="A49" s="94">
        <v>5</v>
      </c>
      <c r="B49" s="75" t="e">
        <f>Scores!#REF!</f>
        <v>#REF!</v>
      </c>
      <c r="C49" s="95" t="e">
        <f>Scores!#REF!</f>
        <v>#REF!</v>
      </c>
      <c r="E49" s="90">
        <v>5</v>
      </c>
      <c r="F49" s="15" t="e">
        <f>Scores!#REF!</f>
        <v>#REF!</v>
      </c>
      <c r="G49" s="105" t="e">
        <f>Scores!#REF!</f>
        <v>#REF!</v>
      </c>
      <c r="I49" s="9"/>
      <c r="J49" s="346"/>
      <c r="K49" s="340"/>
      <c r="L49" s="19">
        <v>7</v>
      </c>
      <c r="M49" s="25"/>
      <c r="O49" s="170"/>
      <c r="P49" s="169"/>
      <c r="Q49" s="170"/>
    </row>
    <row r="50" spans="1:17" ht="13.5" customHeight="1" thickBot="1" x14ac:dyDescent="0.25">
      <c r="A50" s="94">
        <v>6</v>
      </c>
      <c r="B50" s="75" t="e">
        <f>Scores!#REF!</f>
        <v>#REF!</v>
      </c>
      <c r="C50" s="95" t="e">
        <f>Scores!#REF!</f>
        <v>#REF!</v>
      </c>
      <c r="E50" s="90">
        <v>6</v>
      </c>
      <c r="F50" s="15" t="e">
        <f>Scores!#REF!</f>
        <v>#REF!</v>
      </c>
      <c r="G50" s="105" t="e">
        <f>Scores!#REF!</f>
        <v>#REF!</v>
      </c>
      <c r="I50" s="9"/>
      <c r="J50" s="346"/>
      <c r="K50" s="340"/>
      <c r="L50" s="26">
        <v>3</v>
      </c>
      <c r="M50" s="27"/>
      <c r="O50" s="169"/>
      <c r="P50" s="170"/>
      <c r="Q50" s="170"/>
    </row>
    <row r="51" spans="1:17" ht="13.5" customHeight="1" thickBot="1" x14ac:dyDescent="0.25">
      <c r="A51" s="94">
        <v>7</v>
      </c>
      <c r="B51" s="75" t="e">
        <f>Scores!#REF!</f>
        <v>#REF!</v>
      </c>
      <c r="C51" s="95" t="e">
        <f>Scores!#REF!</f>
        <v>#REF!</v>
      </c>
      <c r="E51" s="90">
        <v>7</v>
      </c>
      <c r="F51" s="15" t="e">
        <f>Scores!#REF!</f>
        <v>#REF!</v>
      </c>
      <c r="G51" s="105" t="e">
        <f>Scores!#REF!</f>
        <v>#REF!</v>
      </c>
      <c r="I51" s="9"/>
      <c r="J51" s="347"/>
      <c r="K51" s="341"/>
      <c r="L51" s="24">
        <v>6</v>
      </c>
      <c r="M51" s="25"/>
      <c r="N51" s="11"/>
      <c r="O51" s="172"/>
      <c r="P51" s="172"/>
      <c r="Q51" s="172"/>
    </row>
    <row r="52" spans="1:17" ht="13.5" thickBot="1" x14ac:dyDescent="0.25">
      <c r="A52" s="96">
        <v>8</v>
      </c>
      <c r="B52" s="80" t="e">
        <f>Scores!#REF!</f>
        <v>#REF!</v>
      </c>
      <c r="C52" s="97" t="e">
        <f>Scores!#REF!</f>
        <v>#REF!</v>
      </c>
      <c r="E52" s="91">
        <v>8</v>
      </c>
      <c r="F52" s="106"/>
      <c r="G52" s="107"/>
      <c r="M52" s="182">
        <f>A72</f>
        <v>0</v>
      </c>
      <c r="O52" s="170"/>
      <c r="P52" s="170"/>
      <c r="Q52" s="170"/>
    </row>
    <row r="53" spans="1:17" ht="13.5" customHeight="1" thickBot="1" x14ac:dyDescent="0.25">
      <c r="I53" s="3"/>
      <c r="J53" s="13" t="s">
        <v>46</v>
      </c>
      <c r="K53" s="13" t="s">
        <v>45</v>
      </c>
      <c r="L53" s="13" t="s">
        <v>47</v>
      </c>
      <c r="M53" s="109" t="str">
        <f>A44</f>
        <v>5TH FLIGHT</v>
      </c>
      <c r="N53" s="6"/>
      <c r="O53" s="173" t="str">
        <f>M53</f>
        <v>5TH FLIGHT</v>
      </c>
      <c r="P53" s="170"/>
      <c r="Q53" s="173"/>
    </row>
    <row r="54" spans="1:17" ht="13.5" customHeight="1" thickBot="1" x14ac:dyDescent="0.25">
      <c r="I54" s="9"/>
      <c r="J54" s="348">
        <v>10</v>
      </c>
      <c r="K54" s="335">
        <v>0.52083333333333337</v>
      </c>
      <c r="L54" s="34">
        <v>1</v>
      </c>
      <c r="M54" s="35" t="e">
        <f>B45</f>
        <v>#REF!</v>
      </c>
      <c r="O54" s="174"/>
      <c r="P54" s="170"/>
      <c r="Q54" s="170"/>
    </row>
    <row r="55" spans="1:17" ht="13.5" customHeight="1" thickBot="1" x14ac:dyDescent="0.25">
      <c r="A55" s="389" t="s">
        <v>32</v>
      </c>
      <c r="B55" s="389"/>
      <c r="C55" s="389"/>
      <c r="E55" s="389" t="s">
        <v>34</v>
      </c>
      <c r="F55" s="389"/>
      <c r="G55" s="389"/>
      <c r="I55" s="9"/>
      <c r="J55" s="349"/>
      <c r="K55" s="336"/>
      <c r="L55" s="29">
        <v>8</v>
      </c>
      <c r="M55" s="30" t="e">
        <f>B52</f>
        <v>#REF!</v>
      </c>
      <c r="O55" s="170"/>
      <c r="P55" s="174"/>
      <c r="Q55" s="170"/>
    </row>
    <row r="56" spans="1:17" ht="13.5" customHeight="1" thickBot="1" x14ac:dyDescent="0.25">
      <c r="A56" s="179">
        <v>1</v>
      </c>
      <c r="B56" s="165">
        <f>Scores!H76</f>
        <v>0</v>
      </c>
      <c r="C56" s="165">
        <f>Scores!I76</f>
        <v>0</v>
      </c>
      <c r="E56" s="179">
        <v>1</v>
      </c>
      <c r="F56" s="165" t="e">
        <f>Scores!#REF!</f>
        <v>#REF!</v>
      </c>
      <c r="G56" s="165" t="e">
        <f>Scores!#REF!</f>
        <v>#REF!</v>
      </c>
      <c r="I56" s="9"/>
      <c r="J56" s="349"/>
      <c r="K56" s="336"/>
      <c r="L56" s="36">
        <v>4</v>
      </c>
      <c r="M56" s="37" t="e">
        <f>B48</f>
        <v>#REF!</v>
      </c>
      <c r="O56" s="174"/>
      <c r="P56" s="170"/>
      <c r="Q56" s="170"/>
    </row>
    <row r="57" spans="1:17" ht="13.5" customHeight="1" thickBot="1" x14ac:dyDescent="0.25">
      <c r="A57" s="179">
        <v>2</v>
      </c>
      <c r="B57" s="165" t="e">
        <f>Scores!#REF!</f>
        <v>#REF!</v>
      </c>
      <c r="C57" s="165" t="e">
        <f>Scores!#REF!</f>
        <v>#REF!</v>
      </c>
      <c r="E57" s="179">
        <v>2</v>
      </c>
      <c r="F57" s="165" t="e">
        <f>Scores!#REF!</f>
        <v>#REF!</v>
      </c>
      <c r="G57" s="165" t="e">
        <f>Scores!#REF!</f>
        <v>#REF!</v>
      </c>
      <c r="I57" s="9"/>
      <c r="J57" s="349"/>
      <c r="K57" s="337"/>
      <c r="L57" s="31">
        <v>5</v>
      </c>
      <c r="M57" s="32" t="e">
        <f>B49</f>
        <v>#REF!</v>
      </c>
      <c r="O57" s="170"/>
      <c r="P57" s="170"/>
      <c r="Q57" s="174"/>
    </row>
    <row r="58" spans="1:17" ht="13.5" customHeight="1" thickBot="1" x14ac:dyDescent="0.25">
      <c r="A58" s="179">
        <v>3</v>
      </c>
      <c r="B58" s="165" t="e">
        <f>Scores!#REF!</f>
        <v>#REF!</v>
      </c>
      <c r="C58" s="165" t="e">
        <f>Scores!#REF!</f>
        <v>#REF!</v>
      </c>
      <c r="E58" s="179">
        <v>3</v>
      </c>
      <c r="F58" s="165" t="e">
        <f>Scores!#REF!</f>
        <v>#REF!</v>
      </c>
      <c r="G58" s="165" t="e">
        <f>Scores!#REF!</f>
        <v>#REF!</v>
      </c>
      <c r="I58" s="9"/>
      <c r="J58" s="349"/>
      <c r="K58" s="335">
        <v>0.52569444444444446</v>
      </c>
      <c r="L58" s="34">
        <v>2</v>
      </c>
      <c r="M58" s="35" t="e">
        <f>B46</f>
        <v>#REF!</v>
      </c>
      <c r="O58" s="174"/>
      <c r="P58" s="170"/>
      <c r="Q58" s="176" t="s">
        <v>67</v>
      </c>
    </row>
    <row r="59" spans="1:17" ht="13.5" customHeight="1" thickBot="1" x14ac:dyDescent="0.25">
      <c r="A59" s="179">
        <v>4</v>
      </c>
      <c r="B59" s="165" t="e">
        <f>Scores!#REF!</f>
        <v>#REF!</v>
      </c>
      <c r="C59" s="165" t="e">
        <f>Scores!#REF!</f>
        <v>#REF!</v>
      </c>
      <c r="E59" s="179">
        <v>4</v>
      </c>
      <c r="F59" s="165" t="e">
        <f>Scores!#REF!</f>
        <v>#REF!</v>
      </c>
      <c r="G59" s="165" t="e">
        <f>Scores!#REF!</f>
        <v>#REF!</v>
      </c>
      <c r="I59" s="9"/>
      <c r="J59" s="349"/>
      <c r="K59" s="336"/>
      <c r="L59" s="29">
        <v>7</v>
      </c>
      <c r="M59" s="33" t="e">
        <f>B51</f>
        <v>#REF!</v>
      </c>
      <c r="O59" s="170"/>
      <c r="P59" s="174"/>
      <c r="Q59" s="170"/>
    </row>
    <row r="60" spans="1:17" ht="13.5" customHeight="1" thickBot="1" x14ac:dyDescent="0.25">
      <c r="A60" s="179">
        <v>5</v>
      </c>
      <c r="B60" s="165" t="e">
        <f>Scores!#REF!</f>
        <v>#REF!</v>
      </c>
      <c r="C60" s="165" t="e">
        <f>Scores!#REF!</f>
        <v>#REF!</v>
      </c>
      <c r="E60" s="179">
        <v>5</v>
      </c>
      <c r="F60" s="165" t="e">
        <f>Scores!#REF!</f>
        <v>#REF!</v>
      </c>
      <c r="G60" s="165" t="e">
        <f>Scores!#REF!</f>
        <v>#REF!</v>
      </c>
      <c r="I60" s="9"/>
      <c r="J60" s="349"/>
      <c r="K60" s="336"/>
      <c r="L60" s="36">
        <v>3</v>
      </c>
      <c r="M60" s="37" t="e">
        <f>B47</f>
        <v>#REF!</v>
      </c>
      <c r="O60" s="174"/>
      <c r="P60" s="170"/>
      <c r="Q60" s="170"/>
    </row>
    <row r="61" spans="1:17" ht="13.5" customHeight="1" thickBot="1" x14ac:dyDescent="0.25">
      <c r="A61" s="179">
        <v>6</v>
      </c>
      <c r="B61" s="165" t="e">
        <f>Scores!#REF!</f>
        <v>#REF!</v>
      </c>
      <c r="C61" s="165" t="e">
        <f>Scores!#REF!</f>
        <v>#REF!</v>
      </c>
      <c r="E61" s="179">
        <v>6</v>
      </c>
      <c r="F61" s="165" t="e">
        <f>Scores!#REF!</f>
        <v>#REF!</v>
      </c>
      <c r="G61" s="165" t="e">
        <f>Scores!#REF!</f>
        <v>#REF!</v>
      </c>
      <c r="I61" s="9"/>
      <c r="J61" s="350"/>
      <c r="K61" s="337"/>
      <c r="L61" s="31">
        <v>6</v>
      </c>
      <c r="M61" s="32" t="e">
        <f>B50</f>
        <v>#REF!</v>
      </c>
      <c r="N61" s="11"/>
      <c r="O61" s="172"/>
      <c r="P61" s="172"/>
      <c r="Q61" s="172"/>
    </row>
    <row r="62" spans="1:17" x14ac:dyDescent="0.2">
      <c r="A62" s="179">
        <v>7</v>
      </c>
      <c r="B62" s="165" t="e">
        <f>Scores!#REF!</f>
        <v>#REF!</v>
      </c>
      <c r="C62" s="165" t="e">
        <f>Scores!#REF!</f>
        <v>#REF!</v>
      </c>
      <c r="E62" s="179">
        <v>7</v>
      </c>
      <c r="F62" s="165" t="e">
        <f>Scores!#REF!</f>
        <v>#REF!</v>
      </c>
      <c r="G62" s="165" t="e">
        <f>Scores!#REF!</f>
        <v>#REF!</v>
      </c>
      <c r="O62" s="170"/>
      <c r="P62" s="170"/>
      <c r="Q62" s="170"/>
    </row>
    <row r="63" spans="1:17" ht="13.5" customHeight="1" thickBot="1" x14ac:dyDescent="0.25">
      <c r="A63" s="179">
        <v>8</v>
      </c>
      <c r="B63" s="165" t="e">
        <f>Scores!#REF!</f>
        <v>#REF!</v>
      </c>
      <c r="C63" s="165" t="e">
        <f>Scores!#REF!</f>
        <v>#REF!</v>
      </c>
      <c r="E63" s="179">
        <v>8</v>
      </c>
      <c r="F63" s="165" t="e">
        <f>Scores!#REF!</f>
        <v>#REF!</v>
      </c>
      <c r="G63" s="165" t="e">
        <f>Scores!#REF!</f>
        <v>#REF!</v>
      </c>
      <c r="I63" s="3"/>
      <c r="J63" s="13" t="s">
        <v>46</v>
      </c>
      <c r="K63" s="13" t="s">
        <v>45</v>
      </c>
      <c r="L63" s="13" t="s">
        <v>47</v>
      </c>
      <c r="M63" s="109" t="str">
        <f>E44</f>
        <v>6TH FLIGHT</v>
      </c>
      <c r="N63" s="6"/>
      <c r="O63" s="173" t="str">
        <f>M63</f>
        <v>6TH FLIGHT</v>
      </c>
      <c r="P63" s="170"/>
      <c r="Q63" s="173"/>
    </row>
    <row r="64" spans="1:17" ht="13.5" customHeight="1" thickBot="1" x14ac:dyDescent="0.25">
      <c r="I64" s="9"/>
      <c r="J64" s="345">
        <v>1</v>
      </c>
      <c r="K64" s="339">
        <v>0.53125</v>
      </c>
      <c r="L64" s="22">
        <v>1</v>
      </c>
      <c r="M64" s="23" t="e">
        <f>F45</f>
        <v>#REF!</v>
      </c>
      <c r="O64" s="169"/>
      <c r="P64" s="170"/>
      <c r="Q64" s="170"/>
    </row>
    <row r="65" spans="1:17" ht="13.5" customHeight="1" thickBot="1" x14ac:dyDescent="0.25">
      <c r="I65" s="9"/>
      <c r="J65" s="346"/>
      <c r="K65" s="340"/>
      <c r="L65" s="21">
        <v>8</v>
      </c>
      <c r="M65" s="30" t="s">
        <v>62</v>
      </c>
      <c r="O65" s="170"/>
      <c r="P65" s="169"/>
      <c r="Q65" s="170"/>
    </row>
    <row r="66" spans="1:17" ht="13.5" customHeight="1" thickBot="1" x14ac:dyDescent="0.25">
      <c r="I66" s="9"/>
      <c r="J66" s="346"/>
      <c r="K66" s="340"/>
      <c r="L66" s="26">
        <v>4</v>
      </c>
      <c r="M66" s="27" t="e">
        <f>F48</f>
        <v>#REF!</v>
      </c>
      <c r="O66" s="169"/>
      <c r="P66" s="170"/>
      <c r="Q66" s="170"/>
    </row>
    <row r="67" spans="1:17" ht="13.5" customHeight="1" thickBot="1" x14ac:dyDescent="0.25">
      <c r="I67" s="9"/>
      <c r="J67" s="346"/>
      <c r="K67" s="341"/>
      <c r="L67" s="24">
        <v>5</v>
      </c>
      <c r="M67" s="25" t="e">
        <f>F49</f>
        <v>#REF!</v>
      </c>
      <c r="O67" s="170"/>
      <c r="P67" s="170"/>
      <c r="Q67" s="169"/>
    </row>
    <row r="68" spans="1:17" ht="13.5" customHeight="1" thickBot="1" x14ac:dyDescent="0.25">
      <c r="I68" s="9"/>
      <c r="J68" s="346"/>
      <c r="K68" s="339">
        <v>0.53611111111111109</v>
      </c>
      <c r="L68" s="22">
        <v>2</v>
      </c>
      <c r="M68" s="23" t="e">
        <f>F46</f>
        <v>#REF!</v>
      </c>
      <c r="O68" s="169"/>
      <c r="P68" s="170"/>
      <c r="Q68" s="176" t="s">
        <v>68</v>
      </c>
    </row>
    <row r="69" spans="1:17" ht="13.5" customHeight="1" thickBot="1" x14ac:dyDescent="0.25">
      <c r="I69" s="9"/>
      <c r="J69" s="346"/>
      <c r="K69" s="340"/>
      <c r="L69" s="19">
        <v>7</v>
      </c>
      <c r="M69" s="28" t="e">
        <f>F51</f>
        <v>#REF!</v>
      </c>
      <c r="O69" s="170"/>
      <c r="P69" s="169"/>
      <c r="Q69" s="170"/>
    </row>
    <row r="70" spans="1:17" ht="13.5" customHeight="1" thickBot="1" x14ac:dyDescent="0.25">
      <c r="I70" s="9"/>
      <c r="J70" s="346"/>
      <c r="K70" s="340"/>
      <c r="L70" s="26">
        <v>3</v>
      </c>
      <c r="M70" s="27" t="e">
        <f>F47</f>
        <v>#REF!</v>
      </c>
      <c r="O70" s="169"/>
      <c r="P70" s="170"/>
      <c r="Q70" s="170"/>
    </row>
    <row r="71" spans="1:17" ht="13.5" customHeight="1" thickBot="1" x14ac:dyDescent="0.25">
      <c r="I71" s="9"/>
      <c r="J71" s="347"/>
      <c r="K71" s="341"/>
      <c r="L71" s="24">
        <v>6</v>
      </c>
      <c r="M71" s="25" t="e">
        <f>F50</f>
        <v>#REF!</v>
      </c>
      <c r="N71" s="11"/>
      <c r="O71" s="12"/>
      <c r="P71" s="12"/>
      <c r="Q71" s="12"/>
    </row>
    <row r="72" spans="1:17" x14ac:dyDescent="0.2">
      <c r="A72" s="164"/>
      <c r="B72" s="164"/>
      <c r="C72" s="164"/>
    </row>
    <row r="73" spans="1:17" ht="13.5" customHeight="1" thickBot="1" x14ac:dyDescent="0.25">
      <c r="A73" s="389"/>
      <c r="B73" s="389"/>
      <c r="C73" s="389"/>
      <c r="I73" s="3"/>
      <c r="J73" s="13" t="s">
        <v>46</v>
      </c>
      <c r="K73" s="13" t="s">
        <v>45</v>
      </c>
      <c r="L73" s="13" t="s">
        <v>47</v>
      </c>
      <c r="M73" s="109" t="str">
        <f>A55</f>
        <v>7TH FLIGHT</v>
      </c>
      <c r="N73" s="6"/>
      <c r="O73" s="183" t="str">
        <f>M73</f>
        <v>7TH FLIGHT</v>
      </c>
      <c r="Q73" s="183"/>
    </row>
    <row r="74" spans="1:17" ht="13.5" customHeight="1" thickBot="1" x14ac:dyDescent="0.25">
      <c r="A74" s="179"/>
      <c r="B74" s="165"/>
      <c r="C74" s="165"/>
      <c r="I74" s="9"/>
      <c r="J74" s="348">
        <v>10</v>
      </c>
      <c r="K74" s="351"/>
      <c r="L74" s="34">
        <v>1</v>
      </c>
      <c r="M74" s="35">
        <f>B56</f>
        <v>0</v>
      </c>
      <c r="O74" s="10"/>
    </row>
    <row r="75" spans="1:17" ht="13.5" customHeight="1" thickBot="1" x14ac:dyDescent="0.25">
      <c r="A75" s="179"/>
      <c r="B75" s="165"/>
      <c r="C75" s="165"/>
      <c r="I75" s="9"/>
      <c r="J75" s="349"/>
      <c r="K75" s="352"/>
      <c r="L75" s="29">
        <v>8</v>
      </c>
      <c r="M75" s="30" t="e">
        <f>B63</f>
        <v>#REF!</v>
      </c>
      <c r="P75" s="10"/>
    </row>
    <row r="76" spans="1:17" ht="13.5" customHeight="1" thickBot="1" x14ac:dyDescent="0.25">
      <c r="A76" s="179"/>
      <c r="B76" s="165"/>
      <c r="C76" s="165"/>
      <c r="I76" s="9"/>
      <c r="J76" s="349"/>
      <c r="K76" s="352"/>
      <c r="L76" s="36">
        <v>4</v>
      </c>
      <c r="M76" s="37" t="e">
        <f>B59</f>
        <v>#REF!</v>
      </c>
      <c r="O76" s="10"/>
    </row>
    <row r="77" spans="1:17" ht="13.5" customHeight="1" thickBot="1" x14ac:dyDescent="0.25">
      <c r="A77" s="179"/>
      <c r="B77" s="165"/>
      <c r="C77" s="165"/>
      <c r="I77" s="9"/>
      <c r="J77" s="349"/>
      <c r="K77" s="353"/>
      <c r="L77" s="31">
        <v>5</v>
      </c>
      <c r="M77" s="32" t="e">
        <f>B60</f>
        <v>#REF!</v>
      </c>
      <c r="Q77" s="10"/>
    </row>
    <row r="78" spans="1:17" ht="13.5" customHeight="1" thickBot="1" x14ac:dyDescent="0.25">
      <c r="A78" s="179"/>
      <c r="B78" s="165"/>
      <c r="C78" s="165"/>
      <c r="I78" s="9"/>
      <c r="J78" s="349"/>
      <c r="K78" s="351"/>
      <c r="L78" s="34">
        <v>2</v>
      </c>
      <c r="M78" s="35" t="e">
        <f>B57</f>
        <v>#REF!</v>
      </c>
      <c r="O78" s="10"/>
      <c r="Q78" s="14" t="s">
        <v>69</v>
      </c>
    </row>
    <row r="79" spans="1:17" ht="13.5" customHeight="1" thickBot="1" x14ac:dyDescent="0.25">
      <c r="A79" s="179"/>
      <c r="B79" s="165"/>
      <c r="C79" s="165"/>
      <c r="I79" s="9"/>
      <c r="J79" s="349"/>
      <c r="K79" s="352"/>
      <c r="L79" s="29">
        <v>7</v>
      </c>
      <c r="M79" s="33" t="e">
        <f>B62</f>
        <v>#REF!</v>
      </c>
      <c r="P79" s="10"/>
    </row>
    <row r="80" spans="1:17" ht="13.5" customHeight="1" thickBot="1" x14ac:dyDescent="0.25">
      <c r="A80" s="179"/>
      <c r="B80" s="165"/>
      <c r="C80" s="165"/>
      <c r="I80" s="9"/>
      <c r="J80" s="349"/>
      <c r="K80" s="352"/>
      <c r="L80" s="36">
        <v>3</v>
      </c>
      <c r="M80" s="37" t="e">
        <f>B58</f>
        <v>#REF!</v>
      </c>
      <c r="O80" s="10"/>
    </row>
    <row r="81" spans="1:17" ht="13.5" customHeight="1" thickBot="1" x14ac:dyDescent="0.25">
      <c r="A81" s="179"/>
      <c r="B81" s="165"/>
      <c r="C81" s="165"/>
      <c r="I81" s="9"/>
      <c r="J81" s="350"/>
      <c r="K81" s="353"/>
      <c r="L81" s="31">
        <v>6</v>
      </c>
      <c r="M81" s="32" t="e">
        <f>B61</f>
        <v>#REF!</v>
      </c>
      <c r="N81" s="11"/>
      <c r="O81" s="12"/>
      <c r="P81" s="12"/>
      <c r="Q81" s="12"/>
    </row>
    <row r="82" spans="1:17" x14ac:dyDescent="0.2">
      <c r="A82" s="164"/>
      <c r="B82" s="164"/>
      <c r="C82" s="164"/>
    </row>
    <row r="83" spans="1:17" ht="13.5" customHeight="1" thickBot="1" x14ac:dyDescent="0.25">
      <c r="A83" s="164"/>
      <c r="B83" s="164"/>
      <c r="C83" s="164"/>
      <c r="I83" s="3"/>
      <c r="J83" s="13" t="s">
        <v>46</v>
      </c>
      <c r="K83" s="13" t="s">
        <v>45</v>
      </c>
      <c r="L83" s="13" t="s">
        <v>47</v>
      </c>
      <c r="M83" s="109" t="str">
        <f>E55</f>
        <v>8TH FLIGHT</v>
      </c>
      <c r="N83" s="6"/>
      <c r="O83" s="183" t="str">
        <f>M83</f>
        <v>8TH FLIGHT</v>
      </c>
      <c r="Q83" s="183"/>
    </row>
    <row r="84" spans="1:17" ht="13.5" customHeight="1" thickBot="1" x14ac:dyDescent="0.25">
      <c r="I84" s="9"/>
      <c r="J84" s="345">
        <v>1</v>
      </c>
      <c r="K84" s="339"/>
      <c r="L84" s="22">
        <v>1</v>
      </c>
      <c r="M84" s="23" t="e">
        <f>F56</f>
        <v>#REF!</v>
      </c>
      <c r="O84" s="17"/>
    </row>
    <row r="85" spans="1:17" ht="13.5" customHeight="1" thickBot="1" x14ac:dyDescent="0.25">
      <c r="I85" s="9"/>
      <c r="J85" s="346"/>
      <c r="K85" s="340"/>
      <c r="L85" s="21">
        <v>8</v>
      </c>
      <c r="M85" s="20" t="e">
        <f>F63</f>
        <v>#REF!</v>
      </c>
      <c r="P85" s="17"/>
    </row>
    <row r="86" spans="1:17" ht="13.5" customHeight="1" thickBot="1" x14ac:dyDescent="0.25">
      <c r="I86" s="9"/>
      <c r="J86" s="346"/>
      <c r="K86" s="340"/>
      <c r="L86" s="26">
        <v>4</v>
      </c>
      <c r="M86" s="27" t="e">
        <f>F59</f>
        <v>#REF!</v>
      </c>
      <c r="O86" s="17"/>
    </row>
    <row r="87" spans="1:17" ht="13.5" customHeight="1" thickBot="1" x14ac:dyDescent="0.25">
      <c r="I87" s="9"/>
      <c r="J87" s="346"/>
      <c r="K87" s="341"/>
      <c r="L87" s="24">
        <v>5</v>
      </c>
      <c r="M87" s="25" t="e">
        <f>F60</f>
        <v>#REF!</v>
      </c>
      <c r="Q87" s="17"/>
    </row>
    <row r="88" spans="1:17" ht="13.5" customHeight="1" thickBot="1" x14ac:dyDescent="0.25">
      <c r="I88" s="9"/>
      <c r="J88" s="346"/>
      <c r="K88" s="339"/>
      <c r="L88" s="22">
        <v>2</v>
      </c>
      <c r="M88" s="23" t="e">
        <f>F57</f>
        <v>#REF!</v>
      </c>
      <c r="O88" s="17"/>
      <c r="Q88" s="14" t="s">
        <v>70</v>
      </c>
    </row>
    <row r="89" spans="1:17" ht="13.5" customHeight="1" thickBot="1" x14ac:dyDescent="0.25">
      <c r="I89" s="9"/>
      <c r="J89" s="346"/>
      <c r="K89" s="340"/>
      <c r="L89" s="19">
        <v>7</v>
      </c>
      <c r="M89" s="28" t="e">
        <f>F62</f>
        <v>#REF!</v>
      </c>
      <c r="P89" s="17"/>
    </row>
    <row r="90" spans="1:17" ht="13.5" customHeight="1" thickBot="1" x14ac:dyDescent="0.25">
      <c r="I90" s="9"/>
      <c r="J90" s="346"/>
      <c r="K90" s="340"/>
      <c r="L90" s="26">
        <v>3</v>
      </c>
      <c r="M90" s="27" t="e">
        <f>F58</f>
        <v>#REF!</v>
      </c>
      <c r="O90" s="17"/>
    </row>
    <row r="91" spans="1:17" ht="13.5" customHeight="1" thickBot="1" x14ac:dyDescent="0.25">
      <c r="I91" s="9"/>
      <c r="J91" s="347"/>
      <c r="K91" s="341"/>
      <c r="L91" s="24">
        <v>6</v>
      </c>
      <c r="M91" s="25" t="e">
        <f>F61</f>
        <v>#REF!</v>
      </c>
      <c r="N91" s="11"/>
      <c r="O91" s="12"/>
      <c r="P91" s="12"/>
      <c r="Q91" s="12"/>
    </row>
    <row r="93" spans="1:17" ht="13.5" customHeight="1" thickBot="1" x14ac:dyDescent="0.25">
      <c r="I93" s="3"/>
      <c r="J93" s="13" t="s">
        <v>46</v>
      </c>
      <c r="K93" s="13" t="s">
        <v>45</v>
      </c>
      <c r="L93" s="13" t="s">
        <v>47</v>
      </c>
      <c r="M93" s="109">
        <f>A73</f>
        <v>0</v>
      </c>
      <c r="N93" s="6"/>
      <c r="O93" s="183">
        <f>M93</f>
        <v>0</v>
      </c>
      <c r="Q93" s="183"/>
    </row>
    <row r="94" spans="1:17" ht="13.5" customHeight="1" thickBot="1" x14ac:dyDescent="0.25">
      <c r="I94" s="9"/>
      <c r="J94" s="348">
        <v>10</v>
      </c>
      <c r="K94" s="351"/>
      <c r="L94" s="34">
        <v>1</v>
      </c>
      <c r="M94" s="35">
        <f>B74</f>
        <v>0</v>
      </c>
      <c r="O94" s="10"/>
    </row>
    <row r="95" spans="1:17" ht="13.5" customHeight="1" thickBot="1" x14ac:dyDescent="0.25">
      <c r="I95" s="9"/>
      <c r="J95" s="349"/>
      <c r="K95" s="352"/>
      <c r="L95" s="29">
        <v>8</v>
      </c>
      <c r="M95" s="30">
        <f>B81</f>
        <v>0</v>
      </c>
      <c r="P95" s="10"/>
    </row>
    <row r="96" spans="1:17" ht="13.5" customHeight="1" thickBot="1" x14ac:dyDescent="0.25">
      <c r="I96" s="9"/>
      <c r="J96" s="349"/>
      <c r="K96" s="352"/>
      <c r="L96" s="36">
        <v>4</v>
      </c>
      <c r="M96" s="37">
        <f>B77</f>
        <v>0</v>
      </c>
      <c r="O96" s="10"/>
    </row>
    <row r="97" spans="9:17" ht="13.5" customHeight="1" thickBot="1" x14ac:dyDescent="0.25">
      <c r="I97" s="9"/>
      <c r="J97" s="349"/>
      <c r="K97" s="353"/>
      <c r="L97" s="31">
        <v>5</v>
      </c>
      <c r="M97" s="32">
        <f>B78</f>
        <v>0</v>
      </c>
      <c r="Q97" s="10"/>
    </row>
    <row r="98" spans="9:17" ht="13.5" customHeight="1" thickBot="1" x14ac:dyDescent="0.25">
      <c r="I98" s="9"/>
      <c r="J98" s="349"/>
      <c r="K98" s="351"/>
      <c r="L98" s="34">
        <v>2</v>
      </c>
      <c r="M98" s="35">
        <f>B75</f>
        <v>0</v>
      </c>
      <c r="O98" s="10"/>
      <c r="Q98" s="14" t="s">
        <v>71</v>
      </c>
    </row>
    <row r="99" spans="9:17" ht="13.5" customHeight="1" thickBot="1" x14ac:dyDescent="0.25">
      <c r="I99" s="9"/>
      <c r="J99" s="349"/>
      <c r="K99" s="352"/>
      <c r="L99" s="29">
        <v>7</v>
      </c>
      <c r="M99" s="33">
        <f>B80</f>
        <v>0</v>
      </c>
      <c r="P99" s="10"/>
    </row>
    <row r="100" spans="9:17" ht="13.5" customHeight="1" thickBot="1" x14ac:dyDescent="0.25">
      <c r="I100" s="9"/>
      <c r="J100" s="349"/>
      <c r="K100" s="352"/>
      <c r="L100" s="36">
        <v>3</v>
      </c>
      <c r="M100" s="37">
        <f>B76</f>
        <v>0</v>
      </c>
      <c r="O100" s="10"/>
    </row>
    <row r="101" spans="9:17" ht="13.5" customHeight="1" thickBot="1" x14ac:dyDescent="0.25">
      <c r="I101" s="9"/>
      <c r="J101" s="350"/>
      <c r="K101" s="353"/>
      <c r="L101" s="31">
        <v>6</v>
      </c>
      <c r="M101" s="32">
        <f>B79</f>
        <v>0</v>
      </c>
      <c r="N101" s="11"/>
      <c r="O101" s="12"/>
      <c r="P101" s="12"/>
      <c r="Q101" s="12"/>
    </row>
  </sheetData>
  <sheetProtection selectLockedCells="1"/>
  <mergeCells count="48">
    <mergeCell ref="J84:J91"/>
    <mergeCell ref="K84:K87"/>
    <mergeCell ref="K88:K91"/>
    <mergeCell ref="J94:J101"/>
    <mergeCell ref="K94:K97"/>
    <mergeCell ref="K98:K101"/>
    <mergeCell ref="J64:J71"/>
    <mergeCell ref="K64:K67"/>
    <mergeCell ref="K68:K71"/>
    <mergeCell ref="A73:C73"/>
    <mergeCell ref="J74:J81"/>
    <mergeCell ref="K74:K77"/>
    <mergeCell ref="K78:K81"/>
    <mergeCell ref="A44:C44"/>
    <mergeCell ref="E44:G44"/>
    <mergeCell ref="J44:J51"/>
    <mergeCell ref="K44:K47"/>
    <mergeCell ref="K48:K51"/>
    <mergeCell ref="J54:J61"/>
    <mergeCell ref="K54:K57"/>
    <mergeCell ref="A55:C55"/>
    <mergeCell ref="E55:G55"/>
    <mergeCell ref="K58:K61"/>
    <mergeCell ref="A33:C33"/>
    <mergeCell ref="D34:G34"/>
    <mergeCell ref="J34:J41"/>
    <mergeCell ref="K34:K37"/>
    <mergeCell ref="D35:H35"/>
    <mergeCell ref="D36:G36"/>
    <mergeCell ref="D37:G37"/>
    <mergeCell ref="D38:G38"/>
    <mergeCell ref="K38:K41"/>
    <mergeCell ref="A13:C13"/>
    <mergeCell ref="E13:G13"/>
    <mergeCell ref="A1:H1"/>
    <mergeCell ref="J24:J31"/>
    <mergeCell ref="K24:K27"/>
    <mergeCell ref="K28:K31"/>
    <mergeCell ref="J1:Q1"/>
    <mergeCell ref="O3:P3"/>
    <mergeCell ref="J4:J11"/>
    <mergeCell ref="K4:K7"/>
    <mergeCell ref="K8:K11"/>
    <mergeCell ref="J14:J21"/>
    <mergeCell ref="K14:K17"/>
    <mergeCell ref="K18:K21"/>
    <mergeCell ref="A23:C23"/>
    <mergeCell ref="E23:G23"/>
  </mergeCells>
  <printOptions horizontalCentered="1" verticalCentered="1"/>
  <pageMargins left="0" right="0" top="0" bottom="0.5" header="0.5" footer="0.1"/>
  <pageSetup scale="69" orientation="landscape" r:id="rId1"/>
  <headerFooter alignWithMargins="0">
    <oddFooter>&amp;LPage: &amp;P of &amp;N</oddFooter>
  </headerFooter>
  <rowBreaks count="1" manualBreakCount="1">
    <brk id="41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1" workbookViewId="0">
      <selection activeCell="B42" sqref="B42"/>
    </sheetView>
  </sheetViews>
  <sheetFormatPr defaultColWidth="9.140625" defaultRowHeight="15" x14ac:dyDescent="0.25"/>
  <cols>
    <col min="1" max="16384" width="9.1406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Scores</vt:lpstr>
      <vt:lpstr>EK Senior Flights</vt:lpstr>
      <vt:lpstr>Sheet2</vt:lpstr>
      <vt:lpstr>Top 16 Matches</vt:lpstr>
      <vt:lpstr>EK Novice Flights</vt:lpstr>
      <vt:lpstr>Par 3</vt:lpstr>
      <vt:lpstr>Sheet1</vt:lpstr>
      <vt:lpstr>championship</vt:lpstr>
      <vt:lpstr>championship2</vt:lpstr>
      <vt:lpstr>consolation</vt:lpstr>
      <vt:lpstr>consolation2</vt:lpstr>
      <vt:lpstr>parthreefirst</vt:lpstr>
      <vt:lpstr>parthreesecond</vt:lpstr>
      <vt:lpstr>parthreethird</vt:lpstr>
      <vt:lpstr>'EK Novice Flights'!Print_Area</vt:lpstr>
      <vt:lpstr>'EK Senior Flights'!Print_Area</vt:lpstr>
      <vt:lpstr>'Par 3'!Print_Area</vt:lpstr>
      <vt:lpstr>Scores!Print_Area</vt:lpstr>
      <vt:lpstr>'Top 16 Matches'!Print_Area</vt:lpstr>
      <vt:lpstr>'EK Novice Flights'!Print_Titles</vt:lpstr>
      <vt:lpstr>'Par 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JRo27</dc:creator>
  <cp:lastModifiedBy>Jason</cp:lastModifiedBy>
  <cp:lastPrinted>2018-08-20T23:00:27Z</cp:lastPrinted>
  <dcterms:created xsi:type="dcterms:W3CDTF">2015-08-12T19:28:29Z</dcterms:created>
  <dcterms:modified xsi:type="dcterms:W3CDTF">2018-08-21T23:46:53Z</dcterms:modified>
</cp:coreProperties>
</file>